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C:\Users\aadhi\Downloads\57\Office Projects\Office  Imgs\"/>
    </mc:Choice>
  </mc:AlternateContent>
  <xr:revisionPtr revIDLastSave="0" documentId="13_ncr:1_{4BFC5590-4AE3-4CED-984C-C75317FD30B6}" xr6:coauthVersionLast="47" xr6:coauthVersionMax="47" xr10:uidLastSave="{00000000-0000-0000-0000-000000000000}"/>
  <bookViews>
    <workbookView xWindow="-108" yWindow="-108" windowWidth="23256" windowHeight="12456" tabRatio="905" firstSheet="8" activeTab="15" xr2:uid="{00000000-000D-0000-FFFF-FFFF00000000}"/>
  </bookViews>
  <sheets>
    <sheet name="Priced Summary" sheetId="28" r:id="rId1"/>
    <sheet name="Building Wise Priced Summary" sheetId="22" r:id="rId2"/>
    <sheet name="BUILDING WISE BOQ" sheetId="5" r:id="rId3"/>
    <sheet name="Rest Rooms &amp; Toilet Dtl" sheetId="2" r:id="rId4"/>
    <sheet name="Workers rest room&amp;change room" sheetId="7" r:id="rId5"/>
    <sheet name="Health  Care Center DTL" sheetId="8" r:id="rId6"/>
    <sheet name="Security Extension Dtl" sheetId="9" r:id="rId7"/>
    <sheet name="Scrap yard bins" sheetId="11" r:id="rId8"/>
    <sheet name="Oil Store" sheetId="15" r:id="rId9"/>
    <sheet name="Parking Shed Dtl." sheetId="18" r:id="rId10"/>
    <sheet name="Ambulance Shed " sheetId="24" r:id="rId11"/>
    <sheet name="Search  Barrier Dtl" sheetId="30" r:id="rId12"/>
    <sheet name="Office Area-1 Toilet " sheetId="32" r:id="rId13"/>
    <sheet name="Approach roads" sheetId="34" r:id="rId14"/>
    <sheet name="SEPTIC TANK(100 CAPACITY)" sheetId="35" r:id="rId15"/>
    <sheet name="Sump &amp; External  Servieces Dtl " sheetId="27"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s>
  <definedNames>
    <definedName name="\">#REF!</definedName>
    <definedName name="\0">#REF!</definedName>
    <definedName name="\a">[1]ANALYSIS!#REF!</definedName>
    <definedName name="\B">#REF!</definedName>
    <definedName name="\C">#REF!</definedName>
    <definedName name="\d">#REF!</definedName>
    <definedName name="\e">#REF!</definedName>
    <definedName name="\G">#REF!</definedName>
    <definedName name="\I">#REF!</definedName>
    <definedName name="\m">#REF!</definedName>
    <definedName name="\n">#REF!</definedName>
    <definedName name="\N1">#REF!</definedName>
    <definedName name="\O">#REF!</definedName>
    <definedName name="\p">#REF!</definedName>
    <definedName name="\Q">#REF!</definedName>
    <definedName name="\r">#REF!</definedName>
    <definedName name="\s">#REF!</definedName>
    <definedName name="\U">#REF!</definedName>
    <definedName name="\V">#REF!</definedName>
    <definedName name="\x">#REF!</definedName>
    <definedName name="\z">'[2]BOQ (2)'!$IS$7931</definedName>
    <definedName name="_">#REF!</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[3]r!$F$30</definedName>
    <definedName name="__________________________________________________________________________________________l1">[4]leads!$A$3:$E$108</definedName>
    <definedName name="__________________________________________________________________________________________l2">[3]r!$F$29</definedName>
    <definedName name="__________________________________________________________________________________________l4">[5]Sheet1!$W$2:$Y$103</definedName>
    <definedName name="__________________________________________________________________________________________l6">[3]r!$F$4</definedName>
    <definedName name="__________________________________________________________________________________________l7">[6]r!$F$4</definedName>
    <definedName name="__________________________________________________________________________________________l8">[3]r!$F$2</definedName>
    <definedName name="__________________________________________________________________________________________l9">[3]r!$F$3</definedName>
    <definedName name="__________________________________________________________________________________________mm111">[6]r!$F$4</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bla1">[9]leads!$H$7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[3]r!$F$30</definedName>
    <definedName name="_________________________________________________________________________________________l1">[4]leads!$A$3:$E$108</definedName>
    <definedName name="_________________________________________________________________________________________l2">[3]r!$F$29</definedName>
    <definedName name="_________________________________________________________________________________________l4">[5]Sheet1!$W$2:$Y$103</definedName>
    <definedName name="_________________________________________________________________________________________l6">[3]r!$F$4</definedName>
    <definedName name="_________________________________________________________________________________________l7">[6]r!$F$4</definedName>
    <definedName name="_________________________________________________________________________________________l8">[3]r!$F$2</definedName>
    <definedName name="_________________________________________________________________________________________l9">[3]r!$F$3</definedName>
    <definedName name="_________________________________________________________________________________________mm1">[10]r!$F$4</definedName>
    <definedName name="_________________________________________________________________________________________mm11">[3]r!$F$4</definedName>
    <definedName name="_________________________________________________________________________________________mm111">[6]r!$F$4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[9]leads!$H$7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[3]r!$F$30</definedName>
    <definedName name="________________________________________________________________________________________l1">[11]leads!$A$3:$E$108</definedName>
    <definedName name="________________________________________________________________________________________l2">[3]r!$F$29</definedName>
    <definedName name="________________________________________________________________________________________l4">[12]Sheet1!$W$2:$Y$103</definedName>
    <definedName name="________________________________________________________________________________________l6">[3]r!$F$4</definedName>
    <definedName name="________________________________________________________________________________________l7">[6]r!$F$4</definedName>
    <definedName name="________________________________________________________________________________________l8">[3]r!$F$2</definedName>
    <definedName name="________________________________________________________________________________________l9">[3]r!$F$3</definedName>
    <definedName name="________________________________________________________________________________________mm1">[10]r!$F$4</definedName>
    <definedName name="________________________________________________________________________________________mm11">[3]r!$F$4</definedName>
    <definedName name="________________________________________________________________________________________mm111">[6]r!$F$4</definedName>
    <definedName name="________________________________________________________________________________________rr3">[13]v!$A$2:$E$51</definedName>
    <definedName name="________________________________________________________________________________________rrr1">[13]r!$B$1:$I$145</definedName>
    <definedName name="________________________________________________________________________________________ss12">[14]rdamdata!$J$8</definedName>
    <definedName name="________________________________________________________________________________________ss20">[14]rdamdata!$J$7</definedName>
    <definedName name="________________________________________________________________________________________ss40">[14]rdamdata!$J$6</definedName>
    <definedName name="_______________________________________________________________________________________bla1">[15]leads!$H$7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[3]r!$F$30</definedName>
    <definedName name="_______________________________________________________________________________________l1">[11]leads!$A$3:$E$108</definedName>
    <definedName name="_______________________________________________________________________________________l2">[3]r!$F$29</definedName>
    <definedName name="_______________________________________________________________________________________l4">[12]Sheet1!$W$2:$Y$103</definedName>
    <definedName name="_______________________________________________________________________________________l6">[3]r!$F$4</definedName>
    <definedName name="_______________________________________________________________________________________l7">[6]r!$F$4</definedName>
    <definedName name="_______________________________________________________________________________________l8">[3]r!$F$2</definedName>
    <definedName name="_______________________________________________________________________________________l9">[3]r!$F$3</definedName>
    <definedName name="_______________________________________________________________________________________mm1">[16]r!$F$4</definedName>
    <definedName name="_______________________________________________________________________________________mm11">[3]r!$F$4</definedName>
    <definedName name="_______________________________________________________________________________________mm111">[6]r!$F$4</definedName>
    <definedName name="_______________________________________________________________________________________rr3">[13]v!$A$2:$E$51</definedName>
    <definedName name="_______________________________________________________________________________________rrr1">[13]r!$B$1:$I$145</definedName>
    <definedName name="_______________________________________________________________________________________ss12">[14]rdamdata!$J$8</definedName>
    <definedName name="_______________________________________________________________________________________ss20">[14]rdamdata!$J$7</definedName>
    <definedName name="_______________________________________________________________________________________ss40">[14]rdamdata!$J$6</definedName>
    <definedName name="______________________________________________________________________________________bla1">[17]leads!$H$7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[3]r!$F$30</definedName>
    <definedName name="______________________________________________________________________________________l1">[18]leads!$A$3:$E$108</definedName>
    <definedName name="______________________________________________________________________________________l12">#REF!</definedName>
    <definedName name="______________________________________________________________________________________l2">[3]r!$F$29</definedName>
    <definedName name="______________________________________________________________________________________l3">#REF!</definedName>
    <definedName name="______________________________________________________________________________________l4">[19]Sheet1!$W$2:$Y$103</definedName>
    <definedName name="______________________________________________________________________________________l5">#REF!</definedName>
    <definedName name="______________________________________________________________________________________l6">[3]r!$F$4</definedName>
    <definedName name="______________________________________________________________________________________l7">[6]r!$F$4</definedName>
    <definedName name="______________________________________________________________________________________l8">[3]r!$F$2</definedName>
    <definedName name="______________________________________________________________________________________l9">[3]r!$F$3</definedName>
    <definedName name="______________________________________________________________________________________mm1">[20]r!$F$4</definedName>
    <definedName name="______________________________________________________________________________________mm11">[3]r!$F$4</definedName>
    <definedName name="______________________________________________________________________________________mm111">[6]r!$F$4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[21]v!$A$2:$E$51</definedName>
    <definedName name="______________________________________________________________________________________rrr1">[21]r!$B$1:$I$145</definedName>
    <definedName name="______________________________________________________________________________________ss12">[22]rdamdata!$J$8</definedName>
    <definedName name="______________________________________________________________________________________ss20">[22]rdamdata!$J$7</definedName>
    <definedName name="______________________________________________________________________________________ss40">[22]rdamdata!$J$6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[17]leads!$H$7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[3]r!$F$30</definedName>
    <definedName name="_____________________________________________________________________________________l1">[18]leads!$A$3:$E$108</definedName>
    <definedName name="_____________________________________________________________________________________l12">#REF!</definedName>
    <definedName name="_____________________________________________________________________________________l2">[3]r!$F$29</definedName>
    <definedName name="_____________________________________________________________________________________l3">#REF!</definedName>
    <definedName name="_____________________________________________________________________________________l4">[19]Sheet1!$W$2:$Y$103</definedName>
    <definedName name="_____________________________________________________________________________________l5">#REF!</definedName>
    <definedName name="_____________________________________________________________________________________l6">[3]r!$F$4</definedName>
    <definedName name="_____________________________________________________________________________________l7">[6]r!$F$4</definedName>
    <definedName name="_____________________________________________________________________________________l8">[3]r!$F$2</definedName>
    <definedName name="_____________________________________________________________________________________l9">[3]r!$F$3</definedName>
    <definedName name="_____________________________________________________________________________________mm1">[20]r!$F$4</definedName>
    <definedName name="_____________________________________________________________________________________mm11">[3]r!$F$4</definedName>
    <definedName name="_____________________________________________________________________________________mm111">[6]r!$F$4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[21]v!$A$2:$E$51</definedName>
    <definedName name="_____________________________________________________________________________________rrr1">[21]r!$B$1:$I$145</definedName>
    <definedName name="_____________________________________________________________________________________ss12">[22]rdamdata!$J$8</definedName>
    <definedName name="_____________________________________________________________________________________ss20">[22]rdamdata!$J$7</definedName>
    <definedName name="_____________________________________________________________________________________ss40">[22]rdamdata!$J$6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[17]leads!$H$7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[3]r!$F$30</definedName>
    <definedName name="____________________________________________________________________________________l1">[18]leads!$A$3:$E$108</definedName>
    <definedName name="____________________________________________________________________________________l12">#REF!</definedName>
    <definedName name="____________________________________________________________________________________l2">[3]r!$F$29</definedName>
    <definedName name="____________________________________________________________________________________l3">#REF!</definedName>
    <definedName name="____________________________________________________________________________________l4">[19]Sheet1!$W$2:$Y$103</definedName>
    <definedName name="____________________________________________________________________________________l5">#REF!</definedName>
    <definedName name="____________________________________________________________________________________l6">[3]r!$F$4</definedName>
    <definedName name="____________________________________________________________________________________l7">[6]r!$F$4</definedName>
    <definedName name="____________________________________________________________________________________l8">[3]r!$F$2</definedName>
    <definedName name="____________________________________________________________________________________l9">[3]r!$F$3</definedName>
    <definedName name="____________________________________________________________________________________mm1">[20]r!$F$4</definedName>
    <definedName name="____________________________________________________________________________________mm11">[3]r!$F$4</definedName>
    <definedName name="____________________________________________________________________________________mm111">[6]r!$F$4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[21]v!$A$2:$E$51</definedName>
    <definedName name="____________________________________________________________________________________rrr1">[21]r!$B$1:$I$145</definedName>
    <definedName name="____________________________________________________________________________________ss12">[22]rdamdata!$J$8</definedName>
    <definedName name="____________________________________________________________________________________ss20">[22]rdamdata!$J$7</definedName>
    <definedName name="____________________________________________________________________________________ss40">[22]rdamdata!$J$6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[17]leads!$H$7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[3]r!$F$30</definedName>
    <definedName name="___________________________________________________________________________________l1">[18]leads!$A$3:$E$108</definedName>
    <definedName name="___________________________________________________________________________________l12">#REF!</definedName>
    <definedName name="___________________________________________________________________________________l2">[3]r!$F$29</definedName>
    <definedName name="___________________________________________________________________________________l3">#REF!</definedName>
    <definedName name="___________________________________________________________________________________l4">[19]Sheet1!$W$2:$Y$103</definedName>
    <definedName name="___________________________________________________________________________________l5">#REF!</definedName>
    <definedName name="___________________________________________________________________________________l6">[3]r!$F$4</definedName>
    <definedName name="___________________________________________________________________________________l7">[6]r!$F$4</definedName>
    <definedName name="___________________________________________________________________________________l8">[3]r!$F$2</definedName>
    <definedName name="___________________________________________________________________________________l9">[3]r!$F$3</definedName>
    <definedName name="___________________________________________________________________________________mm1">[20]r!$F$4</definedName>
    <definedName name="___________________________________________________________________________________mm11">[3]r!$F$4</definedName>
    <definedName name="___________________________________________________________________________________mm111">[6]r!$F$4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[21]v!$A$2:$E$51</definedName>
    <definedName name="___________________________________________________________________________________rrr1">[21]r!$B$1:$I$145</definedName>
    <definedName name="___________________________________________________________________________________ss12">[22]rdamdata!$J$8</definedName>
    <definedName name="___________________________________________________________________________________ss20">[22]rdamdata!$J$7</definedName>
    <definedName name="___________________________________________________________________________________ss40">[22]rdamdata!$J$6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[17]leads!$H$7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[3]r!$F$30</definedName>
    <definedName name="__________________________________________________________________________________l1">[18]leads!$A$3:$E$108</definedName>
    <definedName name="__________________________________________________________________________________l12">#REF!</definedName>
    <definedName name="__________________________________________________________________________________l2">[3]r!$F$29</definedName>
    <definedName name="__________________________________________________________________________________l3">#REF!</definedName>
    <definedName name="__________________________________________________________________________________l4">[19]Sheet1!$W$2:$Y$103</definedName>
    <definedName name="__________________________________________________________________________________l5">#REF!</definedName>
    <definedName name="__________________________________________________________________________________l6">[3]r!$F$4</definedName>
    <definedName name="__________________________________________________________________________________l7">[6]r!$F$4</definedName>
    <definedName name="__________________________________________________________________________________l8">[3]r!$F$2</definedName>
    <definedName name="__________________________________________________________________________________l9">[3]r!$F$3</definedName>
    <definedName name="__________________________________________________________________________________mm1">[20]r!$F$4</definedName>
    <definedName name="__________________________________________________________________________________mm11">[3]r!$F$4</definedName>
    <definedName name="__________________________________________________________________________________mm111">[6]r!$F$4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[21]v!$A$2:$E$51</definedName>
    <definedName name="__________________________________________________________________________________rrr1">[21]r!$B$1:$I$145</definedName>
    <definedName name="__________________________________________________________________________________ss12">[22]rdamdata!$J$8</definedName>
    <definedName name="__________________________________________________________________________________ss20">[22]rdamdata!$J$7</definedName>
    <definedName name="__________________________________________________________________________________ss40">[22]rdamdata!$J$6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[17]leads!$H$7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[3]r!$F$30</definedName>
    <definedName name="_________________________________________________________________________________l1">[18]leads!$A$3:$E$108</definedName>
    <definedName name="_________________________________________________________________________________l12">#REF!</definedName>
    <definedName name="_________________________________________________________________________________l2">[3]r!$F$29</definedName>
    <definedName name="_________________________________________________________________________________l3">#REF!</definedName>
    <definedName name="_________________________________________________________________________________l4">[19]Sheet1!$W$2:$Y$103</definedName>
    <definedName name="_________________________________________________________________________________l5">#REF!</definedName>
    <definedName name="_________________________________________________________________________________l6">[3]r!$F$4</definedName>
    <definedName name="_________________________________________________________________________________l7">[6]r!$F$4</definedName>
    <definedName name="_________________________________________________________________________________l8">[3]r!$F$2</definedName>
    <definedName name="_________________________________________________________________________________l9">[3]r!$F$3</definedName>
    <definedName name="_________________________________________________________________________________mm1">[20]r!$F$4</definedName>
    <definedName name="_________________________________________________________________________________mm11">[3]r!$F$4</definedName>
    <definedName name="_________________________________________________________________________________mm111">[6]r!$F$4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[21]v!$A$2:$E$51</definedName>
    <definedName name="_________________________________________________________________________________rrr1">[21]r!$B$1:$I$145</definedName>
    <definedName name="_________________________________________________________________________________ss12">[22]rdamdata!$J$8</definedName>
    <definedName name="_________________________________________________________________________________ss20">[22]rdamdata!$J$7</definedName>
    <definedName name="_________________________________________________________________________________ss40">[22]rdamdata!$J$6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[17]leads!$H$7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[3]r!$F$30</definedName>
    <definedName name="________________________________________________________________________________l1">[18]leads!$A$3:$E$108</definedName>
    <definedName name="________________________________________________________________________________l12">#REF!</definedName>
    <definedName name="________________________________________________________________________________l2">[3]r!$F$29</definedName>
    <definedName name="________________________________________________________________________________l3">#REF!</definedName>
    <definedName name="________________________________________________________________________________l4">[19]Sheet1!$W$2:$Y$103</definedName>
    <definedName name="________________________________________________________________________________l5">#REF!</definedName>
    <definedName name="________________________________________________________________________________l6">[3]r!$F$4</definedName>
    <definedName name="________________________________________________________________________________l7">[6]r!$F$4</definedName>
    <definedName name="________________________________________________________________________________l8">[3]r!$F$2</definedName>
    <definedName name="________________________________________________________________________________l9">[3]r!$F$3</definedName>
    <definedName name="________________________________________________________________________________mm1">[20]r!$F$4</definedName>
    <definedName name="________________________________________________________________________________mm11">[3]r!$F$4</definedName>
    <definedName name="________________________________________________________________________________mm111">[6]r!$F$4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[21]v!$A$2:$E$51</definedName>
    <definedName name="________________________________________________________________________________rrr1">[21]r!$B$1:$I$145</definedName>
    <definedName name="________________________________________________________________________________ss12">[22]rdamdata!$J$8</definedName>
    <definedName name="________________________________________________________________________________ss20">[22]rdamdata!$J$7</definedName>
    <definedName name="________________________________________________________________________________ss40">[22]rdamdata!$J$6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[17]leads!$H$7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[3]r!$F$30</definedName>
    <definedName name="_______________________________________________________________________________l1">[18]leads!$A$3:$E$108</definedName>
    <definedName name="_______________________________________________________________________________l12">#REF!</definedName>
    <definedName name="_______________________________________________________________________________l2">[3]r!$F$29</definedName>
    <definedName name="_______________________________________________________________________________l3">#REF!</definedName>
    <definedName name="_______________________________________________________________________________l4">[19]Sheet1!$W$2:$Y$103</definedName>
    <definedName name="_______________________________________________________________________________l5">#REF!</definedName>
    <definedName name="_______________________________________________________________________________l6">[3]r!$F$4</definedName>
    <definedName name="_______________________________________________________________________________l7">[6]r!$F$4</definedName>
    <definedName name="_______________________________________________________________________________l8">[3]r!$F$2</definedName>
    <definedName name="_______________________________________________________________________________l9">[3]r!$F$3</definedName>
    <definedName name="_______________________________________________________________________________mm1">[20]r!$F$4</definedName>
    <definedName name="_______________________________________________________________________________mm11">[3]r!$F$4</definedName>
    <definedName name="_______________________________________________________________________________mm111">[6]r!$F$4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[21]v!$A$2:$E$51</definedName>
    <definedName name="_______________________________________________________________________________rrr1">[21]r!$B$1:$I$145</definedName>
    <definedName name="_______________________________________________________________________________ss12">[22]rdamdata!$J$8</definedName>
    <definedName name="_______________________________________________________________________________ss20">[22]rdamdata!$J$7</definedName>
    <definedName name="_______________________________________________________________________________ss40">[22]rdamdata!$J$6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[17]leads!$H$7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[3]r!$F$30</definedName>
    <definedName name="______________________________________________________________________________l1">[18]leads!$A$3:$E$108</definedName>
    <definedName name="______________________________________________________________________________l12">#REF!</definedName>
    <definedName name="______________________________________________________________________________l2">[3]r!$F$29</definedName>
    <definedName name="______________________________________________________________________________l3">#REF!</definedName>
    <definedName name="______________________________________________________________________________l4">[19]Sheet1!$W$2:$Y$103</definedName>
    <definedName name="______________________________________________________________________________l5">#REF!</definedName>
    <definedName name="______________________________________________________________________________l6">[3]r!$F$4</definedName>
    <definedName name="______________________________________________________________________________l7">[6]r!$F$4</definedName>
    <definedName name="______________________________________________________________________________l8">[3]r!$F$2</definedName>
    <definedName name="______________________________________________________________________________l9">[3]r!$F$3</definedName>
    <definedName name="______________________________________________________________________________mm1">[20]r!$F$4</definedName>
    <definedName name="______________________________________________________________________________mm11">[3]r!$F$4</definedName>
    <definedName name="______________________________________________________________________________mm111">[6]r!$F$4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[21]v!$A$2:$E$51</definedName>
    <definedName name="______________________________________________________________________________rrr1">[21]r!$B$1:$I$145</definedName>
    <definedName name="______________________________________________________________________________ss12">[22]rdamdata!$J$8</definedName>
    <definedName name="______________________________________________________________________________ss20">[22]rdamdata!$J$7</definedName>
    <definedName name="______________________________________________________________________________ss40">[22]rdamdata!$J$6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[17]leads!$H$7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[3]r!$F$30</definedName>
    <definedName name="_____________________________________________________________________________l1">[18]leads!$A$3:$E$108</definedName>
    <definedName name="_____________________________________________________________________________l12">#REF!</definedName>
    <definedName name="_____________________________________________________________________________l2">[3]r!$F$29</definedName>
    <definedName name="_____________________________________________________________________________l3">#REF!</definedName>
    <definedName name="_____________________________________________________________________________l4">[19]Sheet1!$W$2:$Y$103</definedName>
    <definedName name="_____________________________________________________________________________l5">#REF!</definedName>
    <definedName name="_____________________________________________________________________________l6">[3]r!$F$4</definedName>
    <definedName name="_____________________________________________________________________________l7">[6]r!$F$4</definedName>
    <definedName name="_____________________________________________________________________________l8">[3]r!$F$2</definedName>
    <definedName name="_____________________________________________________________________________l9">[3]r!$F$3</definedName>
    <definedName name="_____________________________________________________________________________mm1">[20]r!$F$4</definedName>
    <definedName name="_____________________________________________________________________________mm11">[3]r!$F$4</definedName>
    <definedName name="_____________________________________________________________________________mm111">[6]r!$F$4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[21]v!$A$2:$E$51</definedName>
    <definedName name="_____________________________________________________________________________rrr1">[21]r!$B$1:$I$145</definedName>
    <definedName name="_____________________________________________________________________________ss12">[22]rdamdata!$J$8</definedName>
    <definedName name="_____________________________________________________________________________ss20">[22]rdamdata!$J$7</definedName>
    <definedName name="_____________________________________________________________________________ss40">[22]rdamdata!$J$6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[17]leads!$H$7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[3]r!$F$30</definedName>
    <definedName name="____________________________________________________________________________l1">[18]leads!$A$3:$E$108</definedName>
    <definedName name="____________________________________________________________________________l12">#REF!</definedName>
    <definedName name="____________________________________________________________________________l2">[3]r!$F$29</definedName>
    <definedName name="____________________________________________________________________________l3">#REF!</definedName>
    <definedName name="____________________________________________________________________________l4">[19]Sheet1!$W$2:$Y$103</definedName>
    <definedName name="____________________________________________________________________________l5">#REF!</definedName>
    <definedName name="____________________________________________________________________________l6">[3]r!$F$4</definedName>
    <definedName name="____________________________________________________________________________l7">[6]r!$F$4</definedName>
    <definedName name="____________________________________________________________________________l8">[3]r!$F$2</definedName>
    <definedName name="____________________________________________________________________________l9">[3]r!$F$3</definedName>
    <definedName name="____________________________________________________________________________mm1">[20]r!$F$4</definedName>
    <definedName name="____________________________________________________________________________mm11">[3]r!$F$4</definedName>
    <definedName name="____________________________________________________________________________mm111">[6]r!$F$4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[21]v!$A$2:$E$51</definedName>
    <definedName name="____________________________________________________________________________rrr1">[21]r!$B$1:$I$145</definedName>
    <definedName name="____________________________________________________________________________ss12">[22]rdamdata!$J$8</definedName>
    <definedName name="____________________________________________________________________________ss20">[22]rdamdata!$J$7</definedName>
    <definedName name="____________________________________________________________________________ss40">[22]rdamdata!$J$6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[17]leads!$H$7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[3]r!$F$30</definedName>
    <definedName name="___________________________________________________________________________l1">[18]leads!$A$3:$E$108</definedName>
    <definedName name="___________________________________________________________________________l12">#REF!</definedName>
    <definedName name="___________________________________________________________________________l2">[3]r!$F$29</definedName>
    <definedName name="___________________________________________________________________________l3">#REF!</definedName>
    <definedName name="___________________________________________________________________________l4">[19]Sheet1!$W$2:$Y$103</definedName>
    <definedName name="___________________________________________________________________________l5">#REF!</definedName>
    <definedName name="___________________________________________________________________________l6">[3]r!$F$4</definedName>
    <definedName name="___________________________________________________________________________l7">[6]r!$F$4</definedName>
    <definedName name="___________________________________________________________________________l8">[3]r!$F$2</definedName>
    <definedName name="___________________________________________________________________________l9">[3]r!$F$3</definedName>
    <definedName name="___________________________________________________________________________mm1">[20]r!$F$4</definedName>
    <definedName name="___________________________________________________________________________mm11">[3]r!$F$4</definedName>
    <definedName name="___________________________________________________________________________mm111">[6]r!$F$4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[21]v!$A$2:$E$51</definedName>
    <definedName name="___________________________________________________________________________rrr1">[21]r!$B$1:$I$145</definedName>
    <definedName name="___________________________________________________________________________ss12">[22]rdamdata!$J$8</definedName>
    <definedName name="___________________________________________________________________________ss20">[22]rdamdata!$J$7</definedName>
    <definedName name="___________________________________________________________________________ss40">[22]rdamdata!$J$6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[17]leads!$H$7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[3]r!$F$30</definedName>
    <definedName name="__________________________________________________________________________l1">[18]leads!$A$3:$E$108</definedName>
    <definedName name="__________________________________________________________________________l12">#REF!</definedName>
    <definedName name="__________________________________________________________________________l2">[3]r!$F$29</definedName>
    <definedName name="__________________________________________________________________________l3">#REF!</definedName>
    <definedName name="__________________________________________________________________________l4">[19]Sheet1!$W$2:$Y$103</definedName>
    <definedName name="__________________________________________________________________________l5">#REF!</definedName>
    <definedName name="__________________________________________________________________________l6">[3]r!$F$4</definedName>
    <definedName name="__________________________________________________________________________l7">[6]r!$F$4</definedName>
    <definedName name="__________________________________________________________________________l8">[3]r!$F$2</definedName>
    <definedName name="__________________________________________________________________________l9">[3]r!$F$3</definedName>
    <definedName name="__________________________________________________________________________mm1">[20]r!$F$4</definedName>
    <definedName name="__________________________________________________________________________mm11">[3]r!$F$4</definedName>
    <definedName name="__________________________________________________________________________mm111">[6]r!$F$4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[21]v!$A$2:$E$51</definedName>
    <definedName name="__________________________________________________________________________rrr1">[21]r!$B$1:$I$145</definedName>
    <definedName name="__________________________________________________________________________ss12">[22]rdamdata!$J$8</definedName>
    <definedName name="__________________________________________________________________________ss20">[22]rdamdata!$J$7</definedName>
    <definedName name="__________________________________________________________________________ss40">[22]rdamdata!$J$6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[17]leads!$H$7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[3]r!$F$30</definedName>
    <definedName name="_________________________________________________________________________l1">[18]leads!$A$3:$E$108</definedName>
    <definedName name="_________________________________________________________________________l12">#REF!</definedName>
    <definedName name="_________________________________________________________________________l2">[3]r!$F$29</definedName>
    <definedName name="_________________________________________________________________________l3">#REF!</definedName>
    <definedName name="_________________________________________________________________________l4">[19]Sheet1!$W$2:$Y$103</definedName>
    <definedName name="_________________________________________________________________________l5">#REF!</definedName>
    <definedName name="_________________________________________________________________________l6">[3]r!$F$4</definedName>
    <definedName name="_________________________________________________________________________l7">[6]r!$F$4</definedName>
    <definedName name="_________________________________________________________________________l8">[3]r!$F$2</definedName>
    <definedName name="_________________________________________________________________________l9">[3]r!$F$3</definedName>
    <definedName name="_________________________________________________________________________mm1">[20]r!$F$4</definedName>
    <definedName name="_________________________________________________________________________mm11">[3]r!$F$4</definedName>
    <definedName name="_________________________________________________________________________mm111">[6]r!$F$4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[21]v!$A$2:$E$51</definedName>
    <definedName name="_________________________________________________________________________rrr1">[21]r!$B$1:$I$145</definedName>
    <definedName name="_________________________________________________________________________ss12">[22]rdamdata!$J$8</definedName>
    <definedName name="_________________________________________________________________________ss20">[22]rdamdata!$J$7</definedName>
    <definedName name="_________________________________________________________________________ss40">[22]rdamdata!$J$6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[17]leads!$H$7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[3]r!$F$30</definedName>
    <definedName name="________________________________________________________________________l1">[18]leads!$A$3:$E$108</definedName>
    <definedName name="________________________________________________________________________l12">#REF!</definedName>
    <definedName name="________________________________________________________________________l2">[3]r!$F$29</definedName>
    <definedName name="________________________________________________________________________l3">#REF!</definedName>
    <definedName name="________________________________________________________________________l4">[19]Sheet1!$W$2:$Y$103</definedName>
    <definedName name="________________________________________________________________________l5">#REF!</definedName>
    <definedName name="________________________________________________________________________l6">[3]r!$F$4</definedName>
    <definedName name="________________________________________________________________________l7">[6]r!$F$4</definedName>
    <definedName name="________________________________________________________________________l8">[3]r!$F$2</definedName>
    <definedName name="________________________________________________________________________l9">[3]r!$F$3</definedName>
    <definedName name="________________________________________________________________________mm1">[20]r!$F$4</definedName>
    <definedName name="________________________________________________________________________mm11">[3]r!$F$4</definedName>
    <definedName name="________________________________________________________________________mm111">[6]r!$F$4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[21]v!$A$2:$E$51</definedName>
    <definedName name="________________________________________________________________________rrr1">[21]r!$B$1:$I$145</definedName>
    <definedName name="________________________________________________________________________ss12">[22]rdamdata!$J$8</definedName>
    <definedName name="________________________________________________________________________ss20">[22]rdamdata!$J$7</definedName>
    <definedName name="________________________________________________________________________ss40">[22]rdamdata!$J$6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[17]leads!$H$7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[3]r!$F$30</definedName>
    <definedName name="_______________________________________________________________________l1">[18]leads!$A$3:$E$108</definedName>
    <definedName name="_______________________________________________________________________l12">#REF!</definedName>
    <definedName name="_______________________________________________________________________l2">[3]r!$F$29</definedName>
    <definedName name="_______________________________________________________________________l3">#REF!</definedName>
    <definedName name="_______________________________________________________________________l4">[19]Sheet1!$W$2:$Y$103</definedName>
    <definedName name="_______________________________________________________________________l5">#REF!</definedName>
    <definedName name="_______________________________________________________________________l6">[3]r!$F$4</definedName>
    <definedName name="_______________________________________________________________________l7">[6]r!$F$4</definedName>
    <definedName name="_______________________________________________________________________l8">[3]r!$F$2</definedName>
    <definedName name="_______________________________________________________________________l9">[3]r!$F$3</definedName>
    <definedName name="_______________________________________________________________________mm1">[20]r!$F$4</definedName>
    <definedName name="_______________________________________________________________________mm11">[3]r!$F$4</definedName>
    <definedName name="_______________________________________________________________________mm111">[6]r!$F$4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[21]v!$A$2:$E$51</definedName>
    <definedName name="_______________________________________________________________________rrr1">[21]r!$B$1:$I$145</definedName>
    <definedName name="_______________________________________________________________________ss12">[22]rdamdata!$J$8</definedName>
    <definedName name="_______________________________________________________________________ss20">[22]rdamdata!$J$7</definedName>
    <definedName name="_______________________________________________________________________ss40">[22]rdamdata!$J$6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[17]leads!$H$7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[3]r!$F$30</definedName>
    <definedName name="______________________________________________________________________l1">[18]leads!$A$3:$E$108</definedName>
    <definedName name="______________________________________________________________________l12">#REF!</definedName>
    <definedName name="______________________________________________________________________l2">[3]r!$F$29</definedName>
    <definedName name="______________________________________________________________________l3">#REF!</definedName>
    <definedName name="______________________________________________________________________l4">[19]Sheet1!$W$2:$Y$103</definedName>
    <definedName name="______________________________________________________________________l5">#REF!</definedName>
    <definedName name="______________________________________________________________________l6">[3]r!$F$4</definedName>
    <definedName name="______________________________________________________________________l7">[6]r!$F$4</definedName>
    <definedName name="______________________________________________________________________l8">[3]r!$F$2</definedName>
    <definedName name="______________________________________________________________________l9">[3]r!$F$3</definedName>
    <definedName name="______________________________________________________________________mm1">[20]r!$F$4</definedName>
    <definedName name="______________________________________________________________________mm11">[3]r!$F$4</definedName>
    <definedName name="______________________________________________________________________mm111">[6]r!$F$4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[21]v!$A$2:$E$51</definedName>
    <definedName name="______________________________________________________________________rrr1">[21]r!$B$1:$I$145</definedName>
    <definedName name="______________________________________________________________________ss12">[22]rdamdata!$J$8</definedName>
    <definedName name="______________________________________________________________________ss20">[22]rdamdata!$J$7</definedName>
    <definedName name="______________________________________________________________________ss40">[22]rdamdata!$J$6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[17]leads!$H$7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[3]r!$F$30</definedName>
    <definedName name="_____________________________________________________________________l1">[18]leads!$A$3:$E$108</definedName>
    <definedName name="_____________________________________________________________________l12">#REF!</definedName>
    <definedName name="_____________________________________________________________________l2">[3]r!$F$29</definedName>
    <definedName name="_____________________________________________________________________l3">#REF!</definedName>
    <definedName name="_____________________________________________________________________l4">[19]Sheet1!$W$2:$Y$103</definedName>
    <definedName name="_____________________________________________________________________l5">#REF!</definedName>
    <definedName name="_____________________________________________________________________l6">[3]r!$F$4</definedName>
    <definedName name="_____________________________________________________________________l7">[6]r!$F$4</definedName>
    <definedName name="_____________________________________________________________________l8">[3]r!$F$2</definedName>
    <definedName name="_____________________________________________________________________l9">[3]r!$F$3</definedName>
    <definedName name="_____________________________________________________________________mm1">[20]r!$F$4</definedName>
    <definedName name="_____________________________________________________________________mm11">[3]r!$F$4</definedName>
    <definedName name="_____________________________________________________________________mm111">[6]r!$F$4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[21]v!$A$2:$E$51</definedName>
    <definedName name="_____________________________________________________________________rrr1">[21]r!$B$1:$I$145</definedName>
    <definedName name="_____________________________________________________________________ss12">[22]rdamdata!$J$8</definedName>
    <definedName name="_____________________________________________________________________ss20">[22]rdamdata!$J$7</definedName>
    <definedName name="_____________________________________________________________________ss40">[22]rdamdata!$J$6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[17]leads!$H$7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[3]r!$F$30</definedName>
    <definedName name="____________________________________________________________________l1">[18]leads!$A$3:$E$108</definedName>
    <definedName name="____________________________________________________________________l12">#REF!</definedName>
    <definedName name="____________________________________________________________________l2">[3]r!$F$29</definedName>
    <definedName name="____________________________________________________________________l3">#REF!</definedName>
    <definedName name="____________________________________________________________________l4">[19]Sheet1!$W$2:$Y$103</definedName>
    <definedName name="____________________________________________________________________l5">#REF!</definedName>
    <definedName name="____________________________________________________________________l6">[3]r!$F$4</definedName>
    <definedName name="____________________________________________________________________l7">[6]r!$F$4</definedName>
    <definedName name="____________________________________________________________________l8">[3]r!$F$2</definedName>
    <definedName name="____________________________________________________________________l9">[3]r!$F$3</definedName>
    <definedName name="____________________________________________________________________mm1">[20]r!$F$4</definedName>
    <definedName name="____________________________________________________________________mm11">[3]r!$F$4</definedName>
    <definedName name="____________________________________________________________________mm111">[6]r!$F$4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[21]v!$A$2:$E$51</definedName>
    <definedName name="____________________________________________________________________rrr1">[21]r!$B$1:$I$145</definedName>
    <definedName name="____________________________________________________________________ss12">[22]rdamdata!$J$8</definedName>
    <definedName name="____________________________________________________________________ss20">[22]rdamdata!$J$7</definedName>
    <definedName name="____________________________________________________________________ss40">[22]rdamdata!$J$6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[17]leads!$H$7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[3]r!$F$30</definedName>
    <definedName name="___________________________________________________________________l1">[18]leads!$A$3:$E$108</definedName>
    <definedName name="___________________________________________________________________l12">#REF!</definedName>
    <definedName name="___________________________________________________________________l2">[3]r!$F$29</definedName>
    <definedName name="___________________________________________________________________l3">#REF!</definedName>
    <definedName name="___________________________________________________________________l4">[19]Sheet1!$W$2:$Y$103</definedName>
    <definedName name="___________________________________________________________________l5">#REF!</definedName>
    <definedName name="___________________________________________________________________l6">[3]r!$F$4</definedName>
    <definedName name="___________________________________________________________________l7">[6]r!$F$4</definedName>
    <definedName name="___________________________________________________________________l8">[3]r!$F$2</definedName>
    <definedName name="___________________________________________________________________l9">[3]r!$F$3</definedName>
    <definedName name="___________________________________________________________________mm1">[20]r!$F$4</definedName>
    <definedName name="___________________________________________________________________mm11">[3]r!$F$4</definedName>
    <definedName name="___________________________________________________________________mm111">[6]r!$F$4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[21]v!$A$2:$E$51</definedName>
    <definedName name="___________________________________________________________________rrr1">[21]r!$B$1:$I$145</definedName>
    <definedName name="___________________________________________________________________ss12">[22]rdamdata!$J$8</definedName>
    <definedName name="___________________________________________________________________ss20">[22]rdamdata!$J$7</definedName>
    <definedName name="___________________________________________________________________ss40">[22]rdamdata!$J$6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[17]leads!$H$7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[3]r!$F$30</definedName>
    <definedName name="__________________________________________________________________l1">[18]leads!$A$3:$E$108</definedName>
    <definedName name="__________________________________________________________________l12">#REF!</definedName>
    <definedName name="__________________________________________________________________l2">[3]r!$F$29</definedName>
    <definedName name="__________________________________________________________________l3">#REF!</definedName>
    <definedName name="__________________________________________________________________l4">[19]Sheet1!$W$2:$Y$103</definedName>
    <definedName name="__________________________________________________________________l5">#REF!</definedName>
    <definedName name="__________________________________________________________________l6">[3]r!$F$4</definedName>
    <definedName name="__________________________________________________________________l7">[6]r!$F$4</definedName>
    <definedName name="__________________________________________________________________l8">[3]r!$F$2</definedName>
    <definedName name="__________________________________________________________________l9">[3]r!$F$3</definedName>
    <definedName name="__________________________________________________________________mm1">[20]r!$F$4</definedName>
    <definedName name="__________________________________________________________________mm11">[3]r!$F$4</definedName>
    <definedName name="__________________________________________________________________mm111">[6]r!$F$4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[21]v!$A$2:$E$51</definedName>
    <definedName name="__________________________________________________________________rrr1">[21]r!$B$1:$I$145</definedName>
    <definedName name="__________________________________________________________________ss12">[22]rdamdata!$J$8</definedName>
    <definedName name="__________________________________________________________________ss20">[22]rdamdata!$J$7</definedName>
    <definedName name="__________________________________________________________________ss40">[22]rdamdata!$J$6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[17]leads!$H$7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[3]r!$F$30</definedName>
    <definedName name="_________________________________________________________________l1">[18]leads!$A$3:$E$108</definedName>
    <definedName name="_________________________________________________________________l12">#REF!</definedName>
    <definedName name="_________________________________________________________________l2">[3]r!$F$29</definedName>
    <definedName name="_________________________________________________________________l3">#REF!</definedName>
    <definedName name="_________________________________________________________________l4">[19]Sheet1!$W$2:$Y$103</definedName>
    <definedName name="_________________________________________________________________l5">#REF!</definedName>
    <definedName name="_________________________________________________________________l6">[3]r!$F$4</definedName>
    <definedName name="_________________________________________________________________l7">[6]r!$F$4</definedName>
    <definedName name="_________________________________________________________________l8">[3]r!$F$2</definedName>
    <definedName name="_________________________________________________________________l9">[3]r!$F$3</definedName>
    <definedName name="_________________________________________________________________mm1">[20]r!$F$4</definedName>
    <definedName name="_________________________________________________________________mm11">[3]r!$F$4</definedName>
    <definedName name="_________________________________________________________________mm111">[6]r!$F$4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[21]v!$A$2:$E$51</definedName>
    <definedName name="_________________________________________________________________rrr1">[21]r!$B$1:$I$145</definedName>
    <definedName name="_________________________________________________________________ss12">[22]rdamdata!$J$8</definedName>
    <definedName name="_________________________________________________________________ss20">[22]rdamdata!$J$7</definedName>
    <definedName name="_________________________________________________________________ss40">[22]rdamdata!$J$6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[17]leads!$H$7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[3]r!$F$30</definedName>
    <definedName name="________________________________________________________________l1">[18]leads!$A$3:$E$108</definedName>
    <definedName name="________________________________________________________________l12">#REF!</definedName>
    <definedName name="________________________________________________________________l2">[3]r!$F$29</definedName>
    <definedName name="________________________________________________________________l3">#REF!</definedName>
    <definedName name="________________________________________________________________l4">[19]Sheet1!$W$2:$Y$103</definedName>
    <definedName name="________________________________________________________________l5">#REF!</definedName>
    <definedName name="________________________________________________________________l6">[3]r!$F$4</definedName>
    <definedName name="________________________________________________________________l7">[6]r!$F$4</definedName>
    <definedName name="________________________________________________________________l8">[3]r!$F$2</definedName>
    <definedName name="________________________________________________________________l9">[3]r!$F$3</definedName>
    <definedName name="________________________________________________________________mm1">[20]r!$F$4</definedName>
    <definedName name="________________________________________________________________mm11">[3]r!$F$4</definedName>
    <definedName name="________________________________________________________________mm111">[6]r!$F$4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[21]v!$A$2:$E$51</definedName>
    <definedName name="________________________________________________________________rrr1">[21]r!$B$1:$I$145</definedName>
    <definedName name="________________________________________________________________ss12">[22]rdamdata!$J$8</definedName>
    <definedName name="________________________________________________________________ss20">[22]rdamdata!$J$7</definedName>
    <definedName name="________________________________________________________________ss40">[22]rdamdata!$J$6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[17]leads!$H$7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[3]r!$F$30</definedName>
    <definedName name="_______________________________________________________________l1">[18]leads!$A$3:$E$108</definedName>
    <definedName name="_______________________________________________________________l12">#REF!</definedName>
    <definedName name="_______________________________________________________________l2">[3]r!$F$29</definedName>
    <definedName name="_______________________________________________________________l3">#REF!</definedName>
    <definedName name="_______________________________________________________________l4">[19]Sheet1!$W$2:$Y$103</definedName>
    <definedName name="_______________________________________________________________l5">#REF!</definedName>
    <definedName name="_______________________________________________________________l6">[3]r!$F$4</definedName>
    <definedName name="_______________________________________________________________l7">[6]r!$F$4</definedName>
    <definedName name="_______________________________________________________________l8">[3]r!$F$2</definedName>
    <definedName name="_______________________________________________________________l9">[3]r!$F$3</definedName>
    <definedName name="_______________________________________________________________mm1">[20]r!$F$4</definedName>
    <definedName name="_______________________________________________________________mm11">[3]r!$F$4</definedName>
    <definedName name="_______________________________________________________________mm111">[6]r!$F$4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[21]v!$A$2:$E$51</definedName>
    <definedName name="_______________________________________________________________rrr1">[21]r!$B$1:$I$145</definedName>
    <definedName name="_______________________________________________________________ss12">[22]rdamdata!$J$8</definedName>
    <definedName name="_______________________________________________________________ss20">[22]rdamdata!$J$7</definedName>
    <definedName name="_______________________________________________________________ss40">[22]rdamdata!$J$6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[17]leads!$H$7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[3]r!$F$30</definedName>
    <definedName name="______________________________________________________________l1">[18]leads!$A$3:$E$108</definedName>
    <definedName name="______________________________________________________________l12">#REF!</definedName>
    <definedName name="______________________________________________________________l2">[3]r!$F$29</definedName>
    <definedName name="______________________________________________________________l3">#REF!</definedName>
    <definedName name="______________________________________________________________l4">[19]Sheet1!$W$2:$Y$103</definedName>
    <definedName name="______________________________________________________________l5">#REF!</definedName>
    <definedName name="______________________________________________________________l6">[3]r!$F$4</definedName>
    <definedName name="______________________________________________________________l7">[6]r!$F$4</definedName>
    <definedName name="______________________________________________________________l8">[3]r!$F$2</definedName>
    <definedName name="______________________________________________________________l9">[3]r!$F$3</definedName>
    <definedName name="______________________________________________________________mm1">[20]r!$F$4</definedName>
    <definedName name="______________________________________________________________mm11">[3]r!$F$4</definedName>
    <definedName name="______________________________________________________________mm111">[6]r!$F$4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[21]v!$A$2:$E$51</definedName>
    <definedName name="______________________________________________________________rrr1">[21]r!$B$1:$I$145</definedName>
    <definedName name="______________________________________________________________ss12">[22]rdamdata!$J$8</definedName>
    <definedName name="______________________________________________________________ss20">[22]rdamdata!$J$7</definedName>
    <definedName name="______________________________________________________________ss40">[22]rdamdata!$J$6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[17]leads!$H$7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[3]r!$F$30</definedName>
    <definedName name="_____________________________________________________________l1">[18]leads!$A$3:$E$108</definedName>
    <definedName name="_____________________________________________________________l12">#REF!</definedName>
    <definedName name="_____________________________________________________________l2">[3]r!$F$29</definedName>
    <definedName name="_____________________________________________________________l3">#REF!</definedName>
    <definedName name="_____________________________________________________________l4">[19]Sheet1!$W$2:$Y$103</definedName>
    <definedName name="_____________________________________________________________l5">#REF!</definedName>
    <definedName name="_____________________________________________________________l6">[3]r!$F$4</definedName>
    <definedName name="_____________________________________________________________l7">[6]r!$F$4</definedName>
    <definedName name="_____________________________________________________________l8">[3]r!$F$2</definedName>
    <definedName name="_____________________________________________________________l9">[3]r!$F$3</definedName>
    <definedName name="_____________________________________________________________mm1">[20]r!$F$4</definedName>
    <definedName name="_____________________________________________________________mm11">[3]r!$F$4</definedName>
    <definedName name="_____________________________________________________________mm111">[6]r!$F$4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[21]v!$A$2:$E$51</definedName>
    <definedName name="_____________________________________________________________rrr1">[21]r!$B$1:$I$145</definedName>
    <definedName name="_____________________________________________________________ss12">[22]rdamdata!$J$8</definedName>
    <definedName name="_____________________________________________________________ss20">[22]rdamdata!$J$7</definedName>
    <definedName name="_____________________________________________________________ss40">[22]rdamdata!$J$6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[17]leads!$H$7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[3]r!$F$30</definedName>
    <definedName name="____________________________________________________________l1">[18]leads!$A$3:$E$108</definedName>
    <definedName name="____________________________________________________________l12">#REF!</definedName>
    <definedName name="____________________________________________________________l2">[3]r!$F$29</definedName>
    <definedName name="____________________________________________________________l3">#REF!</definedName>
    <definedName name="____________________________________________________________l4">[19]Sheet1!$W$2:$Y$103</definedName>
    <definedName name="____________________________________________________________l5">#REF!</definedName>
    <definedName name="____________________________________________________________l6">[3]r!$F$4</definedName>
    <definedName name="____________________________________________________________l7">[6]r!$F$4</definedName>
    <definedName name="____________________________________________________________l8">[3]r!$F$2</definedName>
    <definedName name="____________________________________________________________l9">[3]r!$F$3</definedName>
    <definedName name="____________________________________________________________mm1">[20]r!$F$4</definedName>
    <definedName name="____________________________________________________________mm11">[3]r!$F$4</definedName>
    <definedName name="____________________________________________________________mm111">[6]r!$F$4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[21]v!$A$2:$E$51</definedName>
    <definedName name="____________________________________________________________rrr1">[21]r!$B$1:$I$145</definedName>
    <definedName name="____________________________________________________________ss12">[22]rdamdata!$J$8</definedName>
    <definedName name="____________________________________________________________ss20">[22]rdamdata!$J$7</definedName>
    <definedName name="____________________________________________________________ss40">[22]rdamdata!$J$6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[17]leads!$H$7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[3]r!$F$30</definedName>
    <definedName name="___________________________________________________________l1">[18]leads!$A$3:$E$108</definedName>
    <definedName name="___________________________________________________________l12">#REF!</definedName>
    <definedName name="___________________________________________________________l2">[3]r!$F$29</definedName>
    <definedName name="___________________________________________________________l3">#REF!</definedName>
    <definedName name="___________________________________________________________l4">[19]Sheet1!$W$2:$Y$103</definedName>
    <definedName name="___________________________________________________________l5">#REF!</definedName>
    <definedName name="___________________________________________________________l6">[3]r!$F$4</definedName>
    <definedName name="___________________________________________________________l7">[6]r!$F$4</definedName>
    <definedName name="___________________________________________________________l8">[3]r!$F$2</definedName>
    <definedName name="___________________________________________________________l9">[3]r!$F$3</definedName>
    <definedName name="___________________________________________________________mm1">[20]r!$F$4</definedName>
    <definedName name="___________________________________________________________mm11">[3]r!$F$4</definedName>
    <definedName name="___________________________________________________________mm111">[6]r!$F$4</definedName>
    <definedName name="___________________________________________________________pc2">#REF!</definedName>
    <definedName name="___________________________________________________________pv2">#REF!</definedName>
    <definedName name="___________________________________________________________rr3">[21]v!$A$2:$E$51</definedName>
    <definedName name="___________________________________________________________rrr1">[21]r!$B$1:$I$145</definedName>
    <definedName name="___________________________________________________________ss12">[22]rdamdata!$J$8</definedName>
    <definedName name="___________________________________________________________ss20">[22]rdamdata!$J$7</definedName>
    <definedName name="___________________________________________________________ss40">[22]rdamdata!$J$6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[17]leads!$H$7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[3]r!$F$30</definedName>
    <definedName name="__________________________________________________________l1">[18]leads!$A$3:$E$108</definedName>
    <definedName name="__________________________________________________________l12">#REF!</definedName>
    <definedName name="__________________________________________________________l2">[3]r!$F$29</definedName>
    <definedName name="__________________________________________________________l3">#REF!</definedName>
    <definedName name="__________________________________________________________l4">[19]Sheet1!$W$2:$Y$103</definedName>
    <definedName name="__________________________________________________________l5">#REF!</definedName>
    <definedName name="__________________________________________________________l6">[3]r!$F$4</definedName>
    <definedName name="__________________________________________________________l7">[6]r!$F$4</definedName>
    <definedName name="__________________________________________________________l8">[3]r!$F$2</definedName>
    <definedName name="__________________________________________________________l9">[3]r!$F$3</definedName>
    <definedName name="__________________________________________________________mm1">[20]r!$F$4</definedName>
    <definedName name="__________________________________________________________mm11">[3]r!$F$4</definedName>
    <definedName name="__________________________________________________________mm111">[6]r!$F$4</definedName>
    <definedName name="__________________________________________________________pc2">#REF!</definedName>
    <definedName name="__________________________________________________________pv2">#REF!</definedName>
    <definedName name="__________________________________________________________rr3">[21]v!$A$2:$E$51</definedName>
    <definedName name="__________________________________________________________rrr1">[21]r!$B$1:$I$145</definedName>
    <definedName name="__________________________________________________________ss12">[22]rdamdata!$J$8</definedName>
    <definedName name="__________________________________________________________ss20">[22]rdamdata!$J$7</definedName>
    <definedName name="__________________________________________________________ss40">[22]rdamdata!$J$6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[17]leads!$H$7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[3]r!$F$30</definedName>
    <definedName name="_________________________________________________________l1">[18]leads!$A$3:$E$108</definedName>
    <definedName name="_________________________________________________________l12">#REF!</definedName>
    <definedName name="_________________________________________________________l2">[3]r!$F$29</definedName>
    <definedName name="_________________________________________________________l3">#REF!</definedName>
    <definedName name="_________________________________________________________l4">[19]Sheet1!$W$2:$Y$103</definedName>
    <definedName name="_________________________________________________________l5">#REF!</definedName>
    <definedName name="_________________________________________________________l6">[3]r!$F$4</definedName>
    <definedName name="_________________________________________________________l7">[6]r!$F$4</definedName>
    <definedName name="_________________________________________________________l8">[3]r!$F$2</definedName>
    <definedName name="_________________________________________________________l9">[3]r!$F$3</definedName>
    <definedName name="_________________________________________________________mm1">[20]r!$F$4</definedName>
    <definedName name="_________________________________________________________mm11">[3]r!$F$4</definedName>
    <definedName name="_________________________________________________________mm111">[6]r!$F$4</definedName>
    <definedName name="_________________________________________________________pc2">#REF!</definedName>
    <definedName name="_________________________________________________________pv2">#REF!</definedName>
    <definedName name="_________________________________________________________rr3">[21]v!$A$2:$E$51</definedName>
    <definedName name="_________________________________________________________rrr1">[21]r!$B$1:$I$145</definedName>
    <definedName name="_________________________________________________________ss12">[22]rdamdata!$J$8</definedName>
    <definedName name="_________________________________________________________ss20">[22]rdamdata!$J$7</definedName>
    <definedName name="_________________________________________________________ss40">[22]rdamdata!$J$6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[17]leads!$H$7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[3]r!$F$30</definedName>
    <definedName name="________________________________________________________l1">[18]leads!$A$3:$E$108</definedName>
    <definedName name="________________________________________________________l12">#REF!</definedName>
    <definedName name="________________________________________________________l2">[3]r!$F$29</definedName>
    <definedName name="________________________________________________________l3">#REF!</definedName>
    <definedName name="________________________________________________________l4">[19]Sheet1!$W$2:$Y$103</definedName>
    <definedName name="________________________________________________________l5">#REF!</definedName>
    <definedName name="________________________________________________________l6">[3]r!$F$4</definedName>
    <definedName name="________________________________________________________l7">[6]r!$F$4</definedName>
    <definedName name="________________________________________________________l8">[3]r!$F$2</definedName>
    <definedName name="________________________________________________________l9">[3]r!$F$3</definedName>
    <definedName name="________________________________________________________mm1">[20]r!$F$4</definedName>
    <definedName name="________________________________________________________mm11">[3]r!$F$4</definedName>
    <definedName name="________________________________________________________mm111">[6]r!$F$4</definedName>
    <definedName name="________________________________________________________pc2">#REF!</definedName>
    <definedName name="________________________________________________________pv2">#REF!</definedName>
    <definedName name="________________________________________________________rr3">[21]v!$A$2:$E$51</definedName>
    <definedName name="________________________________________________________rrr1">[21]r!$B$1:$I$145</definedName>
    <definedName name="________________________________________________________ss12">[22]rdamdata!$J$8</definedName>
    <definedName name="________________________________________________________ss20">[22]rdamdata!$J$7</definedName>
    <definedName name="________________________________________________________ss40">[22]rdamdata!$J$6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[17]leads!$H$7</definedName>
    <definedName name="_______________________________________________________can430">40.73</definedName>
    <definedName name="_______________________________________________________can435">43.3</definedName>
    <definedName name="_______________________________________________________cur1">[3]r!$F$30</definedName>
    <definedName name="_______________________________________________________l1">[18]leads!$A$3:$E$108</definedName>
    <definedName name="_______________________________________________________l12">#REF!</definedName>
    <definedName name="_______________________________________________________l2">[3]r!$F$29</definedName>
    <definedName name="_______________________________________________________l3">#REF!</definedName>
    <definedName name="_______________________________________________________l4">[19]Sheet1!$W$2:$Y$103</definedName>
    <definedName name="_______________________________________________________l5">#REF!</definedName>
    <definedName name="_______________________________________________________l6">[3]r!$F$4</definedName>
    <definedName name="_______________________________________________________l7">[6]r!$F$4</definedName>
    <definedName name="_______________________________________________________l8">[3]r!$F$2</definedName>
    <definedName name="_______________________________________________________l9">[3]r!$F$3</definedName>
    <definedName name="_______________________________________________________mm1">[20]r!$F$4</definedName>
    <definedName name="_______________________________________________________mm11">[3]r!$F$4</definedName>
    <definedName name="_______________________________________________________mm111">[6]r!$F$4</definedName>
    <definedName name="_______________________________________________________pc2">#REF!</definedName>
    <definedName name="_______________________________________________________pv2">#REF!</definedName>
    <definedName name="_______________________________________________________rr3">[21]v!$A$2:$E$51</definedName>
    <definedName name="_______________________________________________________rrr1">[21]r!$B$1:$I$145</definedName>
    <definedName name="_______________________________________________________ss12">[22]rdamdata!$J$8</definedName>
    <definedName name="_______________________________________________________ss20">[22]rdamdata!$J$7</definedName>
    <definedName name="_______________________________________________________ss40">[22]rdamdata!$J$6</definedName>
    <definedName name="_______________________________________________________var1">#REF!</definedName>
    <definedName name="_______________________________________________________var4">#REF!</definedName>
    <definedName name="______________________________________________________bla1">[17]leads!$H$7</definedName>
    <definedName name="______________________________________________________can430">40.73</definedName>
    <definedName name="______________________________________________________can435">43.3</definedName>
    <definedName name="______________________________________________________cur1">[3]r!$F$30</definedName>
    <definedName name="______________________________________________________l1">[18]leads!$A$3:$E$108</definedName>
    <definedName name="______________________________________________________l12">#REF!</definedName>
    <definedName name="______________________________________________________l2">[3]r!$F$29</definedName>
    <definedName name="______________________________________________________l3">#REF!</definedName>
    <definedName name="______________________________________________________l4">[19]Sheet1!$W$2:$Y$103</definedName>
    <definedName name="______________________________________________________l5">#REF!</definedName>
    <definedName name="______________________________________________________l6">[3]r!$F$4</definedName>
    <definedName name="______________________________________________________l7">[6]r!$F$4</definedName>
    <definedName name="______________________________________________________l8">[3]r!$F$2</definedName>
    <definedName name="______________________________________________________l9">[3]r!$F$3</definedName>
    <definedName name="______________________________________________________mm1">[20]r!$F$4</definedName>
    <definedName name="______________________________________________________mm11">[3]r!$F$4</definedName>
    <definedName name="______________________________________________________mm111">[6]r!$F$4</definedName>
    <definedName name="______________________________________________________pc2">#REF!</definedName>
    <definedName name="______________________________________________________pv2">#REF!</definedName>
    <definedName name="______________________________________________________rr3">[21]v!$A$2:$E$51</definedName>
    <definedName name="______________________________________________________rrr1">[21]r!$B$1:$I$145</definedName>
    <definedName name="______________________________________________________ss12">[22]rdamdata!$J$8</definedName>
    <definedName name="______________________________________________________ss20">[22]rdamdata!$J$7</definedName>
    <definedName name="______________________________________________________ss40">[22]rdamdata!$J$6</definedName>
    <definedName name="______________________________________________________var1">#REF!</definedName>
    <definedName name="______________________________________________________var4">#REF!</definedName>
    <definedName name="_____________________________________________________bla1">[17]leads!$H$7</definedName>
    <definedName name="_____________________________________________________can430">40.73</definedName>
    <definedName name="_____________________________________________________can435">43.3</definedName>
    <definedName name="_____________________________________________________cur1">[3]r!$F$30</definedName>
    <definedName name="_____________________________________________________l1">[18]leads!$A$3:$E$108</definedName>
    <definedName name="_____________________________________________________l12">#REF!</definedName>
    <definedName name="_____________________________________________________l2">[3]r!$F$29</definedName>
    <definedName name="_____________________________________________________l3">#REF!</definedName>
    <definedName name="_____________________________________________________l4">[19]Sheet1!$W$2:$Y$103</definedName>
    <definedName name="_____________________________________________________l5">#REF!</definedName>
    <definedName name="_____________________________________________________l6">[3]r!$F$4</definedName>
    <definedName name="_____________________________________________________l7">[6]r!$F$4</definedName>
    <definedName name="_____________________________________________________l8">[3]r!$F$2</definedName>
    <definedName name="_____________________________________________________l9">[3]r!$F$3</definedName>
    <definedName name="_____________________________________________________mm1">[20]r!$F$4</definedName>
    <definedName name="_____________________________________________________mm11">[3]r!$F$4</definedName>
    <definedName name="_____________________________________________________mm111">[6]r!$F$4</definedName>
    <definedName name="_____________________________________________________pc2">#REF!</definedName>
    <definedName name="_____________________________________________________pv2">#REF!</definedName>
    <definedName name="_____________________________________________________rr3">[21]v!$A$2:$E$51</definedName>
    <definedName name="_____________________________________________________rrr1">[21]r!$B$1:$I$145</definedName>
    <definedName name="_____________________________________________________ss12">[22]rdamdata!$J$8</definedName>
    <definedName name="_____________________________________________________ss20">[22]rdamdata!$J$7</definedName>
    <definedName name="_____________________________________________________ss40">[22]rdamdata!$J$6</definedName>
    <definedName name="_____________________________________________________var1">#REF!</definedName>
    <definedName name="_____________________________________________________var4">#REF!</definedName>
    <definedName name="____________________________________________________bla1">[17]leads!$H$7</definedName>
    <definedName name="____________________________________________________can430">40.73</definedName>
    <definedName name="____________________________________________________can435">43.3</definedName>
    <definedName name="____________________________________________________cur1">[3]r!$F$30</definedName>
    <definedName name="____________________________________________________l1">[18]leads!$A$3:$E$108</definedName>
    <definedName name="____________________________________________________l12">#REF!</definedName>
    <definedName name="____________________________________________________l2">[3]r!$F$29</definedName>
    <definedName name="____________________________________________________l3">#REF!</definedName>
    <definedName name="____________________________________________________l4">[19]Sheet1!$W$2:$Y$103</definedName>
    <definedName name="____________________________________________________l5">#REF!</definedName>
    <definedName name="____________________________________________________l6">[3]r!$F$4</definedName>
    <definedName name="____________________________________________________l7">[6]r!$F$4</definedName>
    <definedName name="____________________________________________________l8">[3]r!$F$2</definedName>
    <definedName name="____________________________________________________l9">[3]r!$F$3</definedName>
    <definedName name="____________________________________________________mm1">[20]r!$F$4</definedName>
    <definedName name="____________________________________________________mm11">[3]r!$F$4</definedName>
    <definedName name="____________________________________________________mm111">[6]r!$F$4</definedName>
    <definedName name="____________________________________________________pc2">#REF!</definedName>
    <definedName name="____________________________________________________pv2">#REF!</definedName>
    <definedName name="____________________________________________________rr3">[21]v!$A$2:$E$51</definedName>
    <definedName name="____________________________________________________rrr1">[21]r!$B$1:$I$145</definedName>
    <definedName name="____________________________________________________ss12">[22]rdamdata!$J$8</definedName>
    <definedName name="____________________________________________________ss20">[22]rdamdata!$J$7</definedName>
    <definedName name="____________________________________________________ss40">[22]rdamdata!$J$6</definedName>
    <definedName name="____________________________________________________var1">#REF!</definedName>
    <definedName name="____________________________________________________var4">#REF!</definedName>
    <definedName name="___________________________________________________bla1">[17]leads!$H$7</definedName>
    <definedName name="___________________________________________________can430">40.73</definedName>
    <definedName name="___________________________________________________can435">43.3</definedName>
    <definedName name="___________________________________________________cur1">[3]r!$F$30</definedName>
    <definedName name="___________________________________________________l1">[18]leads!$A$3:$E$108</definedName>
    <definedName name="___________________________________________________l12">#REF!</definedName>
    <definedName name="___________________________________________________l2">[3]r!$F$29</definedName>
    <definedName name="___________________________________________________l3">#REF!</definedName>
    <definedName name="___________________________________________________l4">[19]Sheet1!$W$2:$Y$103</definedName>
    <definedName name="___________________________________________________l5">#REF!</definedName>
    <definedName name="___________________________________________________l6">[3]r!$F$4</definedName>
    <definedName name="___________________________________________________l7">[6]r!$F$4</definedName>
    <definedName name="___________________________________________________l8">[3]r!$F$2</definedName>
    <definedName name="___________________________________________________l9">[3]r!$F$3</definedName>
    <definedName name="___________________________________________________mm1">[20]r!$F$4</definedName>
    <definedName name="___________________________________________________mm11">[3]r!$F$4</definedName>
    <definedName name="___________________________________________________mm111">[6]r!$F$4</definedName>
    <definedName name="___________________________________________________pc2">#REF!</definedName>
    <definedName name="___________________________________________________pv2">#REF!</definedName>
    <definedName name="___________________________________________________rr3">[21]v!$A$2:$E$51</definedName>
    <definedName name="___________________________________________________rrr1">[21]r!$B$1:$I$145</definedName>
    <definedName name="___________________________________________________ss12">[22]rdamdata!$J$8</definedName>
    <definedName name="___________________________________________________ss20">[22]rdamdata!$J$7</definedName>
    <definedName name="___________________________________________________ss40">[22]rdamdata!$J$6</definedName>
    <definedName name="___________________________________________________var1">#REF!</definedName>
    <definedName name="___________________________________________________var4">#REF!</definedName>
    <definedName name="__________________________________________________bla1">[17]leads!$H$7</definedName>
    <definedName name="__________________________________________________can430">40.73</definedName>
    <definedName name="__________________________________________________can435">43.3</definedName>
    <definedName name="__________________________________________________cur1">[3]r!$F$30</definedName>
    <definedName name="__________________________________________________l1">[18]leads!$A$3:$E$108</definedName>
    <definedName name="__________________________________________________l12">#REF!</definedName>
    <definedName name="__________________________________________________l2">[3]r!$F$29</definedName>
    <definedName name="__________________________________________________l3">#REF!</definedName>
    <definedName name="__________________________________________________l4">[19]Sheet1!$W$2:$Y$103</definedName>
    <definedName name="__________________________________________________l5">#REF!</definedName>
    <definedName name="__________________________________________________l6">[3]r!$F$4</definedName>
    <definedName name="__________________________________________________l7">[6]r!$F$4</definedName>
    <definedName name="__________________________________________________l8">[3]r!$F$2</definedName>
    <definedName name="__________________________________________________l9">[3]r!$F$3</definedName>
    <definedName name="__________________________________________________mm1">[20]r!$F$4</definedName>
    <definedName name="__________________________________________________mm11">[3]r!$F$4</definedName>
    <definedName name="__________________________________________________mm111">[6]r!$F$4</definedName>
    <definedName name="__________________________________________________pc2">#REF!</definedName>
    <definedName name="__________________________________________________pv2">#REF!</definedName>
    <definedName name="__________________________________________________rr3">[21]v!$A$2:$E$51</definedName>
    <definedName name="__________________________________________________rrr1">[21]r!$B$1:$I$145</definedName>
    <definedName name="__________________________________________________ss12">[22]rdamdata!$J$8</definedName>
    <definedName name="__________________________________________________ss20">[22]rdamdata!$J$7</definedName>
    <definedName name="__________________________________________________ss40">[22]rdamdata!$J$6</definedName>
    <definedName name="__________________________________________________var1">#REF!</definedName>
    <definedName name="__________________________________________________var4">#REF!</definedName>
    <definedName name="_________________________________________________bla1">[17]leads!$H$7</definedName>
    <definedName name="_________________________________________________can430">40.73</definedName>
    <definedName name="_________________________________________________can435">43.3</definedName>
    <definedName name="_________________________________________________cur1">[3]r!$F$30</definedName>
    <definedName name="_________________________________________________l1">[18]leads!$A$3:$E$108</definedName>
    <definedName name="_________________________________________________l12">#REF!</definedName>
    <definedName name="_________________________________________________l2">[3]r!$F$29</definedName>
    <definedName name="_________________________________________________l3">#REF!</definedName>
    <definedName name="_________________________________________________l4">[19]Sheet1!$W$2:$Y$103</definedName>
    <definedName name="_________________________________________________l5">#REF!</definedName>
    <definedName name="_________________________________________________l6">[3]r!$F$4</definedName>
    <definedName name="_________________________________________________l7">[6]r!$F$4</definedName>
    <definedName name="_________________________________________________l8">[3]r!$F$2</definedName>
    <definedName name="_________________________________________________l9">[3]r!$F$3</definedName>
    <definedName name="_________________________________________________mm1">[20]r!$F$4</definedName>
    <definedName name="_________________________________________________mm11">[3]r!$F$4</definedName>
    <definedName name="_________________________________________________mm111">[6]r!$F$4</definedName>
    <definedName name="_________________________________________________pc2">#REF!</definedName>
    <definedName name="_________________________________________________pv2">#REF!</definedName>
    <definedName name="_________________________________________________rr3">[21]v!$A$2:$E$51</definedName>
    <definedName name="_________________________________________________rrr1">[21]r!$B$1:$I$145</definedName>
    <definedName name="_________________________________________________ss12">[22]rdamdata!$J$8</definedName>
    <definedName name="_________________________________________________ss20">[22]rdamdata!$J$7</definedName>
    <definedName name="_________________________________________________ss40">[22]rdamdata!$J$6</definedName>
    <definedName name="_________________________________________________var1">#REF!</definedName>
    <definedName name="_________________________________________________var4">#REF!</definedName>
    <definedName name="________________________________________________bla1">[17]leads!$H$7</definedName>
    <definedName name="________________________________________________can430">40.73</definedName>
    <definedName name="________________________________________________can435">43.3</definedName>
    <definedName name="________________________________________________cur1">[3]r!$F$30</definedName>
    <definedName name="________________________________________________l1">[18]leads!$A$3:$E$108</definedName>
    <definedName name="________________________________________________l12">#REF!</definedName>
    <definedName name="________________________________________________l2">[3]r!$F$29</definedName>
    <definedName name="________________________________________________l3">#REF!</definedName>
    <definedName name="________________________________________________l4">[19]Sheet1!$W$2:$Y$103</definedName>
    <definedName name="________________________________________________l5">#REF!</definedName>
    <definedName name="________________________________________________l6">[3]r!$F$4</definedName>
    <definedName name="________________________________________________l7">[6]r!$F$4</definedName>
    <definedName name="________________________________________________l8">[3]r!$F$2</definedName>
    <definedName name="________________________________________________l9">[3]r!$F$3</definedName>
    <definedName name="________________________________________________mm1">[20]r!$F$4</definedName>
    <definedName name="________________________________________________mm11">[3]r!$F$4</definedName>
    <definedName name="________________________________________________mm111">[6]r!$F$4</definedName>
    <definedName name="________________________________________________pc2">#REF!</definedName>
    <definedName name="________________________________________________pv2">#REF!</definedName>
    <definedName name="________________________________________________rr3">[21]v!$A$2:$E$51</definedName>
    <definedName name="________________________________________________rrr1">[21]r!$B$1:$I$145</definedName>
    <definedName name="________________________________________________ss12">[22]rdamdata!$J$8</definedName>
    <definedName name="________________________________________________ss20">[22]rdamdata!$J$7</definedName>
    <definedName name="________________________________________________ss40">[22]rdamdata!$J$6</definedName>
    <definedName name="________________________________________________var1">#REF!</definedName>
    <definedName name="________________________________________________var4">#REF!</definedName>
    <definedName name="_______________________________________________bla1">[17]leads!$H$7</definedName>
    <definedName name="_______________________________________________can430">40.73</definedName>
    <definedName name="_______________________________________________can435">43.3</definedName>
    <definedName name="_______________________________________________cur1">[3]r!$F$30</definedName>
    <definedName name="_______________________________________________l1">[18]leads!$A$3:$E$108</definedName>
    <definedName name="_______________________________________________l12">#REF!</definedName>
    <definedName name="_______________________________________________l2">[3]r!$F$29</definedName>
    <definedName name="_______________________________________________l3">#REF!</definedName>
    <definedName name="_______________________________________________l4">[19]Sheet1!$W$2:$Y$103</definedName>
    <definedName name="_______________________________________________l5">#REF!</definedName>
    <definedName name="_______________________________________________l6">[3]r!$F$4</definedName>
    <definedName name="_______________________________________________l7">[6]r!$F$4</definedName>
    <definedName name="_______________________________________________l8">[3]r!$F$2</definedName>
    <definedName name="_______________________________________________l9">[3]r!$F$3</definedName>
    <definedName name="_______________________________________________mm1">[20]r!$F$4</definedName>
    <definedName name="_______________________________________________mm11">[3]r!$F$4</definedName>
    <definedName name="_______________________________________________mm111">[6]r!$F$4</definedName>
    <definedName name="_______________________________________________pc2">#REF!</definedName>
    <definedName name="_______________________________________________pv2">#REF!</definedName>
    <definedName name="_______________________________________________rr3">[21]v!$A$2:$E$51</definedName>
    <definedName name="_______________________________________________rrr1">[21]r!$B$1:$I$145</definedName>
    <definedName name="_______________________________________________ss12">[22]rdamdata!$J$8</definedName>
    <definedName name="_______________________________________________ss20">[22]rdamdata!$J$7</definedName>
    <definedName name="_______________________________________________ss40">[22]rdamdata!$J$6</definedName>
    <definedName name="_______________________________________________var1">#REF!</definedName>
    <definedName name="_______________________________________________var4">#REF!</definedName>
    <definedName name="______________________________________________bla1">[17]leads!$H$7</definedName>
    <definedName name="______________________________________________can430">40.73</definedName>
    <definedName name="______________________________________________can435">43.3</definedName>
    <definedName name="______________________________________________cur1">[3]r!$F$30</definedName>
    <definedName name="______________________________________________l1">[18]leads!$A$3:$E$108</definedName>
    <definedName name="______________________________________________l12">#REF!</definedName>
    <definedName name="______________________________________________l2">[3]r!$F$29</definedName>
    <definedName name="______________________________________________l3">#REF!</definedName>
    <definedName name="______________________________________________l4">[19]Sheet1!$W$2:$Y$103</definedName>
    <definedName name="______________________________________________l5">#REF!</definedName>
    <definedName name="______________________________________________l6">[3]r!$F$4</definedName>
    <definedName name="______________________________________________l7">[6]r!$F$4</definedName>
    <definedName name="______________________________________________l8">[3]r!$F$2</definedName>
    <definedName name="______________________________________________l9">[3]r!$F$3</definedName>
    <definedName name="______________________________________________mm1">[20]r!$F$4</definedName>
    <definedName name="______________________________________________mm11">[3]r!$F$4</definedName>
    <definedName name="______________________________________________mm111">[6]r!$F$4</definedName>
    <definedName name="______________________________________________pc2">#REF!</definedName>
    <definedName name="______________________________________________pv2">#REF!</definedName>
    <definedName name="______________________________________________rr3">[21]v!$A$2:$E$51</definedName>
    <definedName name="______________________________________________rrr1">[21]r!$B$1:$I$145</definedName>
    <definedName name="______________________________________________ss12">[22]rdamdata!$J$8</definedName>
    <definedName name="______________________________________________ss20">[22]rdamdata!$J$7</definedName>
    <definedName name="______________________________________________ss40">[22]rdamdata!$J$6</definedName>
    <definedName name="______________________________________________var1">#REF!</definedName>
    <definedName name="______________________________________________var4">#REF!</definedName>
    <definedName name="_____________________________________________bla1">[17]leads!$H$7</definedName>
    <definedName name="_____________________________________________can430">40.73</definedName>
    <definedName name="_____________________________________________can435">43.3</definedName>
    <definedName name="_____________________________________________cur1">[3]r!$F$30</definedName>
    <definedName name="_____________________________________________l1">[18]leads!$A$3:$E$108</definedName>
    <definedName name="_____________________________________________l12">#REF!</definedName>
    <definedName name="_____________________________________________l2">[3]r!$F$29</definedName>
    <definedName name="_____________________________________________l3">#REF!</definedName>
    <definedName name="_____________________________________________l4">[19]Sheet1!$W$2:$Y$103</definedName>
    <definedName name="_____________________________________________l5">#REF!</definedName>
    <definedName name="_____________________________________________l6">[3]r!$F$4</definedName>
    <definedName name="_____________________________________________l7">[6]r!$F$4</definedName>
    <definedName name="_____________________________________________l8">[3]r!$F$2</definedName>
    <definedName name="_____________________________________________l9">[3]r!$F$3</definedName>
    <definedName name="_____________________________________________mm1">[20]r!$F$4</definedName>
    <definedName name="_____________________________________________mm11">[3]r!$F$4</definedName>
    <definedName name="_____________________________________________mm111">[6]r!$F$4</definedName>
    <definedName name="_____________________________________________pc2">#REF!</definedName>
    <definedName name="_____________________________________________pv2">#REF!</definedName>
    <definedName name="_____________________________________________rr3">[21]v!$A$2:$E$51</definedName>
    <definedName name="_____________________________________________rrr1">[21]r!$B$1:$I$145</definedName>
    <definedName name="_____________________________________________ss12">[22]rdamdata!$J$8</definedName>
    <definedName name="_____________________________________________ss20">[22]rdamdata!$J$7</definedName>
    <definedName name="_____________________________________________ss40">[22]rdamdata!$J$6</definedName>
    <definedName name="_____________________________________________var1">#REF!</definedName>
    <definedName name="_____________________________________________var4">#REF!</definedName>
    <definedName name="____________________________________________bla1">[17]leads!$H$7</definedName>
    <definedName name="____________________________________________can430">40.73</definedName>
    <definedName name="____________________________________________can435">43.3</definedName>
    <definedName name="____________________________________________cur1">[3]r!$F$30</definedName>
    <definedName name="____________________________________________l1">[18]leads!$A$3:$E$108</definedName>
    <definedName name="____________________________________________l12">#REF!</definedName>
    <definedName name="____________________________________________l2">[3]r!$F$29</definedName>
    <definedName name="____________________________________________l3">#REF!</definedName>
    <definedName name="____________________________________________l4">[19]Sheet1!$W$2:$Y$103</definedName>
    <definedName name="____________________________________________l5">#REF!</definedName>
    <definedName name="____________________________________________l6">[3]r!$F$4</definedName>
    <definedName name="____________________________________________l7">[6]r!$F$4</definedName>
    <definedName name="____________________________________________l8">[3]r!$F$2</definedName>
    <definedName name="____________________________________________l9">[3]r!$F$3</definedName>
    <definedName name="____________________________________________mm1">[20]r!$F$4</definedName>
    <definedName name="____________________________________________mm11">[3]r!$F$4</definedName>
    <definedName name="____________________________________________mm111">[6]r!$F$4</definedName>
    <definedName name="____________________________________________pc2">#REF!</definedName>
    <definedName name="____________________________________________pv2">#REF!</definedName>
    <definedName name="____________________________________________rr3">[21]v!$A$2:$E$51</definedName>
    <definedName name="____________________________________________rrr1">[21]r!$B$1:$I$145</definedName>
    <definedName name="____________________________________________ss12">[22]rdamdata!$J$8</definedName>
    <definedName name="____________________________________________ss20">[22]rdamdata!$J$7</definedName>
    <definedName name="____________________________________________ss40">[22]rdamdata!$J$6</definedName>
    <definedName name="____________________________________________var1">#REF!</definedName>
    <definedName name="____________________________________________var4">#REF!</definedName>
    <definedName name="___________________________________________bla1">[17]leads!$H$7</definedName>
    <definedName name="___________________________________________can430">40.73</definedName>
    <definedName name="___________________________________________can435">43.3</definedName>
    <definedName name="___________________________________________cur1">[3]r!$F$30</definedName>
    <definedName name="___________________________________________l1">[18]leads!$A$3:$E$108</definedName>
    <definedName name="___________________________________________l12">#REF!</definedName>
    <definedName name="___________________________________________l2">[3]r!$F$29</definedName>
    <definedName name="___________________________________________l3">#REF!</definedName>
    <definedName name="___________________________________________l4">[19]Sheet1!$W$2:$Y$103</definedName>
    <definedName name="___________________________________________l5">#REF!</definedName>
    <definedName name="___________________________________________l6">[3]r!$F$4</definedName>
    <definedName name="___________________________________________l7">[6]r!$F$4</definedName>
    <definedName name="___________________________________________l8">[3]r!$F$2</definedName>
    <definedName name="___________________________________________l9">[3]r!$F$3</definedName>
    <definedName name="___________________________________________mm1">[20]r!$F$4</definedName>
    <definedName name="___________________________________________mm11">[3]r!$F$4</definedName>
    <definedName name="___________________________________________mm111">[6]r!$F$4</definedName>
    <definedName name="___________________________________________pc2">#REF!</definedName>
    <definedName name="___________________________________________pv2">#REF!</definedName>
    <definedName name="___________________________________________rr3">[21]v!$A$2:$E$51</definedName>
    <definedName name="___________________________________________rrr1">[21]r!$B$1:$I$145</definedName>
    <definedName name="___________________________________________ss12">[22]rdamdata!$J$8</definedName>
    <definedName name="___________________________________________ss20">[22]rdamdata!$J$7</definedName>
    <definedName name="___________________________________________ss40">[22]rdamdata!$J$6</definedName>
    <definedName name="___________________________________________var1">#REF!</definedName>
    <definedName name="___________________________________________var4">#REF!</definedName>
    <definedName name="__________________________________________bla1">[17]leads!$H$7</definedName>
    <definedName name="__________________________________________can430">40.73</definedName>
    <definedName name="__________________________________________can435">43.3</definedName>
    <definedName name="__________________________________________cur1">[3]r!$F$30</definedName>
    <definedName name="__________________________________________l1">[18]leads!$A$3:$E$108</definedName>
    <definedName name="__________________________________________l12">#REF!</definedName>
    <definedName name="__________________________________________l2">[3]r!$F$29</definedName>
    <definedName name="__________________________________________l3">#REF!</definedName>
    <definedName name="__________________________________________l4">[19]Sheet1!$W$2:$Y$103</definedName>
    <definedName name="__________________________________________l5">#REF!</definedName>
    <definedName name="__________________________________________l6">[3]r!$F$4</definedName>
    <definedName name="__________________________________________l7">[6]r!$F$4</definedName>
    <definedName name="__________________________________________l8">[3]r!$F$2</definedName>
    <definedName name="__________________________________________l9">[3]r!$F$3</definedName>
    <definedName name="__________________________________________mm1">[20]r!$F$4</definedName>
    <definedName name="__________________________________________mm11">[3]r!$F$4</definedName>
    <definedName name="__________________________________________mm111">[6]r!$F$4</definedName>
    <definedName name="__________________________________________pc2">#REF!</definedName>
    <definedName name="__________________________________________pv2">#REF!</definedName>
    <definedName name="__________________________________________rr3">[21]v!$A$2:$E$51</definedName>
    <definedName name="__________________________________________rrr1">[21]r!$B$1:$I$145</definedName>
    <definedName name="__________________________________________ss12">[22]rdamdata!$J$8</definedName>
    <definedName name="__________________________________________ss20">[22]rdamdata!$J$7</definedName>
    <definedName name="__________________________________________ss40">[22]rdamdata!$J$6</definedName>
    <definedName name="__________________________________________var1">#REF!</definedName>
    <definedName name="__________________________________________var4">#REF!</definedName>
    <definedName name="_________________________________________bla1">[17]leads!$H$7</definedName>
    <definedName name="_________________________________________can430">40.73</definedName>
    <definedName name="_________________________________________can435">43.3</definedName>
    <definedName name="_________________________________________cur1">[3]r!$F$30</definedName>
    <definedName name="_________________________________________l1">[18]leads!$A$3:$E$108</definedName>
    <definedName name="_________________________________________l12">#REF!</definedName>
    <definedName name="_________________________________________l2">[3]r!$F$29</definedName>
    <definedName name="_________________________________________l3">#REF!</definedName>
    <definedName name="_________________________________________l4">[19]Sheet1!$W$2:$Y$103</definedName>
    <definedName name="_________________________________________l5">#REF!</definedName>
    <definedName name="_________________________________________l6">[3]r!$F$4</definedName>
    <definedName name="_________________________________________l7">[6]r!$F$4</definedName>
    <definedName name="_________________________________________l8">[3]r!$F$2</definedName>
    <definedName name="_________________________________________l9">[3]r!$F$3</definedName>
    <definedName name="_________________________________________mm1">[20]r!$F$4</definedName>
    <definedName name="_________________________________________mm11">[3]r!$F$4</definedName>
    <definedName name="_________________________________________mm111">[6]r!$F$4</definedName>
    <definedName name="_________________________________________pc2">#REF!</definedName>
    <definedName name="_________________________________________pv2">#REF!</definedName>
    <definedName name="_________________________________________rr3">[21]v!$A$2:$E$51</definedName>
    <definedName name="_________________________________________rrr1">[21]r!$B$1:$I$145</definedName>
    <definedName name="_________________________________________ss12">[22]rdamdata!$J$8</definedName>
    <definedName name="_________________________________________ss20">[22]rdamdata!$J$7</definedName>
    <definedName name="_________________________________________ss40">[22]rdamdata!$J$6</definedName>
    <definedName name="_________________________________________var1">#REF!</definedName>
    <definedName name="_________________________________________var4">#REF!</definedName>
    <definedName name="________________________________________bla1">[17]leads!$H$7</definedName>
    <definedName name="________________________________________can430">40.73</definedName>
    <definedName name="________________________________________can435">43.3</definedName>
    <definedName name="________________________________________cur1">[3]r!$F$30</definedName>
    <definedName name="________________________________________knr2">#REF!</definedName>
    <definedName name="________________________________________l1">[18]leads!$A$3:$E$108</definedName>
    <definedName name="________________________________________l12">#REF!</definedName>
    <definedName name="________________________________________l2">[3]r!$F$29</definedName>
    <definedName name="________________________________________l3">#REF!</definedName>
    <definedName name="________________________________________l4">[19]Sheet1!$W$2:$Y$103</definedName>
    <definedName name="________________________________________l5">#REF!</definedName>
    <definedName name="________________________________________l6">[3]r!$F$4</definedName>
    <definedName name="________________________________________l7">[6]r!$F$4</definedName>
    <definedName name="________________________________________l8">[3]r!$F$2</definedName>
    <definedName name="________________________________________l9">[3]r!$F$3</definedName>
    <definedName name="________________________________________mm1">[20]r!$F$4</definedName>
    <definedName name="________________________________________mm11">[3]r!$F$4</definedName>
    <definedName name="________________________________________mm111">[6]r!$F$4</definedName>
    <definedName name="________________________________________pc2">#REF!</definedName>
    <definedName name="________________________________________pv2">#REF!</definedName>
    <definedName name="________________________________________rr3">[21]v!$A$2:$E$51</definedName>
    <definedName name="________________________________________rrr1">[21]r!$B$1:$I$145</definedName>
    <definedName name="________________________________________ss12">[22]rdamdata!$J$8</definedName>
    <definedName name="________________________________________ss20">[22]rdamdata!$J$7</definedName>
    <definedName name="________________________________________ss40">[22]rdamdata!$J$6</definedName>
    <definedName name="________________________________________var1">#REF!</definedName>
    <definedName name="________________________________________var4">#REF!</definedName>
    <definedName name="_______________________________________bla1">[17]leads!$H$7</definedName>
    <definedName name="_______________________________________can430">40.73</definedName>
    <definedName name="_______________________________________can435">43.3</definedName>
    <definedName name="_______________________________________cur1">[3]r!$F$30</definedName>
    <definedName name="_______________________________________l1">[18]leads!$A$3:$E$108</definedName>
    <definedName name="_______________________________________l12">#REF!</definedName>
    <definedName name="_______________________________________l2">[3]r!$F$29</definedName>
    <definedName name="_______________________________________l3">#REF!</definedName>
    <definedName name="_______________________________________l4">[19]Sheet1!$W$2:$Y$103</definedName>
    <definedName name="_______________________________________l5">#REF!</definedName>
    <definedName name="_______________________________________l6">[3]r!$F$4</definedName>
    <definedName name="_______________________________________l7">[6]r!$F$4</definedName>
    <definedName name="_______________________________________l8">[3]r!$F$2</definedName>
    <definedName name="_______________________________________l9">[3]r!$F$3</definedName>
    <definedName name="_______________________________________mm1">[20]r!$F$4</definedName>
    <definedName name="_______________________________________mm11">[3]r!$F$4</definedName>
    <definedName name="_______________________________________mm111">[6]r!$F$4</definedName>
    <definedName name="_______________________________________pc2">#REF!</definedName>
    <definedName name="_______________________________________pv2">#REF!</definedName>
    <definedName name="_______________________________________rr3">[21]v!$A$2:$E$51</definedName>
    <definedName name="_______________________________________rrr1">[21]r!$B$1:$I$145</definedName>
    <definedName name="_______________________________________ss12">[22]rdamdata!$J$8</definedName>
    <definedName name="_______________________________________ss20">[22]rdamdata!$J$7</definedName>
    <definedName name="_______________________________________ss40">[22]rdamdata!$J$6</definedName>
    <definedName name="_______________________________________var1">#REF!</definedName>
    <definedName name="_______________________________________var4">#REF!</definedName>
    <definedName name="______________________________________bla1">[17]leads!$H$7</definedName>
    <definedName name="______________________________________can430">40.73</definedName>
    <definedName name="______________________________________can435">43.3</definedName>
    <definedName name="______________________________________cur1">[3]r!$F$30</definedName>
    <definedName name="______________________________________knr2">#REF!</definedName>
    <definedName name="______________________________________l1">[18]leads!$A$3:$E$108</definedName>
    <definedName name="______________________________________l12">#REF!</definedName>
    <definedName name="______________________________________l2">[3]r!$F$29</definedName>
    <definedName name="______________________________________l3">#REF!</definedName>
    <definedName name="______________________________________l4">[19]Sheet1!$W$2:$Y$103</definedName>
    <definedName name="______________________________________l5">#REF!</definedName>
    <definedName name="______________________________________l6">[3]r!$F$4</definedName>
    <definedName name="______________________________________l7">[6]r!$F$4</definedName>
    <definedName name="______________________________________l8">[3]r!$F$2</definedName>
    <definedName name="______________________________________l9">[3]r!$F$3</definedName>
    <definedName name="______________________________________mm1">[20]r!$F$4</definedName>
    <definedName name="______________________________________mm11">[3]r!$F$4</definedName>
    <definedName name="______________________________________mm111">[6]r!$F$4</definedName>
    <definedName name="______________________________________pc2">#REF!</definedName>
    <definedName name="______________________________________pv2">#REF!</definedName>
    <definedName name="______________________________________rr3">[21]v!$A$2:$E$51</definedName>
    <definedName name="______________________________________rrr1">[21]r!$B$1:$I$145</definedName>
    <definedName name="______________________________________ss12">[22]rdamdata!$J$8</definedName>
    <definedName name="______________________________________ss20">[22]rdamdata!$J$7</definedName>
    <definedName name="______________________________________ss40">[22]rdamdata!$J$6</definedName>
    <definedName name="______________________________________var1">#REF!</definedName>
    <definedName name="______________________________________var4">#REF!</definedName>
    <definedName name="_____________________________________bla1">[17]leads!$H$7</definedName>
    <definedName name="_____________________________________can430">40.73</definedName>
    <definedName name="_____________________________________can435">43.3</definedName>
    <definedName name="_____________________________________cur1">[3]r!$F$30</definedName>
    <definedName name="_____________________________________knr2">#REF!</definedName>
    <definedName name="_____________________________________l1">[18]leads!$A$3:$E$108</definedName>
    <definedName name="_____________________________________l12">#REF!</definedName>
    <definedName name="_____________________________________l2">[3]r!$F$29</definedName>
    <definedName name="_____________________________________l3">#REF!</definedName>
    <definedName name="_____________________________________l4">[19]Sheet1!$W$2:$Y$103</definedName>
    <definedName name="_____________________________________l5">#REF!</definedName>
    <definedName name="_____________________________________l6">[3]r!$F$4</definedName>
    <definedName name="_____________________________________l7">[6]r!$F$4</definedName>
    <definedName name="_____________________________________l8">[3]r!$F$2</definedName>
    <definedName name="_____________________________________l9">[3]r!$F$3</definedName>
    <definedName name="_____________________________________mm1">[20]r!$F$4</definedName>
    <definedName name="_____________________________________mm11">[3]r!$F$4</definedName>
    <definedName name="_____________________________________mm111">[6]r!$F$4</definedName>
    <definedName name="_____________________________________pc2">#REF!</definedName>
    <definedName name="_____________________________________pv2">#REF!</definedName>
    <definedName name="_____________________________________rr3">[21]v!$A$2:$E$51</definedName>
    <definedName name="_____________________________________rrr1">[21]r!$B$1:$I$145</definedName>
    <definedName name="_____________________________________ss12">[22]rdamdata!$J$8</definedName>
    <definedName name="_____________________________________ss20">[22]rdamdata!$J$7</definedName>
    <definedName name="_____________________________________ss40">[22]rdamdata!$J$6</definedName>
    <definedName name="_____________________________________var1">#REF!</definedName>
    <definedName name="_____________________________________var4">#REF!</definedName>
    <definedName name="____________________________________bla1">[17]leads!$H$7</definedName>
    <definedName name="____________________________________can430">40.73</definedName>
    <definedName name="____________________________________can435">43.3</definedName>
    <definedName name="____________________________________cur1">[3]r!$F$30</definedName>
    <definedName name="____________________________________l1">[18]leads!$A$3:$E$108</definedName>
    <definedName name="____________________________________l12">#REF!</definedName>
    <definedName name="____________________________________l2">[3]r!$F$29</definedName>
    <definedName name="____________________________________l3">#REF!</definedName>
    <definedName name="____________________________________l4">[19]Sheet1!$W$2:$Y$103</definedName>
    <definedName name="____________________________________l5">#REF!</definedName>
    <definedName name="____________________________________l6">[3]r!$F$4</definedName>
    <definedName name="____________________________________l7">[6]r!$F$4</definedName>
    <definedName name="____________________________________l8">[3]r!$F$2</definedName>
    <definedName name="____________________________________l9">[3]r!$F$3</definedName>
    <definedName name="____________________________________mm1">[20]r!$F$4</definedName>
    <definedName name="____________________________________mm11">[3]r!$F$4</definedName>
    <definedName name="____________________________________mm111">[6]r!$F$4</definedName>
    <definedName name="____________________________________pc2">#REF!</definedName>
    <definedName name="____________________________________pv2">#REF!</definedName>
    <definedName name="____________________________________rr3">[21]v!$A$2:$E$51</definedName>
    <definedName name="____________________________________rrr1">[21]r!$B$1:$I$145</definedName>
    <definedName name="____________________________________ss12">[22]rdamdata!$J$8</definedName>
    <definedName name="____________________________________ss20">[22]rdamdata!$J$7</definedName>
    <definedName name="____________________________________ss40">[22]rdamdata!$J$6</definedName>
    <definedName name="____________________________________var1">#REF!</definedName>
    <definedName name="____________________________________var4">#REF!</definedName>
    <definedName name="___________________________________bla1">[17]leads!$H$7</definedName>
    <definedName name="___________________________________can430">40.73</definedName>
    <definedName name="___________________________________can435">43.3</definedName>
    <definedName name="___________________________________cur1">[3]r!$F$30</definedName>
    <definedName name="___________________________________knr2">#REF!</definedName>
    <definedName name="___________________________________l1">[18]leads!$A$3:$E$108</definedName>
    <definedName name="___________________________________l12">#REF!</definedName>
    <definedName name="___________________________________l2">[3]r!$F$29</definedName>
    <definedName name="___________________________________l3">#REF!</definedName>
    <definedName name="___________________________________l4">[19]Sheet1!$W$2:$Y$103</definedName>
    <definedName name="___________________________________l5">#REF!</definedName>
    <definedName name="___________________________________l6">[3]r!$F$4</definedName>
    <definedName name="___________________________________l7">[6]r!$F$4</definedName>
    <definedName name="___________________________________l8">[3]r!$F$2</definedName>
    <definedName name="___________________________________l9">[3]r!$F$3</definedName>
    <definedName name="___________________________________mm1">[20]r!$F$4</definedName>
    <definedName name="___________________________________mm11">[3]r!$F$4</definedName>
    <definedName name="___________________________________mm111">[6]r!$F$4</definedName>
    <definedName name="___________________________________pc2">#REF!</definedName>
    <definedName name="___________________________________pv2">#REF!</definedName>
    <definedName name="___________________________________rr3">[21]v!$A$2:$E$51</definedName>
    <definedName name="___________________________________rrr1">[21]r!$B$1:$I$145</definedName>
    <definedName name="___________________________________ss12">[22]rdamdata!$J$8</definedName>
    <definedName name="___________________________________ss20">[22]rdamdata!$J$7</definedName>
    <definedName name="___________________________________ss40">[22]rdamdata!$J$6</definedName>
    <definedName name="___________________________________var1">#REF!</definedName>
    <definedName name="___________________________________var4">#REF!</definedName>
    <definedName name="__________________________________bla1">[17]leads!$H$7</definedName>
    <definedName name="__________________________________can430">40.73</definedName>
    <definedName name="__________________________________can435">43.3</definedName>
    <definedName name="__________________________________cur1">[3]r!$F$30</definedName>
    <definedName name="__________________________________l1">[18]leads!$A$3:$E$108</definedName>
    <definedName name="__________________________________l12">#REF!</definedName>
    <definedName name="__________________________________l2">[3]r!$F$29</definedName>
    <definedName name="__________________________________l3">#REF!</definedName>
    <definedName name="__________________________________l4">[19]Sheet1!$W$2:$Y$103</definedName>
    <definedName name="__________________________________l5">#REF!</definedName>
    <definedName name="__________________________________l6">[3]r!$F$4</definedName>
    <definedName name="__________________________________l7">[6]r!$F$4</definedName>
    <definedName name="__________________________________l8">[3]r!$F$2</definedName>
    <definedName name="__________________________________l9">[3]r!$F$3</definedName>
    <definedName name="__________________________________mm1">[20]r!$F$4</definedName>
    <definedName name="__________________________________mm11">[3]r!$F$4</definedName>
    <definedName name="__________________________________mm111">[6]r!$F$4</definedName>
    <definedName name="__________________________________pc2">#REF!</definedName>
    <definedName name="__________________________________pv2">#REF!</definedName>
    <definedName name="__________________________________rr3">[21]v!$A$2:$E$51</definedName>
    <definedName name="__________________________________rrr1">[21]r!$B$1:$I$145</definedName>
    <definedName name="__________________________________ss12">[22]rdamdata!$J$8</definedName>
    <definedName name="__________________________________ss20">[22]rdamdata!$J$7</definedName>
    <definedName name="__________________________________ss40">[22]rdamdata!$J$6</definedName>
    <definedName name="__________________________________var1">#REF!</definedName>
    <definedName name="__________________________________var4">#REF!</definedName>
    <definedName name="_________________________________bla1">[17]leads!$H$7</definedName>
    <definedName name="_________________________________can430">40.73</definedName>
    <definedName name="_________________________________can435">43.3</definedName>
    <definedName name="_________________________________cur1">[3]r!$F$30</definedName>
    <definedName name="_________________________________knr2">#REF!</definedName>
    <definedName name="_________________________________l1">[18]leads!$A$3:$E$108</definedName>
    <definedName name="_________________________________l12">#REF!</definedName>
    <definedName name="_________________________________l2">[3]r!$F$29</definedName>
    <definedName name="_________________________________l3">#REF!</definedName>
    <definedName name="_________________________________l4">[19]Sheet1!$W$2:$Y$103</definedName>
    <definedName name="_________________________________l5">#REF!</definedName>
    <definedName name="_________________________________l6">[3]r!$F$4</definedName>
    <definedName name="_________________________________l7">[6]r!$F$4</definedName>
    <definedName name="_________________________________l8">[3]r!$F$2</definedName>
    <definedName name="_________________________________l9">[3]r!$F$3</definedName>
    <definedName name="_________________________________mm1">[20]r!$F$4</definedName>
    <definedName name="_________________________________mm11">[3]r!$F$4</definedName>
    <definedName name="_________________________________mm111">[6]r!$F$4</definedName>
    <definedName name="_________________________________pc2">#REF!</definedName>
    <definedName name="_________________________________pv2">#REF!</definedName>
    <definedName name="_________________________________rr3">[21]v!$A$2:$E$51</definedName>
    <definedName name="_________________________________rrr1">[21]r!$B$1:$I$145</definedName>
    <definedName name="_________________________________ss12">[22]rdamdata!$J$8</definedName>
    <definedName name="_________________________________ss20">[22]rdamdata!$J$7</definedName>
    <definedName name="_________________________________ss40">[22]rdamdata!$J$6</definedName>
    <definedName name="_________________________________var1">#REF!</definedName>
    <definedName name="_________________________________var4">#REF!</definedName>
    <definedName name="________________________________bla1">[17]leads!$H$7</definedName>
    <definedName name="________________________________can430">40.73</definedName>
    <definedName name="________________________________can435">43.3</definedName>
    <definedName name="________________________________cur1">[3]r!$F$30</definedName>
    <definedName name="________________________________l1">[18]leads!$A$3:$E$108</definedName>
    <definedName name="________________________________l12">#REF!</definedName>
    <definedName name="________________________________l2">[3]r!$F$29</definedName>
    <definedName name="________________________________l3">#REF!</definedName>
    <definedName name="________________________________l4">[19]Sheet1!$W$2:$Y$103</definedName>
    <definedName name="________________________________l5">#REF!</definedName>
    <definedName name="________________________________l6">[3]r!$F$4</definedName>
    <definedName name="________________________________l7">[6]r!$F$4</definedName>
    <definedName name="________________________________l8">[3]r!$F$2</definedName>
    <definedName name="________________________________l9">[3]r!$F$3</definedName>
    <definedName name="________________________________mm1">[20]r!$F$4</definedName>
    <definedName name="________________________________mm11">[3]r!$F$4</definedName>
    <definedName name="________________________________mm111">[6]r!$F$4</definedName>
    <definedName name="________________________________pc2">#REF!</definedName>
    <definedName name="________________________________pv2">#REF!</definedName>
    <definedName name="________________________________rr3">[21]v!$A$2:$E$51</definedName>
    <definedName name="________________________________rrr1">[21]r!$B$1:$I$145</definedName>
    <definedName name="________________________________ss12">[22]rdamdata!$J$8</definedName>
    <definedName name="________________________________ss20">[22]rdamdata!$J$7</definedName>
    <definedName name="________________________________ss40">[22]rdamdata!$J$6</definedName>
    <definedName name="________________________________var1">#REF!</definedName>
    <definedName name="________________________________var4">#REF!</definedName>
    <definedName name="_______________________________bla1">[17]leads!$H$7</definedName>
    <definedName name="_______________________________can430">40.73</definedName>
    <definedName name="_______________________________can435">43.3</definedName>
    <definedName name="_______________________________cur1">[3]r!$F$30</definedName>
    <definedName name="_______________________________knr2">#REF!</definedName>
    <definedName name="_______________________________l1">[18]leads!$A$3:$E$108</definedName>
    <definedName name="_______________________________l12">#REF!</definedName>
    <definedName name="_______________________________l2">[3]r!$F$29</definedName>
    <definedName name="_______________________________l3">#REF!</definedName>
    <definedName name="_______________________________l4">[19]Sheet1!$W$2:$Y$103</definedName>
    <definedName name="_______________________________l5">#REF!</definedName>
    <definedName name="_______________________________l6">[3]r!$F$4</definedName>
    <definedName name="_______________________________l7">[6]r!$F$4</definedName>
    <definedName name="_______________________________l8">[3]r!$F$2</definedName>
    <definedName name="_______________________________l9">[3]r!$F$3</definedName>
    <definedName name="_______________________________mm1">[20]r!$F$4</definedName>
    <definedName name="_______________________________mm11">[3]r!$F$4</definedName>
    <definedName name="_______________________________mm111">[6]r!$F$4</definedName>
    <definedName name="_______________________________pc2">#REF!</definedName>
    <definedName name="_______________________________pv2">#REF!</definedName>
    <definedName name="_______________________________rr3">[21]v!$A$2:$E$51</definedName>
    <definedName name="_______________________________rrr1">[21]r!$B$1:$I$145</definedName>
    <definedName name="_______________________________ss12">[22]rdamdata!$J$8</definedName>
    <definedName name="_______________________________ss20">[22]rdamdata!$J$7</definedName>
    <definedName name="_______________________________ss40">[22]rdamdata!$J$6</definedName>
    <definedName name="_______________________________var1">#REF!</definedName>
    <definedName name="_______________________________var4">#REF!</definedName>
    <definedName name="______________________________bla1">[17]leads!$H$7</definedName>
    <definedName name="______________________________can430">40.73</definedName>
    <definedName name="______________________________can435">43.3</definedName>
    <definedName name="______________________________cur1">[3]r!$F$30</definedName>
    <definedName name="______________________________knr2">#REF!</definedName>
    <definedName name="______________________________l1">[18]leads!$A$3:$E$108</definedName>
    <definedName name="______________________________l12">#REF!</definedName>
    <definedName name="______________________________l2">[3]r!$F$29</definedName>
    <definedName name="______________________________l3">#REF!</definedName>
    <definedName name="______________________________l4">[19]Sheet1!$W$2:$Y$103</definedName>
    <definedName name="______________________________l5">#REF!</definedName>
    <definedName name="______________________________l6">[3]r!$F$4</definedName>
    <definedName name="______________________________l7">[6]r!$F$4</definedName>
    <definedName name="______________________________l8">[3]r!$F$2</definedName>
    <definedName name="______________________________l9">[3]r!$F$3</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m1">[20]r!$F$4</definedName>
    <definedName name="______________________________mm1000">#REF!</definedName>
    <definedName name="______________________________mm11">[3]r!$F$4</definedName>
    <definedName name="______________________________mm111">[6]r!$F$4</definedName>
    <definedName name="______________________________mm600">#REF!</definedName>
    <definedName name="______________________________mm800">#REF!</definedName>
    <definedName name="______________________________pc2">#REF!</definedName>
    <definedName name="______________________________pv2">#REF!</definedName>
    <definedName name="______________________________rr3">[21]v!$A$2:$E$51</definedName>
    <definedName name="______________________________rrr1">[21]r!$B$1:$I$145</definedName>
    <definedName name="______________________________ss12">[22]rdamdata!$J$8</definedName>
    <definedName name="______________________________ss20">[22]rdamdata!$J$7</definedName>
    <definedName name="______________________________ss40">[22]rdamdata!$J$6</definedName>
    <definedName name="______________________________var1">#REF!</definedName>
    <definedName name="______________________________var4">#REF!</definedName>
    <definedName name="_____________________________bla1">[17]leads!$H$7</definedName>
    <definedName name="_____________________________can430">40.73</definedName>
    <definedName name="_____________________________can435">43.3</definedName>
    <definedName name="_____________________________cur1">[3]r!$F$30</definedName>
    <definedName name="_____________________________knr2">#REF!</definedName>
    <definedName name="_____________________________l1">[18]leads!$A$3:$E$108</definedName>
    <definedName name="_____________________________l12">#REF!</definedName>
    <definedName name="_____________________________l2">[3]r!$F$29</definedName>
    <definedName name="_____________________________l3">#REF!</definedName>
    <definedName name="_____________________________l4">[19]Sheet1!$W$2:$Y$103</definedName>
    <definedName name="_____________________________l5">#REF!</definedName>
    <definedName name="_____________________________l6">[3]r!$F$4</definedName>
    <definedName name="_____________________________l7">[6]r!$F$4</definedName>
    <definedName name="_____________________________l8">[3]r!$F$2</definedName>
    <definedName name="_____________________________l9">[3]r!$F$3</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m1">[20]r!$F$4</definedName>
    <definedName name="_____________________________mm1000">#REF!</definedName>
    <definedName name="_____________________________mm11">[3]r!$F$4</definedName>
    <definedName name="_____________________________mm111">[6]r!$F$4</definedName>
    <definedName name="_____________________________mm600">#REF!</definedName>
    <definedName name="_____________________________mm800">#REF!</definedName>
    <definedName name="_____________________________pc2">#REF!</definedName>
    <definedName name="_____________________________pv2">#REF!</definedName>
    <definedName name="_____________________________rr3">[21]v!$A$2:$E$51</definedName>
    <definedName name="_____________________________rrr1">[21]r!$B$1:$I$145</definedName>
    <definedName name="_____________________________ss12">[22]rdamdata!$J$8</definedName>
    <definedName name="_____________________________ss20">[22]rdamdata!$J$7</definedName>
    <definedName name="_____________________________ss40">[22]rdamdata!$J$6</definedName>
    <definedName name="_____________________________var1">#REF!</definedName>
    <definedName name="_____________________________var4">#REF!</definedName>
    <definedName name="____________________________bla1">[17]leads!$H$7</definedName>
    <definedName name="____________________________can430">40.73</definedName>
    <definedName name="____________________________can435">43.3</definedName>
    <definedName name="____________________________CCW1">[23]DATA!$H$67</definedName>
    <definedName name="____________________________CCW2">[23]DATA!$H$97</definedName>
    <definedName name="____________________________cur1">[3]r!$F$30</definedName>
    <definedName name="____________________________knr2">#REF!</definedName>
    <definedName name="____________________________l1">[18]leads!$A$3:$E$108</definedName>
    <definedName name="____________________________l12">#REF!</definedName>
    <definedName name="____________________________l2">[3]r!$F$29</definedName>
    <definedName name="____________________________l3">#REF!</definedName>
    <definedName name="____________________________l4">[19]Sheet1!$W$2:$Y$103</definedName>
    <definedName name="____________________________l5">#REF!</definedName>
    <definedName name="____________________________l6">[3]r!$F$4</definedName>
    <definedName name="____________________________l7">[6]r!$F$4</definedName>
    <definedName name="____________________________l8">[3]r!$F$2</definedName>
    <definedName name="____________________________l9">[3]r!$F$3</definedName>
    <definedName name="____________________________LJ6">[23]DATA!$H$245</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m1">[20]r!$F$4</definedName>
    <definedName name="____________________________mm1000">#REF!</definedName>
    <definedName name="____________________________mm11">[3]r!$F$4</definedName>
    <definedName name="____________________________mm111">[6]r!$F$4</definedName>
    <definedName name="____________________________mm600">#REF!</definedName>
    <definedName name="____________________________mm800">#REF!</definedName>
    <definedName name="____________________________pc2">#REF!</definedName>
    <definedName name="____________________________pv2">#REF!</definedName>
    <definedName name="____________________________rr3">[21]v!$A$2:$E$51</definedName>
    <definedName name="____________________________rrr1">[21]r!$B$1:$I$145</definedName>
    <definedName name="____________________________ss12">[22]rdamdata!$J$8</definedName>
    <definedName name="____________________________ss20">[22]rdamdata!$J$7</definedName>
    <definedName name="____________________________ss40">[22]rdamdata!$J$6</definedName>
    <definedName name="____________________________var1">#REF!</definedName>
    <definedName name="____________________________var4">#REF!</definedName>
    <definedName name="___________________________bla1">[17]leads!$H$7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can430">40.73</definedName>
    <definedName name="___________________________can435">43.3</definedName>
    <definedName name="___________________________CCW1">[23]DATA!$H$67</definedName>
    <definedName name="___________________________CCW2">[23]DATA!$H$97</definedName>
    <definedName name="___________________________cur1">[3]r!$F$30</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knr2">#REF!</definedName>
    <definedName name="___________________________l1">[18]leads!$A$3:$E$108</definedName>
    <definedName name="___________________________l12">#REF!</definedName>
    <definedName name="___________________________l2">[3]r!$F$29</definedName>
    <definedName name="___________________________l3">#REF!</definedName>
    <definedName name="___________________________l4">[19]Sheet1!$W$2:$Y$103</definedName>
    <definedName name="___________________________l5">#REF!</definedName>
    <definedName name="___________________________l6">[3]r!$F$4</definedName>
    <definedName name="___________________________l7">[6]r!$F$4</definedName>
    <definedName name="___________________________l8">[3]r!$F$2</definedName>
    <definedName name="___________________________l9">[3]r!$F$3</definedName>
    <definedName name="___________________________LJ6">[23]DATA!$H$245</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m1">[20]r!$F$4</definedName>
    <definedName name="___________________________mm1000">#REF!</definedName>
    <definedName name="___________________________mm11">[3]r!$F$4</definedName>
    <definedName name="___________________________mm111">[6]r!$F$4</definedName>
    <definedName name="___________________________mm600">#REF!</definedName>
    <definedName name="___________________________mm800">#REF!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v2">#REF!</definedName>
    <definedName name="___________________________rr3">[21]v!$A$2:$E$51</definedName>
    <definedName name="___________________________rrr1">[21]r!$B$1:$I$145</definedName>
    <definedName name="___________________________ss12">[22]rdamdata!$J$8</definedName>
    <definedName name="___________________________ss20">[22]rdamdata!$J$7</definedName>
    <definedName name="___________________________ss40">[22]rdamdata!$J$6</definedName>
    <definedName name="___________________________var1">#REF!</definedName>
    <definedName name="___________________________var4">#REF!</definedName>
    <definedName name="__________________________bla1">[17]leads!$H$7</definedName>
    <definedName name="__________________________can430">40.73</definedName>
    <definedName name="__________________________can435">43.3</definedName>
    <definedName name="__________________________CCW1">[23]DATA!$H$67</definedName>
    <definedName name="__________________________CCW2">[23]DATA!$H$97</definedName>
    <definedName name="__________________________cur1">[3]r!$F$30</definedName>
    <definedName name="__________________________imp1">[24]DATA_PRG!$H$245</definedName>
    <definedName name="__________________________knr2">#REF!</definedName>
    <definedName name="__________________________l1">[18]leads!$A$3:$E$108</definedName>
    <definedName name="__________________________l12">#REF!</definedName>
    <definedName name="__________________________l2">[3]r!$F$29</definedName>
    <definedName name="__________________________l3">#REF!</definedName>
    <definedName name="__________________________l4">[19]Sheet1!$W$2:$Y$103</definedName>
    <definedName name="__________________________l5">#REF!</definedName>
    <definedName name="__________________________l6">[3]r!$F$4</definedName>
    <definedName name="__________________________l7">[6]r!$F$4</definedName>
    <definedName name="__________________________l8">[3]r!$F$2</definedName>
    <definedName name="__________________________l9">[3]r!$F$3</definedName>
    <definedName name="__________________________LJ6">[23]DATA!$H$245</definedName>
    <definedName name="__________________________MA1">#REF!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m1">[20]r!$F$4</definedName>
    <definedName name="__________________________mm1000">#REF!</definedName>
    <definedName name="__________________________mm11">[3]r!$F$4</definedName>
    <definedName name="__________________________mm111">[6]r!$F$4</definedName>
    <definedName name="__________________________mm600">#REF!</definedName>
    <definedName name="__________________________mm800">#REF!</definedName>
    <definedName name="__________________________pc2">#REF!</definedName>
    <definedName name="__________________________pla4">[25]DATA_PRG!$H$269</definedName>
    <definedName name="__________________________pv2">#REF!</definedName>
    <definedName name="__________________________rr3">[21]v!$A$2:$E$51</definedName>
    <definedName name="__________________________rrr1">[21]r!$B$1:$I$145</definedName>
    <definedName name="__________________________SP10">[26]Sheet1!$C$18</definedName>
    <definedName name="__________________________SP16">[26]Sheet1!$C$24</definedName>
    <definedName name="__________________________SP7">[26]Sheet1!$C$15</definedName>
    <definedName name="__________________________ss12">[22]rdamdata!$J$8</definedName>
    <definedName name="__________________________ss20">[22]rdamdata!$J$7</definedName>
    <definedName name="__________________________ss40">[22]rdamdata!$J$6</definedName>
    <definedName name="__________________________var1">#REF!</definedName>
    <definedName name="__________________________var4">#REF!</definedName>
    <definedName name="_________________________bla1">[17]leads!$H$7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can430">40.73</definedName>
    <definedName name="_________________________can435">43.3</definedName>
    <definedName name="_________________________CCW1">[23]DATA!$H$67</definedName>
    <definedName name="_________________________CCW2">[23]DATA!$H$97</definedName>
    <definedName name="_________________________cur1">[3]r!$F$30</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imp1">[24]DATA_PRG!$H$245</definedName>
    <definedName name="_________________________knr2">#REF!</definedName>
    <definedName name="_________________________l1">[18]leads!$A$3:$E$108</definedName>
    <definedName name="_________________________l12">#REF!</definedName>
    <definedName name="_________________________l2">[3]r!$F$29</definedName>
    <definedName name="_________________________l3">#REF!</definedName>
    <definedName name="_________________________l4">[19]Sheet1!$W$2:$Y$103</definedName>
    <definedName name="_________________________l5">#REF!</definedName>
    <definedName name="_________________________l6">[3]r!$F$4</definedName>
    <definedName name="_________________________l7">[6]r!$F$4</definedName>
    <definedName name="_________________________l8">[3]r!$F$2</definedName>
    <definedName name="_________________________l9">[3]r!$F$3</definedName>
    <definedName name="_________________________LJ6">[23]DATA!$H$245</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m1">[20]r!$F$4</definedName>
    <definedName name="_________________________mm1000">#REF!</definedName>
    <definedName name="_________________________mm11">[3]r!$F$4</definedName>
    <definedName name="_________________________mm111">[6]r!$F$4</definedName>
    <definedName name="_________________________mm600">#REF!</definedName>
    <definedName name="_________________________mm800">#REF!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la4">[25]DATA_PRG!$H$269</definedName>
    <definedName name="_________________________pv2">#REF!</definedName>
    <definedName name="_________________________rcc12">'[27]Sub -  Analysis'!#REF!</definedName>
    <definedName name="_________________________rr3">[21]v!$A$2:$E$51</definedName>
    <definedName name="_________________________rrr1">[21]r!$B$1:$I$145</definedName>
    <definedName name="_________________________SP10">[26]Sheet1!$C$18</definedName>
    <definedName name="_________________________SP16">[26]Sheet1!$C$24</definedName>
    <definedName name="_________________________SP7">[26]Sheet1!$C$15</definedName>
    <definedName name="_________________________ss12">[22]rdamdata!$J$8</definedName>
    <definedName name="_________________________ss20">[22]rdamdata!$J$7</definedName>
    <definedName name="_________________________ss40">[22]rdamdata!$J$6</definedName>
    <definedName name="_________________________var1">#REF!</definedName>
    <definedName name="_________________________var4">#REF!</definedName>
    <definedName name="________________________bla1">[17]leads!$H$7</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2">#REF!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2">#REF!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2">#REF!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[28]DATA!$H$67</definedName>
    <definedName name="________________________CCW2">[28]DATA!$H$97</definedName>
    <definedName name="________________________cur1">[3]r!$F$30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2">#REF!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2">#REF!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[24]DATA_PRG!$H$245</definedName>
    <definedName name="________________________knr2">#REF!</definedName>
    <definedName name="________________________l1">[18]leads!$A$3:$E$108</definedName>
    <definedName name="________________________l12">#REF!</definedName>
    <definedName name="________________________l2">[3]r!$F$29</definedName>
    <definedName name="________________________l3">#REF!</definedName>
    <definedName name="________________________l4">[19]Sheet1!$W$2:$Y$103</definedName>
    <definedName name="________________________l5">#REF!</definedName>
    <definedName name="________________________l6">[3]r!$F$4</definedName>
    <definedName name="________________________l7">[6]r!$F$4</definedName>
    <definedName name="________________________l8">[3]r!$F$2</definedName>
    <definedName name="________________________l9">[3]r!$F$3</definedName>
    <definedName name="________________________LJ6">[28]DATA!$H$245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2">#REF!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2">#REF!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[20]r!$F$4</definedName>
    <definedName name="________________________mm1000">#REF!</definedName>
    <definedName name="________________________mm11">[3]r!$F$4</definedName>
    <definedName name="________________________mm111">[6]r!$F$4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2">#REF!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[25]DATA_PRG!$H$269</definedName>
    <definedName name="________________________pv2">#REF!</definedName>
    <definedName name="________________________rr3">[21]v!$A$2:$E$51</definedName>
    <definedName name="________________________rrr1">[21]r!$B$1:$I$145</definedName>
    <definedName name="________________________SP10">[26]Sheet1!$C$18</definedName>
    <definedName name="________________________SP16">[26]Sheet1!$C$24</definedName>
    <definedName name="________________________SP7">[26]Sheet1!$C$15</definedName>
    <definedName name="________________________ss12">[22]rdamdata!$J$8</definedName>
    <definedName name="________________________ss20">[22]rdamdata!$J$7</definedName>
    <definedName name="________________________ss40">[22]rdamdata!$J$6</definedName>
    <definedName name="________________________var1">#REF!</definedName>
    <definedName name="________________________var4">#REF!</definedName>
    <definedName name="________________________vat1">#REF!</definedName>
    <definedName name="_______________________bla1">[17]leads!$H$7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can430">40.73</definedName>
    <definedName name="_______________________can435">43.3</definedName>
    <definedName name="_______________________CCW1">[28]DATA!$H$67</definedName>
    <definedName name="_______________________CCW2">[28]DATA!$H$97</definedName>
    <definedName name="_______________________cur1">[3]r!$F$30</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imp1">[24]DATA_PRG!$H$245</definedName>
    <definedName name="_______________________knr2">#REF!</definedName>
    <definedName name="_______________________l1">[18]leads!$A$3:$E$108</definedName>
    <definedName name="_______________________l12">#REF!</definedName>
    <definedName name="_______________________l2">[3]r!$F$29</definedName>
    <definedName name="_______________________l3">#REF!</definedName>
    <definedName name="_______________________l4">[19]Sheet1!$W$2:$Y$103</definedName>
    <definedName name="_______________________l5">#REF!</definedName>
    <definedName name="_______________________l6">[3]r!$F$4</definedName>
    <definedName name="_______________________l7">[6]r!$F$4</definedName>
    <definedName name="_______________________l8">[3]r!$F$2</definedName>
    <definedName name="_______________________l9">[3]r!$F$3</definedName>
    <definedName name="_______________________LJ6">[28]DATA!$H$245</definedName>
    <definedName name="_______________________LSO24">[29]Lead!#REF!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m1">[20]r!$F$4</definedName>
    <definedName name="_______________________mm1000">#REF!</definedName>
    <definedName name="_______________________mm11">[3]r!$F$4</definedName>
    <definedName name="_______________________mm111">[6]r!$F$4</definedName>
    <definedName name="_______________________mm600">#REF!</definedName>
    <definedName name="_______________________mm800">#REF!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la4">[25]DATA_PRG!$H$269</definedName>
    <definedName name="_______________________pv2">#REF!</definedName>
    <definedName name="_______________________rr3">[21]v!$A$2:$E$51</definedName>
    <definedName name="_______________________rrr1">[21]r!$B$1:$I$145</definedName>
    <definedName name="_______________________SP10">[26]Sheet1!$C$18</definedName>
    <definedName name="_______________________SP16">[26]Sheet1!$C$24</definedName>
    <definedName name="_______________________SP7">[26]Sheet1!$C$15</definedName>
    <definedName name="_______________________ss12">[22]rdamdata!$J$8</definedName>
    <definedName name="_______________________ss20">[22]rdamdata!$J$7</definedName>
    <definedName name="_______________________ss40">[22]rdamdata!$J$6</definedName>
    <definedName name="_______________________var1">#REF!</definedName>
    <definedName name="_______________________var4">#REF!</definedName>
    <definedName name="______________________bla1">[17]leads!$H$7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[28]DATA!$H$67</definedName>
    <definedName name="______________________CCW2">[28]DATA!$H$97</definedName>
    <definedName name="______________________cur1">[3]r!$F$30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[24]DATA_PRG!$H$245</definedName>
    <definedName name="______________________knr2">#REF!</definedName>
    <definedName name="______________________l1">[18]leads!$A$3:$E$108</definedName>
    <definedName name="______________________l12">#REF!</definedName>
    <definedName name="______________________l2">[3]r!$F$29</definedName>
    <definedName name="______________________l3">#REF!</definedName>
    <definedName name="______________________l4">[19]Sheet1!$W$2:$Y$103</definedName>
    <definedName name="______________________l5">#REF!</definedName>
    <definedName name="______________________l6">[3]r!$F$4</definedName>
    <definedName name="______________________l7">[6]r!$F$4</definedName>
    <definedName name="______________________l8">[3]r!$F$2</definedName>
    <definedName name="______________________l9">[3]r!$F$3</definedName>
    <definedName name="______________________LJ6">[28]DATA!$H$245</definedName>
    <definedName name="______________________lj600">#REF!</definedName>
    <definedName name="______________________lj900">#REF!</definedName>
    <definedName name="______________________LL3">#REF!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[20]r!$F$4</definedName>
    <definedName name="______________________mm1000">#REF!</definedName>
    <definedName name="______________________mm11">[3]r!$F$4</definedName>
    <definedName name="______________________mm111">[6]r!$F$4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[25]DATA_PRG!$H$269</definedName>
    <definedName name="______________________pv2">#REF!</definedName>
    <definedName name="______________________rr3">[21]v!$A$2:$E$51</definedName>
    <definedName name="______________________rrr1">[21]r!$B$1:$I$145</definedName>
    <definedName name="______________________SP10">[26]Sheet1!$C$18</definedName>
    <definedName name="______________________SP16">[26]Sheet1!$C$24</definedName>
    <definedName name="______________________SP7">[26]Sheet1!$C$15</definedName>
    <definedName name="______________________ss12">[22]rdamdata!$J$8</definedName>
    <definedName name="______________________ss20">[22]rdamdata!$J$7</definedName>
    <definedName name="______________________ss40">[22]rdamdata!$J$6</definedName>
    <definedName name="______________________var1">#REF!</definedName>
    <definedName name="______________________var4">#REF!</definedName>
    <definedName name="______________________vat1">#REF!</definedName>
    <definedName name="_____________________bla1">[17]leads!$H$7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[30]DATA!$H$67</definedName>
    <definedName name="_____________________CCW2">[30]DATA!$H$97</definedName>
    <definedName name="_____________________cur1">[3]r!$F$30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[24]DATA_PRG!$H$245</definedName>
    <definedName name="_____________________knr2">#REF!</definedName>
    <definedName name="_____________________l1">[18]leads!$A$3:$E$108</definedName>
    <definedName name="_____________________l12">#REF!</definedName>
    <definedName name="_____________________l2">[3]r!$F$29</definedName>
    <definedName name="_____________________l3">#REF!</definedName>
    <definedName name="_____________________l4">[19]Sheet1!$W$2:$Y$103</definedName>
    <definedName name="_____________________l5">#REF!</definedName>
    <definedName name="_____________________l6">[3]r!$F$4</definedName>
    <definedName name="_____________________l7">[6]r!$F$4</definedName>
    <definedName name="_____________________l8">[3]r!$F$2</definedName>
    <definedName name="_____________________l9">[3]r!$F$3</definedName>
    <definedName name="_____________________LJ6">[30]DATA!$H$245</definedName>
    <definedName name="_____________________lj600">#REF!</definedName>
    <definedName name="_____________________lj900">#REF!</definedName>
    <definedName name="_____________________LL3">#REF!</definedName>
    <definedName name="_____________________LSO24">[29]Lead!#REF!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[20]r!$F$4</definedName>
    <definedName name="_____________________mm1000">#REF!</definedName>
    <definedName name="_____________________mm11">[3]r!$F$4</definedName>
    <definedName name="_____________________mm111">[6]r!$F$4</definedName>
    <definedName name="_____________________mm600">#REF!</definedName>
    <definedName name="_____________________mm800">#REF!</definedName>
    <definedName name="_____________________pa2">'[31]civ data'!#REF!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[25]DATA_PRG!$H$269</definedName>
    <definedName name="_____________________pv2">#REF!</definedName>
    <definedName name="_____________________rr3">[21]v!$A$2:$E$51</definedName>
    <definedName name="_____________________rrr1">[21]r!$B$1:$I$145</definedName>
    <definedName name="_____________________sep1">'[31]civ data'!#REF!</definedName>
    <definedName name="_____________________SP10">[26]Sheet1!$C$18</definedName>
    <definedName name="_____________________SP16">[26]Sheet1!$C$24</definedName>
    <definedName name="_____________________SP7">[26]Sheet1!$C$15</definedName>
    <definedName name="_____________________ss12">[22]rdamdata!$J$8</definedName>
    <definedName name="_____________________ss20">[22]rdamdata!$J$7</definedName>
    <definedName name="_____________________ss40">[22]rdamdata!$J$6</definedName>
    <definedName name="_____________________var1">#REF!</definedName>
    <definedName name="_____________________var4">#REF!</definedName>
    <definedName name="_____________________vat1">#REF!</definedName>
    <definedName name="____________________bla1">[17]leads!$H$7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[30]DATA!$H$67</definedName>
    <definedName name="____________________CCW2">[30]DATA!$H$97</definedName>
    <definedName name="____________________cur1">[3]r!$F$30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[24]DATA_PRG!$H$245</definedName>
    <definedName name="____________________knr2">#REF!</definedName>
    <definedName name="____________________l1">[18]leads!$A$3:$E$108</definedName>
    <definedName name="____________________l12">#REF!</definedName>
    <definedName name="____________________l2">[3]r!$F$29</definedName>
    <definedName name="____________________l3">#REF!</definedName>
    <definedName name="____________________l4">[19]Sheet1!$W$2:$Y$103</definedName>
    <definedName name="____________________l5">#REF!</definedName>
    <definedName name="____________________l6">[3]r!$F$4</definedName>
    <definedName name="____________________l7">[6]r!$F$4</definedName>
    <definedName name="____________________l8">[3]r!$F$2</definedName>
    <definedName name="____________________l9">[3]r!$F$3</definedName>
    <definedName name="____________________LJ6">[30]DATA!$H$245</definedName>
    <definedName name="____________________lj600">#REF!</definedName>
    <definedName name="____________________lj900">#REF!</definedName>
    <definedName name="____________________LL3">#REF!</definedName>
    <definedName name="____________________LSO24">[29]Lead!#REF!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[20]r!$F$4</definedName>
    <definedName name="____________________mm1000">#REF!</definedName>
    <definedName name="____________________mm11">[3]r!$F$4</definedName>
    <definedName name="____________________mm111">[6]r!$F$4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[25]DATA_PRG!$H$269</definedName>
    <definedName name="____________________pv2">#REF!</definedName>
    <definedName name="____________________rr3">[21]v!$A$2:$E$51</definedName>
    <definedName name="____________________rrr1">[21]r!$B$1:$I$145</definedName>
    <definedName name="____________________SP10">[26]Sheet1!$C$18</definedName>
    <definedName name="____________________SP16">[26]Sheet1!$C$24</definedName>
    <definedName name="____________________SP7">[26]Sheet1!$C$15</definedName>
    <definedName name="____________________ss12">[22]rdamdata!$J$8</definedName>
    <definedName name="____________________ss20">[22]rdamdata!$J$7</definedName>
    <definedName name="____________________ss40">[22]rdamdata!$J$6</definedName>
    <definedName name="____________________var1">#REF!</definedName>
    <definedName name="____________________var4">#REF!</definedName>
    <definedName name="____________________vat1">#REF!</definedName>
    <definedName name="___________________bla1">[17]leads!$H$7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[30]DATA!$H$67</definedName>
    <definedName name="___________________CCW2">[30]DATA!$H$97</definedName>
    <definedName name="___________________cur1">[3]r!$F$30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[24]DATA_PRG!$H$245</definedName>
    <definedName name="___________________knr2">#REF!</definedName>
    <definedName name="___________________l1">[18]leads!$A$3:$E$108</definedName>
    <definedName name="___________________l12">#REF!</definedName>
    <definedName name="___________________l2">[3]r!$F$29</definedName>
    <definedName name="___________________l3">#REF!</definedName>
    <definedName name="___________________l4">[19]Sheet1!$W$2:$Y$103</definedName>
    <definedName name="___________________l5">#REF!</definedName>
    <definedName name="___________________l6">[3]r!$F$4</definedName>
    <definedName name="___________________l7">[6]r!$F$4</definedName>
    <definedName name="___________________l8">[3]r!$F$2</definedName>
    <definedName name="___________________l9">[3]r!$F$3</definedName>
    <definedName name="___________________LJ6">[30]DATA!$H$245</definedName>
    <definedName name="___________________lj600">#REF!</definedName>
    <definedName name="___________________lj900">#REF!</definedName>
    <definedName name="___________________LL3">#REF!</definedName>
    <definedName name="___________________LSO24">[29]Lead!#REF!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[20]r!$F$4</definedName>
    <definedName name="___________________mm1000">#REF!</definedName>
    <definedName name="___________________mm11">[3]r!$F$4</definedName>
    <definedName name="___________________mm111">[6]r!$F$4</definedName>
    <definedName name="___________________mm600">#REF!</definedName>
    <definedName name="___________________mm800">#REF!</definedName>
    <definedName name="___________________pa2">'[32]civ data'!#REF!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[25]DATA_PRG!$H$269</definedName>
    <definedName name="___________________pv2">#REF!</definedName>
    <definedName name="___________________rr3">[21]v!$A$2:$E$51</definedName>
    <definedName name="___________________rrr1">[21]r!$B$1:$I$145</definedName>
    <definedName name="___________________sep1">'[32]civ data'!#REF!</definedName>
    <definedName name="___________________SP10">[26]Sheet1!$C$18</definedName>
    <definedName name="___________________SP16">[26]Sheet1!$C$24</definedName>
    <definedName name="___________________SP7">[26]Sheet1!$C$15</definedName>
    <definedName name="___________________ss12">[22]rdamdata!$J$8</definedName>
    <definedName name="___________________ss20">[22]rdamdata!$J$7</definedName>
    <definedName name="___________________ss40">[22]rdamdata!$J$6</definedName>
    <definedName name="___________________var1">#REF!</definedName>
    <definedName name="___________________var4">#REF!</definedName>
    <definedName name="___________________vat1">#REF!</definedName>
    <definedName name="__________________bla1">[17]leads!$H$7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[33]DATA!$H$67</definedName>
    <definedName name="__________________CCW2">[33]DATA!$H$97</definedName>
    <definedName name="__________________cur1">[3]r!$F$30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[24]DATA_PRG!$H$245</definedName>
    <definedName name="__________________knr2">#REF!</definedName>
    <definedName name="__________________l1">[18]leads!$A$3:$E$108</definedName>
    <definedName name="__________________l12">#REF!</definedName>
    <definedName name="__________________l2">[3]r!$F$29</definedName>
    <definedName name="__________________l3">#REF!</definedName>
    <definedName name="__________________l4">[19]Sheet1!$W$2:$Y$103</definedName>
    <definedName name="__________________l5">#REF!</definedName>
    <definedName name="__________________l6">[3]r!$F$4</definedName>
    <definedName name="__________________l7">[6]r!$F$4</definedName>
    <definedName name="__________________l8">[3]r!$F$2</definedName>
    <definedName name="__________________l9">[3]r!$F$3</definedName>
    <definedName name="__________________LJ6">[33]DATA!$H$245</definedName>
    <definedName name="__________________lj600">#REF!</definedName>
    <definedName name="__________________lj900">#REF!</definedName>
    <definedName name="__________________LL3">#REF!</definedName>
    <definedName name="__________________LSO24">[29]Lead!#REF!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[20]r!$F$4</definedName>
    <definedName name="__________________mm1000">#REF!</definedName>
    <definedName name="__________________mm11">[3]r!$F$4</definedName>
    <definedName name="__________________mm111">[6]r!$F$4</definedName>
    <definedName name="__________________mm600">#REF!</definedName>
    <definedName name="__________________mm800">#REF!</definedName>
    <definedName name="__________________pa2">'[32]civ data'!#REF!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[25]DATA_PRG!$H$269</definedName>
    <definedName name="__________________pv2">#REF!</definedName>
    <definedName name="__________________rr3">[21]v!$A$2:$E$51</definedName>
    <definedName name="__________________rrr1">[21]r!$B$1:$I$145</definedName>
    <definedName name="__________________sep1">'[32]civ data'!#REF!</definedName>
    <definedName name="__________________SP10">[26]Sheet1!$C$18</definedName>
    <definedName name="__________________SP16">[26]Sheet1!$C$24</definedName>
    <definedName name="__________________SP7">[26]Sheet1!$C$15</definedName>
    <definedName name="__________________ss12">[22]rdamdata!$J$8</definedName>
    <definedName name="__________________ss20">[22]rdamdata!$J$7</definedName>
    <definedName name="__________________ss40">[22]rdamdata!$J$6</definedName>
    <definedName name="__________________var1">#REF!</definedName>
    <definedName name="__________________var4">#REF!</definedName>
    <definedName name="__________________vat1">#REF!</definedName>
    <definedName name="_________________bla1">[17]leads!$H$7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[33]DATA!$H$67</definedName>
    <definedName name="_________________CCW2">[33]DATA!$H$97</definedName>
    <definedName name="_________________cur1">[3]r!$F$30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[24]DATA_PRG!$H$245</definedName>
    <definedName name="_________________knr2">#REF!</definedName>
    <definedName name="_________________l1">[18]leads!$A$3:$E$108</definedName>
    <definedName name="_________________l12">#REF!</definedName>
    <definedName name="_________________l2">[3]r!$F$29</definedName>
    <definedName name="_________________l3">#REF!</definedName>
    <definedName name="_________________l4">[19]Sheet1!$W$2:$Y$103</definedName>
    <definedName name="_________________l5">#REF!</definedName>
    <definedName name="_________________l6">[3]r!$F$4</definedName>
    <definedName name="_________________l7">[6]r!$F$4</definedName>
    <definedName name="_________________l8">[3]r!$F$2</definedName>
    <definedName name="_________________l9">[3]r!$F$3</definedName>
    <definedName name="_________________LJ6">[33]DATA!$H$245</definedName>
    <definedName name="_________________lj600">#REF!</definedName>
    <definedName name="_________________lj900">#REF!</definedName>
    <definedName name="_________________LL3">#REF!</definedName>
    <definedName name="_________________LSO24">[29]Lead!#REF!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[20]r!$F$4</definedName>
    <definedName name="_________________mm1000">#REF!</definedName>
    <definedName name="_________________mm11">[3]r!$F$4</definedName>
    <definedName name="_________________mm111">[6]r!$F$4</definedName>
    <definedName name="_________________mm600">#REF!</definedName>
    <definedName name="_________________mm800">#REF!</definedName>
    <definedName name="_________________pa2">'[32]civ data'!#REF!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[25]DATA_PRG!$H$269</definedName>
    <definedName name="_________________pv2">#REF!</definedName>
    <definedName name="_________________rr3">[21]v!$A$2:$E$51</definedName>
    <definedName name="_________________rrr1">[21]r!$B$1:$I$145</definedName>
    <definedName name="_________________sep1">'[32]civ data'!#REF!</definedName>
    <definedName name="_________________SP10">[26]Sheet1!$C$18</definedName>
    <definedName name="_________________SP16">[26]Sheet1!$C$24</definedName>
    <definedName name="_________________SP7">[26]Sheet1!$C$15</definedName>
    <definedName name="_________________ss12">[22]rdamdata!$J$8</definedName>
    <definedName name="_________________ss20">[22]rdamdata!$J$7</definedName>
    <definedName name="_________________ss40">[22]rdamdata!$J$6</definedName>
    <definedName name="_________________var1">#REF!</definedName>
    <definedName name="_________________var4">#REF!</definedName>
    <definedName name="_________________vat1">#REF!</definedName>
    <definedName name="________________atw2">#REF!</definedName>
    <definedName name="________________bla1">[17]leads!$H$7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[28]DATA!$H$67</definedName>
    <definedName name="________________CCW2">[28]DATA!$H$97</definedName>
    <definedName name="________________cur1">[3]r!$F$30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[24]DATA_PRG!$H$245</definedName>
    <definedName name="________________knr2">#REF!</definedName>
    <definedName name="________________l1">[18]leads!$A$3:$E$108</definedName>
    <definedName name="________________l12">#REF!</definedName>
    <definedName name="________________l2">[3]r!$F$29</definedName>
    <definedName name="________________l3">#REF!</definedName>
    <definedName name="________________l4">[19]Sheet1!$W$2:$Y$103</definedName>
    <definedName name="________________l5">#REF!</definedName>
    <definedName name="________________l6">[3]r!$F$4</definedName>
    <definedName name="________________l7">[6]r!$F$4</definedName>
    <definedName name="________________l8">[3]r!$F$2</definedName>
    <definedName name="________________l9">[3]r!$F$3</definedName>
    <definedName name="________________LJ6">[28]DATA!$H$245</definedName>
    <definedName name="________________lj600">#REF!</definedName>
    <definedName name="________________lj900">#REF!</definedName>
    <definedName name="________________LL3">#REF!</definedName>
    <definedName name="________________LSO24">[29]Lead!#REF!</definedName>
    <definedName name="________________MA1">#REF!</definedName>
    <definedName name="________________MA2">#REF!</definedName>
    <definedName name="________________Met22">#REF!</definedName>
    <definedName name="________________Met45">#REF!</definedName>
    <definedName name="________________MEt55">#REF!</definedName>
    <definedName name="________________Met63">#REF!</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[20]r!$F$4</definedName>
    <definedName name="________________mm1000">#REF!</definedName>
    <definedName name="________________mm11">[3]r!$F$4</definedName>
    <definedName name="________________mm111">[6]r!$F$4</definedName>
    <definedName name="________________mm600">#REF!</definedName>
    <definedName name="________________mm800">#REF!</definedName>
    <definedName name="________________pa2">'[32]civ data'!#REF!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[25]DATA_PRG!$H$269</definedName>
    <definedName name="________________pv2">#REF!</definedName>
    <definedName name="________________rr3">[21]v!$A$2:$E$51</definedName>
    <definedName name="________________rrr1">[21]r!$B$1:$I$145</definedName>
    <definedName name="________________sep1">'[32]civ data'!#REF!</definedName>
    <definedName name="________________SP10">[26]Sheet1!$C$18</definedName>
    <definedName name="________________SP16">[26]Sheet1!$C$24</definedName>
    <definedName name="________________SP7">[26]Sheet1!$C$15</definedName>
    <definedName name="________________ss12">[22]rdamdata!$J$8</definedName>
    <definedName name="________________ss20">[22]rdamdata!$J$7</definedName>
    <definedName name="________________ss40">[22]rdamdata!$J$6</definedName>
    <definedName name="________________tw2">#REF!</definedName>
    <definedName name="________________var1">#REF!</definedName>
    <definedName name="________________var4">#REF!</definedName>
    <definedName name="________________vat1">#REF!</definedName>
    <definedName name="________________xh2256">[34]HDPE!$L$30</definedName>
    <definedName name="________________xh2506">[34]HDPE!$M$30</definedName>
    <definedName name="________________xh2806">[34]HDPE!$N$30</definedName>
    <definedName name="________________xh3156">[34]HDPE!$O$30</definedName>
    <definedName name="________________xh634">[34]HDPE!$C$16</definedName>
    <definedName name="________________xk7100">[34]DI!$C$37</definedName>
    <definedName name="________________xk7150">[34]DI!$D$37</definedName>
    <definedName name="________________xk7250">[34]DI!$F$37</definedName>
    <definedName name="________________xk7300">[34]DI!$G$37</definedName>
    <definedName name="________________xp11010">[34]pvc!$F$61</definedName>
    <definedName name="________________xp1104">[34]pvc!$F$31</definedName>
    <definedName name="________________xp1106">[34]pvc!$F$46</definedName>
    <definedName name="________________xp1254">[34]pvc!$G$31</definedName>
    <definedName name="________________xp1256">[34]pvc!$G$46</definedName>
    <definedName name="________________xp14010">[34]pvc!$H$61</definedName>
    <definedName name="________________xp1404">[34]pvc!$H$31</definedName>
    <definedName name="________________xp1406">[34]pvc!$H$46</definedName>
    <definedName name="________________xp1604">[34]pvc!$I$31</definedName>
    <definedName name="________________xp1606">[34]pvc!$I$46</definedName>
    <definedName name="________________xp1804">[34]pvc!$J$31</definedName>
    <definedName name="________________xp1806">[34]pvc!$J$46</definedName>
    <definedName name="________________xp2006">[34]pvc!$K$46</definedName>
    <definedName name="________________xp6310">[34]pvc!$C$61</definedName>
    <definedName name="________________xp636">[34]pvc!$C$46</definedName>
    <definedName name="________________xp7510">[34]pvc!$D$61</definedName>
    <definedName name="________________xp754">[34]pvc!$D$31</definedName>
    <definedName name="________________xp756">[34]pvc!$D$46</definedName>
    <definedName name="________________xp9010">[34]pvc!$E$61</definedName>
    <definedName name="________________xp904">[34]pvc!$E$31</definedName>
    <definedName name="________________xp906">[34]pvc!$E$46</definedName>
    <definedName name="_______________atw2">#REF!</definedName>
    <definedName name="_______________bla1">[17]leads!$H$7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[28]DATA!$H$67</definedName>
    <definedName name="_______________CCW2">[28]DATA!$H$97</definedName>
    <definedName name="_______________cur1">[3]r!$F$30</definedName>
    <definedName name="_______________G120907">[35]Data!#REF!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[24]DATA_PRG!$H$245</definedName>
    <definedName name="_______________knr2">#REF!</definedName>
    <definedName name="_______________l1">[18]leads!$A$3:$E$108</definedName>
    <definedName name="_______________l12">#REF!</definedName>
    <definedName name="_______________l2">[3]r!$F$29</definedName>
    <definedName name="_______________l3">#REF!</definedName>
    <definedName name="_______________l4">[19]Sheet1!$W$2:$Y$103</definedName>
    <definedName name="_______________l5">#REF!</definedName>
    <definedName name="_______________l6">[3]r!$F$4</definedName>
    <definedName name="_______________l7">[6]r!$F$4</definedName>
    <definedName name="_______________l8">[3]r!$F$2</definedName>
    <definedName name="_______________l9">[3]r!$F$3</definedName>
    <definedName name="_______________LJ6">[28]DATA!$H$245</definedName>
    <definedName name="_______________lj600">#REF!</definedName>
    <definedName name="_______________lj900">#REF!</definedName>
    <definedName name="_______________LL3">#REF!</definedName>
    <definedName name="_______________LSO24">[29]Lead!#REF!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[20]r!$F$4</definedName>
    <definedName name="_______________mm1000">#REF!</definedName>
    <definedName name="_______________mm11">[3]r!$F$4</definedName>
    <definedName name="_______________mm111">[6]r!$F$4</definedName>
    <definedName name="_______________mm600">#REF!</definedName>
    <definedName name="_______________mm800">#REF!</definedName>
    <definedName name="_______________pa2">'[32]civ data'!#REF!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[25]DATA_PRG!$H$269</definedName>
    <definedName name="_______________pv2">#REF!</definedName>
    <definedName name="_______________rr3">[21]v!$A$2:$E$51</definedName>
    <definedName name="_______________rrr1">[21]r!$B$1:$I$145</definedName>
    <definedName name="_______________sep1">'[32]civ data'!#REF!</definedName>
    <definedName name="_______________SP10">[26]Sheet1!$C$18</definedName>
    <definedName name="_______________SP16">[26]Sheet1!$C$24</definedName>
    <definedName name="_______________SP7">[26]Sheet1!$C$15</definedName>
    <definedName name="_______________ss12">[22]rdamdata!$J$8</definedName>
    <definedName name="_______________ss20">[22]rdamdata!$J$7</definedName>
    <definedName name="_______________ss40">[22]rdamdata!$J$6</definedName>
    <definedName name="_______________tw2">#REF!</definedName>
    <definedName name="_______________var1">#REF!</definedName>
    <definedName name="_______________var4">#REF!</definedName>
    <definedName name="_______________vat1">#REF!</definedName>
    <definedName name="_______________xh2256">[34]HDPE!$L$30</definedName>
    <definedName name="_______________xh2506">[34]HDPE!$M$30</definedName>
    <definedName name="_______________xh2806">[34]HDPE!$N$30</definedName>
    <definedName name="_______________xh3156">[34]HDPE!$O$30</definedName>
    <definedName name="_______________xh634">[34]HDPE!$C$16</definedName>
    <definedName name="_______________xk7100">[34]DI!$C$37</definedName>
    <definedName name="_______________xk7150">[34]DI!$D$37</definedName>
    <definedName name="_______________xk7250">[34]DI!$F$37</definedName>
    <definedName name="_______________xk7300">[34]DI!$G$37</definedName>
    <definedName name="_______________xp11010">[34]pvc!$F$61</definedName>
    <definedName name="_______________xp1104">[34]pvc!$F$31</definedName>
    <definedName name="_______________xp1106">[34]pvc!$F$46</definedName>
    <definedName name="_______________xp1254">[34]pvc!$G$31</definedName>
    <definedName name="_______________xp1256">[34]pvc!$G$46</definedName>
    <definedName name="_______________xp14010">[34]pvc!$H$61</definedName>
    <definedName name="_______________xp1404">[34]pvc!$H$31</definedName>
    <definedName name="_______________xp1406">[34]pvc!$H$46</definedName>
    <definedName name="_______________xp1604">[34]pvc!$I$31</definedName>
    <definedName name="_______________xp1606">[34]pvc!$I$46</definedName>
    <definedName name="_______________xp1804">[34]pvc!$J$31</definedName>
    <definedName name="_______________xp1806">[34]pvc!$J$46</definedName>
    <definedName name="_______________xp2006">[34]pvc!$K$46</definedName>
    <definedName name="_______________xp6310">[34]pvc!$C$61</definedName>
    <definedName name="_______________xp636">[34]pvc!$C$46</definedName>
    <definedName name="_______________xp7510">[34]pvc!$D$61</definedName>
    <definedName name="_______________xp754">[34]pvc!$D$31</definedName>
    <definedName name="_______________xp756">[34]pvc!$D$46</definedName>
    <definedName name="_______________xp9010">[34]pvc!$E$61</definedName>
    <definedName name="_______________xp904">[34]pvc!$E$31</definedName>
    <definedName name="_______________xp906">[34]pvc!$E$46</definedName>
    <definedName name="______________atw2">#REF!</definedName>
    <definedName name="______________bla1">[17]leads!$H$7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[28]DATA!$H$67</definedName>
    <definedName name="______________CCW2">[28]DATA!$H$97</definedName>
    <definedName name="______________cur1">[3]r!$F$30</definedName>
    <definedName name="______________G120907">[35]Data!#REF!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[24]DATA_PRG!$H$245</definedName>
    <definedName name="______________IRC12">[36]MRATES!$M$9</definedName>
    <definedName name="______________IRC19">[36]MRATES!$M$10</definedName>
    <definedName name="______________IRC25">[36]MRATES!$M$11</definedName>
    <definedName name="______________IRC40">[36]MRATES!$M$12</definedName>
    <definedName name="______________IRC5">[36]MRATES!$M$7</definedName>
    <definedName name="______________IRC50">[36]MRATES!$M$13</definedName>
    <definedName name="______________IRC60">[36]MRATES!$M$14</definedName>
    <definedName name="______________IRC9">[36]MRATES!$M$8</definedName>
    <definedName name="______________knr2">#REF!</definedName>
    <definedName name="______________l1">[18]leads!$A$3:$E$108</definedName>
    <definedName name="______________l12">#REF!</definedName>
    <definedName name="______________l2">[3]r!$F$29</definedName>
    <definedName name="______________l3">#REF!</definedName>
    <definedName name="______________l4">[19]Sheet1!$W$2:$Y$103</definedName>
    <definedName name="______________l5">#REF!</definedName>
    <definedName name="______________l6">[3]r!$F$4</definedName>
    <definedName name="______________l7">[6]r!$F$4</definedName>
    <definedName name="______________l8">[3]r!$F$2</definedName>
    <definedName name="______________l9">[3]r!$F$3</definedName>
    <definedName name="______________LJ6">[28]DATA!$H$245</definedName>
    <definedName name="______________lj600">#REF!</definedName>
    <definedName name="______________lj900">#REF!</definedName>
    <definedName name="______________LL3">#REF!</definedName>
    <definedName name="______________LSO24">[29]Lead!#REF!</definedName>
    <definedName name="______________MA1">#REF!</definedName>
    <definedName name="______________MA2">#REF!</definedName>
    <definedName name="______________Met22">#REF!</definedName>
    <definedName name="______________Met45">#REF!</definedName>
    <definedName name="______________MEt55">#REF!</definedName>
    <definedName name="______________Met63">#REF!</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[20]r!$F$4</definedName>
    <definedName name="______________mm1000">#REF!</definedName>
    <definedName name="______________mm11">[3]r!$F$4</definedName>
    <definedName name="______________mm111">[6]r!$F$4</definedName>
    <definedName name="______________mm600">#REF!</definedName>
    <definedName name="______________mm800">#REF!</definedName>
    <definedName name="______________MS6">[36]MRATES!$P$50</definedName>
    <definedName name="______________OH1">[36]MRATES!$C$35</definedName>
    <definedName name="______________pa2">'[32]civ data'!#REF!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[25]DATA_PRG!$H$269</definedName>
    <definedName name="______________pv2">#REF!</definedName>
    <definedName name="______________QS25">[36]MRATES!$G$16</definedName>
    <definedName name="______________QS40">[36]MRATES!$G$17</definedName>
    <definedName name="______________rr3">[21]v!$A$2:$E$51</definedName>
    <definedName name="______________rrr1">[21]r!$B$1:$I$145</definedName>
    <definedName name="______________sep1">'[32]civ data'!#REF!</definedName>
    <definedName name="______________SK1" hidden="1">{"ss",#N/A,FALSE,"MODULE3"}</definedName>
    <definedName name="______________SP10">[26]Sheet1!$C$18</definedName>
    <definedName name="______________SP16">[26]Sheet1!$C$24</definedName>
    <definedName name="______________SP7">[26]Sheet1!$C$15</definedName>
    <definedName name="______________SS10">[36]MRATES!$J$7</definedName>
    <definedName name="______________ss12">[22]rdamdata!$J$8</definedName>
    <definedName name="______________SS150">[36]MRATES!$G$13</definedName>
    <definedName name="______________ss20">[22]rdamdata!$J$7</definedName>
    <definedName name="______________SS225">[36]MRATES!$G$14</definedName>
    <definedName name="______________SS25">[36]MRATES!$J$10</definedName>
    <definedName name="______________SS300">[36]MRATES!$G$15</definedName>
    <definedName name="______________ss40">[22]rdamdata!$J$6</definedName>
    <definedName name="______________SS6">[36]MRATES!$J$6</definedName>
    <definedName name="______________tw2">#REF!</definedName>
    <definedName name="______________var1">#REF!</definedName>
    <definedName name="______________var4">#REF!</definedName>
    <definedName name="______________vat1">#REF!</definedName>
    <definedName name="______________WN7" hidden="1">{#N/A,#N/A,FALSE,"MODULE3"}</definedName>
    <definedName name="______________xh2256">[34]HDPE!$L$30</definedName>
    <definedName name="______________xh2506">[34]HDPE!$M$30</definedName>
    <definedName name="______________xh2806">[34]HDPE!$N$30</definedName>
    <definedName name="______________xh3156">[34]HDPE!$O$30</definedName>
    <definedName name="______________xh634">[34]HDPE!$C$16</definedName>
    <definedName name="______________xk7100">[34]DI!$C$37</definedName>
    <definedName name="______________xk7150">[34]DI!$D$37</definedName>
    <definedName name="______________xk7250">[34]DI!$F$37</definedName>
    <definedName name="______________xk7300">[34]DI!$G$37</definedName>
    <definedName name="______________xp11010">[34]pvc!$F$61</definedName>
    <definedName name="______________xp1104">[34]pvc!$F$31</definedName>
    <definedName name="______________xp1106">[34]pvc!$F$46</definedName>
    <definedName name="______________xp1254">[34]pvc!$G$31</definedName>
    <definedName name="______________xp1256">[34]pvc!$G$46</definedName>
    <definedName name="______________xp14010">[34]pvc!$H$61</definedName>
    <definedName name="______________xp1404">[34]pvc!$H$31</definedName>
    <definedName name="______________xp1406">[34]pvc!$H$46</definedName>
    <definedName name="______________xp1604">[34]pvc!$I$31</definedName>
    <definedName name="______________xp1606">[34]pvc!$I$46</definedName>
    <definedName name="______________xp1804">[34]pvc!$J$31</definedName>
    <definedName name="______________xp1806">[34]pvc!$J$46</definedName>
    <definedName name="______________xp2006">[34]pvc!$K$46</definedName>
    <definedName name="______________xp6310">[34]pvc!$C$61</definedName>
    <definedName name="______________xp636">[34]pvc!$C$46</definedName>
    <definedName name="______________xp7510">[34]pvc!$D$61</definedName>
    <definedName name="______________xp754">[34]pvc!$D$31</definedName>
    <definedName name="______________xp756">[34]pvc!$D$46</definedName>
    <definedName name="______________xp9010">[34]pvc!$E$61</definedName>
    <definedName name="______________xp904">[34]pvc!$E$31</definedName>
    <definedName name="______________xp906">[34]pvc!$E$46</definedName>
    <definedName name="_____________atw2">#REF!</definedName>
    <definedName name="_____________bla1">[17]leads!$H$7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[28]DATA!$H$67</definedName>
    <definedName name="_____________CCW2">[28]DATA!$H$97</definedName>
    <definedName name="_____________cur1">[3]r!$F$30</definedName>
    <definedName name="_____________G120907">[37]Data!#REF!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[24]DATA_PRG!$H$245</definedName>
    <definedName name="_____________IRC12">[38]MRATES!$M$9</definedName>
    <definedName name="_____________IRC19">[38]MRATES!$M$10</definedName>
    <definedName name="_____________IRC25">[38]MRATES!$M$11</definedName>
    <definedName name="_____________IRC40">[38]MRATES!$M$12</definedName>
    <definedName name="_____________IRC5">[38]MRATES!$M$7</definedName>
    <definedName name="_____________IRC50">[38]MRATES!$M$13</definedName>
    <definedName name="_____________IRC60">[38]MRATES!$M$14</definedName>
    <definedName name="_____________IRC9">[38]MRATES!$M$8</definedName>
    <definedName name="_____________knr2">#REF!</definedName>
    <definedName name="_____________l1">[18]leads!$A$3:$E$108</definedName>
    <definedName name="_____________l12">#REF!</definedName>
    <definedName name="_____________l2">[3]r!$F$29</definedName>
    <definedName name="_____________l3">#REF!</definedName>
    <definedName name="_____________l4">[19]Sheet1!$W$2:$Y$103</definedName>
    <definedName name="_____________l5">#REF!</definedName>
    <definedName name="_____________l6">[3]r!$F$4</definedName>
    <definedName name="_____________l7">[6]r!$F$4</definedName>
    <definedName name="_____________l8">[3]r!$F$2</definedName>
    <definedName name="_____________l9">[3]r!$F$3</definedName>
    <definedName name="_____________LJ6">[28]DATA!$H$245</definedName>
    <definedName name="_____________lj600">#REF!</definedName>
    <definedName name="_____________lj900">#REF!</definedName>
    <definedName name="_____________LL3">#REF!</definedName>
    <definedName name="_____________LSO24">[29]Lead!#REF!</definedName>
    <definedName name="_____________MA1">#REF!</definedName>
    <definedName name="_____________MA2">#REF!</definedName>
    <definedName name="_____________Met22">#REF!</definedName>
    <definedName name="_____________Met45">#REF!</definedName>
    <definedName name="_____________MEt55">#REF!</definedName>
    <definedName name="_____________Met63">#REF!</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[20]r!$F$4</definedName>
    <definedName name="_____________mm1000">#REF!</definedName>
    <definedName name="_____________mm11">[3]r!$F$4</definedName>
    <definedName name="_____________mm111">[6]r!$F$4</definedName>
    <definedName name="_____________mm600">#REF!</definedName>
    <definedName name="_____________mm800">#REF!</definedName>
    <definedName name="_____________MS6">[38]MRATES!$P$50</definedName>
    <definedName name="_____________OH1">[38]MRATES!$C$35</definedName>
    <definedName name="_____________pa2">'[32]civ data'!#REF!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[25]DATA_PRG!$H$269</definedName>
    <definedName name="_____________pv2">#REF!</definedName>
    <definedName name="_____________QS25">[38]MRATES!$G$16</definedName>
    <definedName name="_____________QS40">[38]MRATES!$G$17</definedName>
    <definedName name="_____________rr3">[21]v!$A$2:$E$51</definedName>
    <definedName name="_____________rrr1">[21]r!$B$1:$I$145</definedName>
    <definedName name="_____________sep1">'[32]civ data'!#REF!</definedName>
    <definedName name="_____________SK1" hidden="1">{"ss",#N/A,FALSE,"MODULE3"}</definedName>
    <definedName name="_____________SP10">[26]Sheet1!$C$18</definedName>
    <definedName name="_____________SP16">[26]Sheet1!$C$24</definedName>
    <definedName name="_____________SP7">[26]Sheet1!$C$15</definedName>
    <definedName name="_____________SS10">[38]MRATES!$J$7</definedName>
    <definedName name="_____________ss12">[22]rdamdata!$J$8</definedName>
    <definedName name="_____________SS150">[38]MRATES!$G$13</definedName>
    <definedName name="_____________ss20">[22]rdamdata!$J$7</definedName>
    <definedName name="_____________SS225">[38]MRATES!$G$14</definedName>
    <definedName name="_____________SS25">[38]MRATES!$J$10</definedName>
    <definedName name="_____________SS300">[38]MRATES!$G$15</definedName>
    <definedName name="_____________ss40">[22]rdamdata!$J$6</definedName>
    <definedName name="_____________SS6">[38]MRATES!$J$6</definedName>
    <definedName name="_____________tw2">#REF!</definedName>
    <definedName name="_____________var1">#REF!</definedName>
    <definedName name="_____________var4">#REF!</definedName>
    <definedName name="_____________vat1">#REF!</definedName>
    <definedName name="_____________WN7" hidden="1">{#N/A,#N/A,FALSE,"MODULE3"}</definedName>
    <definedName name="_____________xh2256">[39]HDPE!$L$30</definedName>
    <definedName name="_____________xh2506">[39]HDPE!$M$30</definedName>
    <definedName name="_____________xh2806">[39]HDPE!$N$30</definedName>
    <definedName name="_____________xh3156">[39]HDPE!$O$30</definedName>
    <definedName name="_____________xh634">[39]HDPE!$C$16</definedName>
    <definedName name="_____________xk7100">[39]DI!$C$37</definedName>
    <definedName name="_____________xk7150">[39]DI!$D$37</definedName>
    <definedName name="_____________xk7250">[39]DI!$F$37</definedName>
    <definedName name="_____________xk7300">[39]DI!$G$37</definedName>
    <definedName name="_____________xp11010">[39]PVC!$F$61</definedName>
    <definedName name="_____________xp1104">[39]PVC!$F$31</definedName>
    <definedName name="_____________xp1106">[39]PVC!$F$46</definedName>
    <definedName name="_____________xp1254">[39]PVC!$G$31</definedName>
    <definedName name="_____________xp1256">[39]PVC!$G$46</definedName>
    <definedName name="_____________xp14010">[39]PVC!$H$61</definedName>
    <definedName name="_____________xp1404">[39]PVC!$H$31</definedName>
    <definedName name="_____________xp1406">[39]PVC!$H$46</definedName>
    <definedName name="_____________xp1604">[39]PVC!$I$31</definedName>
    <definedName name="_____________xp1606">[39]PVC!$I$46</definedName>
    <definedName name="_____________xp1804">[39]PVC!$J$31</definedName>
    <definedName name="_____________xp1806">[39]PVC!$J$46</definedName>
    <definedName name="_____________xp2006">[39]PVC!$K$46</definedName>
    <definedName name="_____________xp6310">[39]PVC!$C$61</definedName>
    <definedName name="_____________xp636">[39]PVC!$C$46</definedName>
    <definedName name="_____________xp7510">[39]PVC!$D$61</definedName>
    <definedName name="_____________xp754">[39]PVC!$D$31</definedName>
    <definedName name="_____________xp756">[39]PVC!$D$46</definedName>
    <definedName name="_____________xp9010">[39]PVC!$E$61</definedName>
    <definedName name="_____________xp904">[39]PVC!$E$31</definedName>
    <definedName name="_____________xp906">[39]PVC!$E$46</definedName>
    <definedName name="____________atw2">#REF!</definedName>
    <definedName name="____________bla1">[17]leads!$H$7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[28]DATA!$H$67</definedName>
    <definedName name="____________CCW2">[28]DATA!$H$97</definedName>
    <definedName name="____________cur1">[3]r!$F$30</definedName>
    <definedName name="____________G120907">[40]Data!#REF!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[24]DATA_PRG!$H$245</definedName>
    <definedName name="____________knr2">#REF!</definedName>
    <definedName name="____________l1">[18]leads!$A$3:$E$108</definedName>
    <definedName name="____________l12">#REF!</definedName>
    <definedName name="____________l13">#REF!</definedName>
    <definedName name="____________l2">[3]r!$F$29</definedName>
    <definedName name="____________l3">#REF!</definedName>
    <definedName name="____________l4">[19]Sheet1!$W$2:$Y$103</definedName>
    <definedName name="____________l5">#REF!</definedName>
    <definedName name="____________l6">[3]r!$F$4</definedName>
    <definedName name="____________l7">[6]r!$F$4</definedName>
    <definedName name="____________l8">[3]r!$F$2</definedName>
    <definedName name="____________l9">[3]r!$F$3</definedName>
    <definedName name="____________LJ6">[28]DATA!$H$245</definedName>
    <definedName name="____________lj600">#REF!</definedName>
    <definedName name="____________lj900">#REF!</definedName>
    <definedName name="____________LL3">#REF!</definedName>
    <definedName name="____________LSO24">[29]Lead!#REF!</definedName>
    <definedName name="____________MA1">#REF!</definedName>
    <definedName name="____________ma2">#REF!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[20]r!$F$4</definedName>
    <definedName name="____________mm1000">#REF!</definedName>
    <definedName name="____________mm11">[3]r!$F$4</definedName>
    <definedName name="____________mm111">[6]r!$F$4</definedName>
    <definedName name="____________mm600">#REF!</definedName>
    <definedName name="____________mm800">#REF!</definedName>
    <definedName name="____________pa2">'[32]civ data'!#REF!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[25]DATA_PRG!$H$269</definedName>
    <definedName name="____________pv2">#REF!</definedName>
    <definedName name="____________rr3">[21]v!$A$2:$E$51</definedName>
    <definedName name="____________rrr1">[21]r!$B$1:$I$145</definedName>
    <definedName name="____________sep1">'[32]civ data'!#REF!</definedName>
    <definedName name="____________SK1" hidden="1">{"ss",#N/A,FALSE,"MODULE3"}</definedName>
    <definedName name="____________SP10">[26]Sheet1!$C$18</definedName>
    <definedName name="____________SP16">[26]Sheet1!$C$24</definedName>
    <definedName name="____________SP7">[26]Sheet1!$C$15</definedName>
    <definedName name="____________ss12">[22]rdamdata!$J$8</definedName>
    <definedName name="____________ss20">[22]rdamdata!$J$7</definedName>
    <definedName name="____________ss40">[22]rdamdata!$J$6</definedName>
    <definedName name="____________tw2">#REF!</definedName>
    <definedName name="____________var1">#REF!</definedName>
    <definedName name="____________var4">#REF!</definedName>
    <definedName name="____________vat1">#REF!</definedName>
    <definedName name="____________WN7" hidden="1">{#N/A,#N/A,FALSE,"MODULE3"}</definedName>
    <definedName name="____________xh2256">[41]HDPE!$L$30</definedName>
    <definedName name="____________xh2506">[41]HDPE!$M$30</definedName>
    <definedName name="____________xh2806">[41]HDPE!$N$30</definedName>
    <definedName name="____________xh3156">[41]HDPE!$O$30</definedName>
    <definedName name="____________xh634">[41]HDPE!$C$16</definedName>
    <definedName name="____________xk7100">[41]DI!$C$37</definedName>
    <definedName name="____________xk7150">[41]DI!$D$37</definedName>
    <definedName name="____________xk7250">[41]DI!$F$37</definedName>
    <definedName name="____________xk7300">[41]DI!$G$37</definedName>
    <definedName name="____________xp11010">[41]pvc!$F$61</definedName>
    <definedName name="____________xp1104">[41]pvc!$F$31</definedName>
    <definedName name="____________xp1106">[41]pvc!$F$46</definedName>
    <definedName name="____________xp1254">[41]pvc!$G$31</definedName>
    <definedName name="____________xp1256">[41]pvc!$G$46</definedName>
    <definedName name="____________xp14010">[41]pvc!$H$61</definedName>
    <definedName name="____________xp1404">[41]pvc!$H$31</definedName>
    <definedName name="____________xp1406">[41]pvc!$H$46</definedName>
    <definedName name="____________xp1604">[41]pvc!$I$31</definedName>
    <definedName name="____________xp1606">[41]pvc!$I$46</definedName>
    <definedName name="____________xp1804">[41]pvc!$J$31</definedName>
    <definedName name="____________xp1806">[41]pvc!$J$46</definedName>
    <definedName name="____________xp2006">[41]pvc!$K$46</definedName>
    <definedName name="____________xp6310">[41]pvc!$C$61</definedName>
    <definedName name="____________xp636">[41]pvc!$C$46</definedName>
    <definedName name="____________xp7510">[41]pvc!$D$61</definedName>
    <definedName name="____________xp754">[41]pvc!$D$31</definedName>
    <definedName name="____________xp756">[41]pvc!$D$46</definedName>
    <definedName name="____________xp9010">[41]pvc!$E$61</definedName>
    <definedName name="____________xp904">[41]pvc!$E$31</definedName>
    <definedName name="____________xp906">[41]pvc!$E$46</definedName>
    <definedName name="___________atw2">#REF!</definedName>
    <definedName name="___________bla1">[17]leads!$H$7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[28]DATA!$H$67</definedName>
    <definedName name="___________CCW2">[28]DATA!$H$97</definedName>
    <definedName name="___________cur1">[3]r!$F$30</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[24]DATA_PRG!$H$245</definedName>
    <definedName name="___________IRC12">[38]MRATES!$M$9</definedName>
    <definedName name="___________IRC19">[38]MRATES!$M$10</definedName>
    <definedName name="___________IRC25">[38]MRATES!$M$11</definedName>
    <definedName name="___________IRC40">[38]MRATES!$M$12</definedName>
    <definedName name="___________IRC5">[38]MRATES!$M$7</definedName>
    <definedName name="___________IRC50">[38]MRATES!$M$13</definedName>
    <definedName name="___________IRC60">[38]MRATES!$M$14</definedName>
    <definedName name="___________IRC9">[38]MRATES!$M$8</definedName>
    <definedName name="___________knr2">#REF!</definedName>
    <definedName name="___________l1">[18]leads!$A$3:$E$108</definedName>
    <definedName name="___________l12">#REF!</definedName>
    <definedName name="___________l2">[3]r!$F$29</definedName>
    <definedName name="___________l3">#REF!</definedName>
    <definedName name="___________l4">[19]Sheet1!$W$2:$Y$103</definedName>
    <definedName name="___________l5">#REF!</definedName>
    <definedName name="___________l6">[3]r!$F$4</definedName>
    <definedName name="___________l7">[6]r!$F$4</definedName>
    <definedName name="___________l8">[3]r!$F$2</definedName>
    <definedName name="___________l9">[3]r!$F$3</definedName>
    <definedName name="___________LJ6">[28]DATA!$H$245</definedName>
    <definedName name="___________lj600">#REF!</definedName>
    <definedName name="___________lj900">#REF!</definedName>
    <definedName name="___________LL3">#REF!</definedName>
    <definedName name="___________ma1">#REF!</definedName>
    <definedName name="___________ma2">#REF!</definedName>
    <definedName name="___________Met22">#REF!</definedName>
    <definedName name="___________Met45">#REF!</definedName>
    <definedName name="___________MEt55">#REF!</definedName>
    <definedName name="___________Met63">#REF!</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[20]r!$F$4</definedName>
    <definedName name="___________mm1000">#REF!</definedName>
    <definedName name="___________mm11">[3]r!$F$4</definedName>
    <definedName name="___________mm111">[6]r!$F$4</definedName>
    <definedName name="___________mm600">#REF!</definedName>
    <definedName name="___________mm800">#REF!</definedName>
    <definedName name="___________MS6">[38]MRATES!$P$50</definedName>
    <definedName name="___________OH1">[38]MRATES!$C$35</definedName>
    <definedName name="___________pa2">'[42]civ data'!#REF!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[25]DATA_PRG!$H$269</definedName>
    <definedName name="___________pv2">#REF!</definedName>
    <definedName name="___________QS25">[38]MRATES!$G$16</definedName>
    <definedName name="___________QS40">[38]MRATES!$G$17</definedName>
    <definedName name="___________rr3">[21]v!$A$2:$E$51</definedName>
    <definedName name="___________rrr1">[21]r!$B$1:$I$145</definedName>
    <definedName name="___________sep1">'[42]civ data'!#REF!</definedName>
    <definedName name="___________SP10">[26]Sheet1!$C$18</definedName>
    <definedName name="___________SP16">[26]Sheet1!$C$24</definedName>
    <definedName name="___________SP7">[26]Sheet1!$C$15</definedName>
    <definedName name="___________SS10">[38]MRATES!$J$7</definedName>
    <definedName name="___________ss12">[22]rdamdata!$J$8</definedName>
    <definedName name="___________SS150">[38]MRATES!$G$13</definedName>
    <definedName name="___________ss20">[22]rdamdata!$J$7</definedName>
    <definedName name="___________SS225">[38]MRATES!$G$14</definedName>
    <definedName name="___________SS25">[38]MRATES!$J$10</definedName>
    <definedName name="___________SS300">[38]MRATES!$G$15</definedName>
    <definedName name="___________ss40">[22]rdamdata!$J$6</definedName>
    <definedName name="___________SS6">[38]MRATES!$J$6</definedName>
    <definedName name="___________tw2">#REF!</definedName>
    <definedName name="___________var1">#REF!</definedName>
    <definedName name="___________var4">#REF!</definedName>
    <definedName name="___________vat1">#REF!</definedName>
    <definedName name="___________xh2256">[41]HDPE!$L$30</definedName>
    <definedName name="___________xh2506">[41]HDPE!$M$30</definedName>
    <definedName name="___________xh2806">[41]HDPE!$N$30</definedName>
    <definedName name="___________xh3156">[41]HDPE!$O$30</definedName>
    <definedName name="___________xh634">[41]HDPE!$C$16</definedName>
    <definedName name="___________xk7100">[41]DI!$C$37</definedName>
    <definedName name="___________xk7150">[41]DI!$D$37</definedName>
    <definedName name="___________xk7250">[41]DI!$F$37</definedName>
    <definedName name="___________xk7300">[41]DI!$G$37</definedName>
    <definedName name="___________xp11010">[41]pvc!$F$61</definedName>
    <definedName name="___________xp1104">[41]pvc!$F$31</definedName>
    <definedName name="___________xp1106">[41]pvc!$F$46</definedName>
    <definedName name="___________xp1254">[41]pvc!$G$31</definedName>
    <definedName name="___________xp1256">[41]pvc!$G$46</definedName>
    <definedName name="___________xp14010">[41]pvc!$H$61</definedName>
    <definedName name="___________xp1404">[41]pvc!$H$31</definedName>
    <definedName name="___________xp1406">[41]pvc!$H$46</definedName>
    <definedName name="___________xp1604">[41]pvc!$I$31</definedName>
    <definedName name="___________xp1606">[41]pvc!$I$46</definedName>
    <definedName name="___________xp1804">[41]pvc!$J$31</definedName>
    <definedName name="___________xp1806">[41]pvc!$J$46</definedName>
    <definedName name="___________xp2006">[41]pvc!$K$46</definedName>
    <definedName name="___________xp6310">[41]pvc!$C$61</definedName>
    <definedName name="___________xp636">[41]pvc!$C$46</definedName>
    <definedName name="___________xp7510">[41]pvc!$D$61</definedName>
    <definedName name="___________xp754">[41]pvc!$D$31</definedName>
    <definedName name="___________xp756">[41]pvc!$D$46</definedName>
    <definedName name="___________xp9010">[41]pvc!$E$61</definedName>
    <definedName name="___________xp904">[41]pvc!$E$31</definedName>
    <definedName name="___________xp906">[41]pvc!$E$46</definedName>
    <definedName name="__________atw2">#REF!</definedName>
    <definedName name="__________bla1">[17]leads!$H$7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[28]DATA!$H$67</definedName>
    <definedName name="__________CCW2">[28]DATA!$H$97</definedName>
    <definedName name="__________cur1">[3]r!$F$30</definedName>
    <definedName name="__________G120907">[40]Data!#REF!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[24]DATA_PRG!$H$245</definedName>
    <definedName name="__________IRC12">[38]MRATES!$M$9</definedName>
    <definedName name="__________IRC19">[38]MRATES!$M$10</definedName>
    <definedName name="__________IRC25">[38]MRATES!$M$11</definedName>
    <definedName name="__________IRC40">[38]MRATES!$M$12</definedName>
    <definedName name="__________IRC5">[38]MRATES!$M$7</definedName>
    <definedName name="__________IRC50">[38]MRATES!$M$13</definedName>
    <definedName name="__________IRC60">[38]MRATES!$M$14</definedName>
    <definedName name="__________IRC9">[38]MRATES!$M$8</definedName>
    <definedName name="__________KC139">#REF!</definedName>
    <definedName name="__________knr2">#REF!</definedName>
    <definedName name="__________l1">[18]leads!$A$3:$E$108</definedName>
    <definedName name="__________l12">#REF!</definedName>
    <definedName name="__________l2">[3]r!$F$29</definedName>
    <definedName name="__________l3">#REF!</definedName>
    <definedName name="__________l4">[19]Sheet1!$W$2:$Y$103</definedName>
    <definedName name="__________l5">#REF!</definedName>
    <definedName name="__________l6">[3]r!$F$4</definedName>
    <definedName name="__________l7">[6]r!$F$4</definedName>
    <definedName name="__________l8">[3]r!$F$2</definedName>
    <definedName name="__________l9">[3]r!$F$3</definedName>
    <definedName name="__________LJ6">[28]DATA!$H$245</definedName>
    <definedName name="__________lj600">#REF!</definedName>
    <definedName name="__________lj900">#REF!</definedName>
    <definedName name="__________LL3">#REF!</definedName>
    <definedName name="__________LR101">'[43]DATA-2005-06'!$J$123</definedName>
    <definedName name="__________LR102">'[43]DATA-2005-06'!$J$124</definedName>
    <definedName name="__________LR103">'[43]DATA-2005-06'!$J$125</definedName>
    <definedName name="__________LR104">'[43]DATA-2005-06'!$J$126</definedName>
    <definedName name="__________LR107">'[43]DATA-2005-06'!$J$129</definedName>
    <definedName name="__________LR11">'[43]DATA-2005-06'!$J$20</definedName>
    <definedName name="__________LR119">'[43]DATA-2005-06'!$J$144</definedName>
    <definedName name="__________LR12">'[43]DATA-2005-06'!$J$21</definedName>
    <definedName name="__________LR120">'[43]DATA-2005-06'!$J$145</definedName>
    <definedName name="__________LR121">'[43]DATA-2005-06'!$J$146</definedName>
    <definedName name="__________LR127">'[43]DATA-2005-06'!$J$152</definedName>
    <definedName name="__________LR13">'[43]DATA-2005-06'!$J$22</definedName>
    <definedName name="__________LR130">'[43]DATA-2005-06'!$J$155</definedName>
    <definedName name="__________LR131">'[43]DATA-2005-06'!$J$156</definedName>
    <definedName name="__________LR132">'[43]DATA-2005-06'!$J$157</definedName>
    <definedName name="__________LR14">'[43]DATA-2005-06'!$J$23</definedName>
    <definedName name="__________LR141">'[43]DATA-2005-06'!$J$174</definedName>
    <definedName name="__________LR142">'[43]DATA-2005-06'!$J$175</definedName>
    <definedName name="__________LR143">'[43]DATA-2005-06'!$J$176</definedName>
    <definedName name="__________LR149">'[43]DATA-2005-06'!$J$188</definedName>
    <definedName name="__________LR150">'[43]DATA-2005-06'!$J$189</definedName>
    <definedName name="__________LR151">'[43]DATA-2005-06'!$J$190</definedName>
    <definedName name="__________LR153">'[43]DATA-2005-06'!$J$194</definedName>
    <definedName name="__________LR156">'[43]DATA-2005-06'!$J$198</definedName>
    <definedName name="__________LR157">'[43]DATA-2005-06'!$J$201</definedName>
    <definedName name="__________LR159">'[43]DATA-2005-06'!$J$203</definedName>
    <definedName name="__________LR161">'[43]DATA-2005-06'!$J$210</definedName>
    <definedName name="__________LR162">'[43]DATA-2005-06'!$J$211</definedName>
    <definedName name="__________LR163">'[43]DATA-2005-06'!$J$212</definedName>
    <definedName name="__________LR164">'[43]DATA-2005-06'!$J$213</definedName>
    <definedName name="__________LR17">'[43]DATA-2005-06'!$J$26</definedName>
    <definedName name="__________LR18">'[43]DATA-2005-06'!$J$27</definedName>
    <definedName name="__________LR19">'[43]DATA-2005-06'!$J$28</definedName>
    <definedName name="__________LR2">'[43]DATA-2005-06'!$J$10</definedName>
    <definedName name="__________LR20">'[43]DATA-2005-06'!$J$29</definedName>
    <definedName name="__________LR21">'[43]DATA-2005-06'!$J$30</definedName>
    <definedName name="__________LR22">'[43]DATA-2005-06'!$J$31</definedName>
    <definedName name="__________LR23">'[43]DATA-2005-06'!$J$32</definedName>
    <definedName name="__________LR24">'[43]DATA-2005-06'!$J$33</definedName>
    <definedName name="__________LR25">'[43]DATA-2005-06'!$J$34</definedName>
    <definedName name="__________LR26">'[43]DATA-2005-06'!$J$35</definedName>
    <definedName name="__________LR27">'[43]DATA-2005-06'!$J$36</definedName>
    <definedName name="__________LR28">'[43]DATA-2005-06'!$J$37</definedName>
    <definedName name="__________LR29">'[43]DATA-2005-06'!$J$38</definedName>
    <definedName name="__________LR30">'[43]DATA-2005-06'!$J$39</definedName>
    <definedName name="__________LR31">'[43]DATA-2005-06'!$J$40</definedName>
    <definedName name="__________LR32">'[43]DATA-2005-06'!$J$41</definedName>
    <definedName name="__________LR33">'[43]DATA-2005-06'!$J$42</definedName>
    <definedName name="__________LR34">'[43]DATA-2005-06'!$J$43</definedName>
    <definedName name="__________LR35">'[43]DATA-2005-06'!$J$44</definedName>
    <definedName name="__________LR36">'[43]DATA-2005-06'!$J$45</definedName>
    <definedName name="__________LR37">'[43]DATA-2005-06'!$J$46</definedName>
    <definedName name="__________LR38">'[43]DATA-2005-06'!$J$47</definedName>
    <definedName name="__________LR39">'[43]DATA-2005-06'!$J$51</definedName>
    <definedName name="__________LR4">'[43]DATA-2005-06'!$J$12</definedName>
    <definedName name="__________LR40">'[43]DATA-2005-06'!$J$52</definedName>
    <definedName name="__________LR41">'[43]DATA-2005-06'!$J$53</definedName>
    <definedName name="__________LR42">'[43]DATA-2005-06'!$J$54</definedName>
    <definedName name="__________LR43">'[43]DATA-2005-06'!$J$55</definedName>
    <definedName name="__________LR44">'[43]DATA-2005-06'!$J$56</definedName>
    <definedName name="__________LR46">'[43]DATA-2005-06'!$J$58</definedName>
    <definedName name="__________LR47">'[43]DATA-2005-06'!$J$59</definedName>
    <definedName name="__________LR5">'[43]DATA-2005-06'!$J$13</definedName>
    <definedName name="__________LR53">'[43]DATA-2005-06'!$J$65</definedName>
    <definedName name="__________LR54">'[43]DATA-2005-06'!$J$66</definedName>
    <definedName name="__________LR56">'[43]DATA-2005-06'!$J$68</definedName>
    <definedName name="__________LR57">'[43]DATA-2005-06'!$J$69</definedName>
    <definedName name="__________LR58">'[43]DATA-2005-06'!$J$70</definedName>
    <definedName name="__________LR6">'[43]DATA-2005-06'!$J$14</definedName>
    <definedName name="__________LR62">'[43]DATA-2005-06'!$J$74</definedName>
    <definedName name="__________LR7">'[43]DATA-2005-06'!$J$15</definedName>
    <definedName name="__________LR8">'[43]DATA-2005-06'!$J$16</definedName>
    <definedName name="__________LR92">'[43]DATA-2005-06'!$J$112</definedName>
    <definedName name="__________LR93">'[43]DATA-2005-06'!$J$113</definedName>
    <definedName name="__________LR94">'[43]DATA-2005-06'!$J$114</definedName>
    <definedName name="__________LR96">'[43]DATA-2005-06'!$J$116</definedName>
    <definedName name="__________LS1">'[43]DATA-2005-06'!$P$232</definedName>
    <definedName name="__________LS10">'[43]DATA-2005-06'!$P$242</definedName>
    <definedName name="__________LS11">'[43]DATA-2005-06'!$P$243</definedName>
    <definedName name="__________LS13">'[43]DATA-2005-06'!$P$245</definedName>
    <definedName name="__________LS15">'[43]DATA-2005-06'!$P$247</definedName>
    <definedName name="__________LS16">'[43]DATA-2005-06'!$P$248</definedName>
    <definedName name="__________LS18">'[43]DATA-2005-06'!$P$250</definedName>
    <definedName name="__________LS2">'[43]DATA-2005-06'!$P$233</definedName>
    <definedName name="__________LS3">'[43]DATA-2005-06'!$P$234</definedName>
    <definedName name="__________LS30">'[43]DATA-2005-06'!$P$261</definedName>
    <definedName name="__________LS33">'[43]DATA-2005-06'!$P$264</definedName>
    <definedName name="__________LS36">'[43]DATA-2005-06'!$P$266</definedName>
    <definedName name="__________LS37">'[43]DATA-2005-06'!$P$267</definedName>
    <definedName name="__________LS4">'[43]DATA-2005-06'!$P$235</definedName>
    <definedName name="__________LS41">'[43]DATA-2005-06'!$P$271</definedName>
    <definedName name="__________LS42">'[43]DATA-2005-06'!$P$272</definedName>
    <definedName name="__________LS43">'[43]DATA-2005-06'!$P$273</definedName>
    <definedName name="__________LS5">'[43]DATA-2005-06'!$P$236</definedName>
    <definedName name="__________LS6">'[43]DATA-2005-06'!$P$238</definedName>
    <definedName name="__________LS7">'[43]DATA-2005-06'!$P$239</definedName>
    <definedName name="__________LS8">'[43]DATA-2005-06'!$P$240</definedName>
    <definedName name="__________LS9">'[43]DATA-2005-06'!$P$241</definedName>
    <definedName name="__________LSO24">[29]Lead!#REF!</definedName>
    <definedName name="__________ma1">#REF!</definedName>
    <definedName name="__________ma2">#REF!</definedName>
    <definedName name="__________Met22">#REF!</definedName>
    <definedName name="__________Met45">#REF!</definedName>
    <definedName name="__________MEt55">#REF!</definedName>
    <definedName name="__________Met63">#REF!</definedName>
    <definedName name="__________MIX124">[44]maya!$A$11:$A$18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[20]r!$F$4</definedName>
    <definedName name="__________mm1000">#REF!</definedName>
    <definedName name="__________mm11">[3]r!$F$4</definedName>
    <definedName name="__________mm111">[6]r!$F$4</definedName>
    <definedName name="__________mm600">#REF!</definedName>
    <definedName name="__________mm800">#REF!</definedName>
    <definedName name="__________MS6">[38]MRATES!$P$50</definedName>
    <definedName name="__________OH1">[38]MRATES!$C$35</definedName>
    <definedName name="__________pa2">'[42]civ data'!#REF!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[25]DATA_PRG!$H$269</definedName>
    <definedName name="__________pv2">#REF!</definedName>
    <definedName name="__________QS25">[38]MRATES!$G$16</definedName>
    <definedName name="__________QS40">[38]MRATES!$G$17</definedName>
    <definedName name="__________rr3">[21]v!$A$2:$E$51</definedName>
    <definedName name="__________rrr1">[21]r!$B$1:$I$145</definedName>
    <definedName name="__________S12">'[45]p&amp;m'!#REF!</definedName>
    <definedName name="__________sep1">'[42]civ data'!#REF!</definedName>
    <definedName name="__________SP10">[26]Sheet1!$C$18</definedName>
    <definedName name="__________SP16">[26]Sheet1!$C$24</definedName>
    <definedName name="__________SP7">[26]Sheet1!$C$15</definedName>
    <definedName name="__________SS10">[38]MRATES!$J$7</definedName>
    <definedName name="__________ss12">[22]rdamdata!$J$8</definedName>
    <definedName name="__________SS150">[38]MRATES!$G$13</definedName>
    <definedName name="__________ss20">[22]rdamdata!$J$7</definedName>
    <definedName name="__________SS225">[38]MRATES!$G$14</definedName>
    <definedName name="__________SS25">[38]MRATES!$J$10</definedName>
    <definedName name="__________SS300">[38]MRATES!$G$15</definedName>
    <definedName name="__________ss40">[22]rdamdata!$J$6</definedName>
    <definedName name="__________SS6">[38]MRATES!$J$6</definedName>
    <definedName name="__________tw2">#REF!</definedName>
    <definedName name="__________var1">#REF!</definedName>
    <definedName name="__________var4">#REF!</definedName>
    <definedName name="__________vat1">#REF!</definedName>
    <definedName name="__________xh2256">[41]HDPE!$L$30</definedName>
    <definedName name="__________xh2506">[41]HDPE!$M$30</definedName>
    <definedName name="__________xh2806">[41]HDPE!$N$30</definedName>
    <definedName name="__________xh3156">[41]HDPE!$O$30</definedName>
    <definedName name="__________xh634">[41]HDPE!$C$16</definedName>
    <definedName name="__________xk7100">[41]DI!$C$37</definedName>
    <definedName name="__________xk7150">[41]DI!$D$37</definedName>
    <definedName name="__________xk7250">[41]DI!$F$37</definedName>
    <definedName name="__________xk7300">[41]DI!$G$37</definedName>
    <definedName name="__________xp11010">[41]pvc!$F$61</definedName>
    <definedName name="__________xp1104">[41]pvc!$F$31</definedName>
    <definedName name="__________xp1106">[41]pvc!$F$46</definedName>
    <definedName name="__________xp1254">[41]pvc!$G$31</definedName>
    <definedName name="__________xp1256">[41]pvc!$G$46</definedName>
    <definedName name="__________xp14010">[41]pvc!$H$61</definedName>
    <definedName name="__________xp1404">[41]pvc!$H$31</definedName>
    <definedName name="__________xp1406">[41]pvc!$H$46</definedName>
    <definedName name="__________xp1604">[41]pvc!$I$31</definedName>
    <definedName name="__________xp1606">[41]pvc!$I$46</definedName>
    <definedName name="__________xp1804">[41]pvc!$J$31</definedName>
    <definedName name="__________xp1806">[41]pvc!$J$46</definedName>
    <definedName name="__________xp2006">[41]pvc!$K$46</definedName>
    <definedName name="__________xp6310">[41]pvc!$C$61</definedName>
    <definedName name="__________xp636">[41]pvc!$C$46</definedName>
    <definedName name="__________xp7510">[41]pvc!$D$61</definedName>
    <definedName name="__________xp754">[41]pvc!$D$31</definedName>
    <definedName name="__________xp756">[41]pvc!$D$46</definedName>
    <definedName name="__________xp9010">[41]pvc!$E$61</definedName>
    <definedName name="__________xp904">[41]pvc!$E$31</definedName>
    <definedName name="__________xp906">[41]pvc!$E$46</definedName>
    <definedName name="_________atw2">#REF!</definedName>
    <definedName name="_________bla1">[17]leads!$H$7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[28]DATA!$H$67</definedName>
    <definedName name="_________CCW2">[28]DATA!$H$97</definedName>
    <definedName name="_________cur1">[3]r!$F$30</definedName>
    <definedName name="_________dec05" hidden="1">{"'Sheet1'!$A$4386:$N$4591"}</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[24]DATA_PRG!$H$245</definedName>
    <definedName name="_________KC139">#REF!</definedName>
    <definedName name="_________knr2">#REF!</definedName>
    <definedName name="_________l1">[18]leads!$A$3:$E$108</definedName>
    <definedName name="_________l12">#REF!</definedName>
    <definedName name="_________l2">[3]r!$F$29</definedName>
    <definedName name="_________l3">#REF!</definedName>
    <definedName name="_________l4">[19]Sheet1!$W$2:$Y$103</definedName>
    <definedName name="_________l5">#REF!</definedName>
    <definedName name="_________l6">[3]r!$F$4</definedName>
    <definedName name="_________l7">[6]r!$F$4</definedName>
    <definedName name="_________l8">[3]r!$F$2</definedName>
    <definedName name="_________l9">[3]r!$F$3</definedName>
    <definedName name="_________LJ6">[28]DATA!$H$245</definedName>
    <definedName name="_________lj600">#REF!</definedName>
    <definedName name="_________lj900">#REF!</definedName>
    <definedName name="_________LL3">#REF!</definedName>
    <definedName name="_________LR1">'[43]DATA-2005-06'!$J$9</definedName>
    <definedName name="_________LR10">'[43]DATA-2005-06'!$J$19</definedName>
    <definedName name="_________LR100">'[43]DATA-2005-06'!$J$122</definedName>
    <definedName name="_________LR101">'[43]DATA-2005-06'!$J$123</definedName>
    <definedName name="_________LR102">'[43]DATA-2005-06'!$J$124</definedName>
    <definedName name="_________LR103">'[43]DATA-2005-06'!$J$125</definedName>
    <definedName name="_________LR104">'[43]DATA-2005-06'!$J$126</definedName>
    <definedName name="_________LR107">'[43]DATA-2005-06'!$J$129</definedName>
    <definedName name="_________LR11">'[43]DATA-2005-06'!$J$20</definedName>
    <definedName name="_________LR119">'[43]DATA-2005-06'!$J$144</definedName>
    <definedName name="_________LR12">'[43]DATA-2005-06'!$J$21</definedName>
    <definedName name="_________LR120">'[43]DATA-2005-06'!$J$145</definedName>
    <definedName name="_________LR121">'[43]DATA-2005-06'!$J$146</definedName>
    <definedName name="_________LR127">'[43]DATA-2005-06'!$J$152</definedName>
    <definedName name="_________LR13">'[43]DATA-2005-06'!$J$22</definedName>
    <definedName name="_________LR130">'[43]DATA-2005-06'!$J$155</definedName>
    <definedName name="_________LR131">'[43]DATA-2005-06'!$J$156</definedName>
    <definedName name="_________LR132">'[43]DATA-2005-06'!$J$157</definedName>
    <definedName name="_________LR14">'[43]DATA-2005-06'!$J$23</definedName>
    <definedName name="_________LR141">'[43]DATA-2005-06'!$J$174</definedName>
    <definedName name="_________LR142">'[43]DATA-2005-06'!$J$175</definedName>
    <definedName name="_________LR143">'[43]DATA-2005-06'!$J$176</definedName>
    <definedName name="_________LR149">'[43]DATA-2005-06'!$J$188</definedName>
    <definedName name="_________LR150">'[43]DATA-2005-06'!$J$189</definedName>
    <definedName name="_________LR151">'[43]DATA-2005-06'!$J$190</definedName>
    <definedName name="_________LR153">'[43]DATA-2005-06'!$J$194</definedName>
    <definedName name="_________LR156">'[43]DATA-2005-06'!$J$198</definedName>
    <definedName name="_________LR157">'[43]DATA-2005-06'!$J$201</definedName>
    <definedName name="_________LR159">'[43]DATA-2005-06'!$J$203</definedName>
    <definedName name="_________LR161">'[43]DATA-2005-06'!$J$210</definedName>
    <definedName name="_________LR162">'[43]DATA-2005-06'!$J$211</definedName>
    <definedName name="_________LR163">'[43]DATA-2005-06'!$J$212</definedName>
    <definedName name="_________LR164">'[43]DATA-2005-06'!$J$213</definedName>
    <definedName name="_________LR17">'[43]DATA-2005-06'!$J$26</definedName>
    <definedName name="_________LR18">'[43]DATA-2005-06'!$J$27</definedName>
    <definedName name="_________LR19">'[43]DATA-2005-06'!$J$28</definedName>
    <definedName name="_________LR2">'[43]DATA-2005-06'!$J$10</definedName>
    <definedName name="_________LR20">'[43]DATA-2005-06'!$J$29</definedName>
    <definedName name="_________LR21">'[43]DATA-2005-06'!$J$30</definedName>
    <definedName name="_________LR22">'[43]DATA-2005-06'!$J$31</definedName>
    <definedName name="_________LR23">'[43]DATA-2005-06'!$J$32</definedName>
    <definedName name="_________LR24">'[43]DATA-2005-06'!$J$33</definedName>
    <definedName name="_________LR25">'[43]DATA-2005-06'!$J$34</definedName>
    <definedName name="_________LR26">'[43]DATA-2005-06'!$J$35</definedName>
    <definedName name="_________LR27">'[43]DATA-2005-06'!$J$36</definedName>
    <definedName name="_________LR28">'[43]DATA-2005-06'!$J$37</definedName>
    <definedName name="_________LR29">'[43]DATA-2005-06'!$J$38</definedName>
    <definedName name="_________LR30">'[43]DATA-2005-06'!$J$39</definedName>
    <definedName name="_________LR31">'[43]DATA-2005-06'!$J$40</definedName>
    <definedName name="_________LR32">'[43]DATA-2005-06'!$J$41</definedName>
    <definedName name="_________LR33">'[43]DATA-2005-06'!$J$42</definedName>
    <definedName name="_________LR34">'[43]DATA-2005-06'!$J$43</definedName>
    <definedName name="_________LR35">'[43]DATA-2005-06'!$J$44</definedName>
    <definedName name="_________LR36">'[43]DATA-2005-06'!$J$45</definedName>
    <definedName name="_________LR37">'[43]DATA-2005-06'!$J$46</definedName>
    <definedName name="_________LR38">'[43]DATA-2005-06'!$J$47</definedName>
    <definedName name="_________LR39">'[43]DATA-2005-06'!$J$51</definedName>
    <definedName name="_________LR4">'[43]DATA-2005-06'!$J$12</definedName>
    <definedName name="_________LR40">'[43]DATA-2005-06'!$J$52</definedName>
    <definedName name="_________LR41">'[43]DATA-2005-06'!$J$53</definedName>
    <definedName name="_________LR42">'[43]DATA-2005-06'!$J$54</definedName>
    <definedName name="_________LR43">'[43]DATA-2005-06'!$J$55</definedName>
    <definedName name="_________LR44">'[43]DATA-2005-06'!$J$56</definedName>
    <definedName name="_________LR46">'[43]DATA-2005-06'!$J$58</definedName>
    <definedName name="_________LR47">'[43]DATA-2005-06'!$J$59</definedName>
    <definedName name="_________LR5">'[43]DATA-2005-06'!$J$13</definedName>
    <definedName name="_________LR53">'[43]DATA-2005-06'!$J$65</definedName>
    <definedName name="_________LR54">'[43]DATA-2005-06'!$J$66</definedName>
    <definedName name="_________LR56">'[43]DATA-2005-06'!$J$68</definedName>
    <definedName name="_________LR57">'[43]DATA-2005-06'!$J$69</definedName>
    <definedName name="_________LR58">'[43]DATA-2005-06'!$J$70</definedName>
    <definedName name="_________LR6">'[43]DATA-2005-06'!$J$14</definedName>
    <definedName name="_________LR62">'[43]DATA-2005-06'!$J$74</definedName>
    <definedName name="_________LR7">'[43]DATA-2005-06'!$J$15</definedName>
    <definedName name="_________LR8">'[43]DATA-2005-06'!$J$16</definedName>
    <definedName name="_________LR92">'[43]DATA-2005-06'!$J$112</definedName>
    <definedName name="_________LR93">'[43]DATA-2005-06'!$J$113</definedName>
    <definedName name="_________LR94">'[43]DATA-2005-06'!$J$114</definedName>
    <definedName name="_________LR96">'[43]DATA-2005-06'!$J$116</definedName>
    <definedName name="_________LS1">'[43]DATA-2005-06'!$P$232</definedName>
    <definedName name="_________LS10">'[43]DATA-2005-06'!$P$242</definedName>
    <definedName name="_________LS11">'[43]DATA-2005-06'!$P$243</definedName>
    <definedName name="_________LS13">'[43]DATA-2005-06'!$P$245</definedName>
    <definedName name="_________LS15">'[43]DATA-2005-06'!$P$247</definedName>
    <definedName name="_________LS16">'[43]DATA-2005-06'!$P$248</definedName>
    <definedName name="_________LS18">'[43]DATA-2005-06'!$P$250</definedName>
    <definedName name="_________LS2">'[43]DATA-2005-06'!$P$233</definedName>
    <definedName name="_________LS3">'[43]DATA-2005-06'!$P$234</definedName>
    <definedName name="_________LS30">'[43]DATA-2005-06'!$P$261</definedName>
    <definedName name="_________LS33">'[43]DATA-2005-06'!$P$264</definedName>
    <definedName name="_________LS36">'[43]DATA-2005-06'!$P$266</definedName>
    <definedName name="_________LS37">'[43]DATA-2005-06'!$P$267</definedName>
    <definedName name="_________LS4">'[43]DATA-2005-06'!$P$235</definedName>
    <definedName name="_________LS41">'[43]DATA-2005-06'!$P$271</definedName>
    <definedName name="_________LS42">'[43]DATA-2005-06'!$P$272</definedName>
    <definedName name="_________LS43">'[43]DATA-2005-06'!$P$273</definedName>
    <definedName name="_________LS5">'[43]DATA-2005-06'!$P$236</definedName>
    <definedName name="_________LS6">'[43]DATA-2005-06'!$P$238</definedName>
    <definedName name="_________LS7">'[43]DATA-2005-06'!$P$239</definedName>
    <definedName name="_________LS8">'[43]DATA-2005-06'!$P$240</definedName>
    <definedName name="_________LS9">'[43]DATA-2005-06'!$P$241</definedName>
    <definedName name="_________LSO24">[29]Lead!#REF!</definedName>
    <definedName name="_________ma1">#REF!</definedName>
    <definedName name="_________ma2">#REF!</definedName>
    <definedName name="_________Met22">#REF!</definedName>
    <definedName name="_________Met45">#REF!</definedName>
    <definedName name="_________MEt55">#REF!</definedName>
    <definedName name="_________Met63">#REF!</definedName>
    <definedName name="_________MIX124">[46]maya!$A$11:$A$18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[20]r!$F$4</definedName>
    <definedName name="_________mm1000">#REF!</definedName>
    <definedName name="_________mm11">[3]r!$F$4</definedName>
    <definedName name="_________mm111">[6]r!$F$4</definedName>
    <definedName name="_________mm600">#REF!</definedName>
    <definedName name="_________mm800">#REF!</definedName>
    <definedName name="_________pa2">'[47]civ data'!#REF!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[25]DATA_PRG!$H$269</definedName>
    <definedName name="_________pv2">#REF!</definedName>
    <definedName name="_________rr3">[21]v!$A$2:$E$51</definedName>
    <definedName name="_________rrr1">[21]r!$B$1:$I$145</definedName>
    <definedName name="_________RT5565">#REF!</definedName>
    <definedName name="_________S12">'[48]p&amp;m'!#REF!</definedName>
    <definedName name="_________sep1">'[47]civ data'!#REF!</definedName>
    <definedName name="_________SK1" hidden="1">{"ss",#N/A,FALSE,"MODULE3"}</definedName>
    <definedName name="_________SP10">[26]Sheet1!$C$18</definedName>
    <definedName name="_________SP16">[26]Sheet1!$C$24</definedName>
    <definedName name="_________SP7">[26]Sheet1!$C$15</definedName>
    <definedName name="_________ss12">[22]rdamdata!$J$8</definedName>
    <definedName name="_________ss20">[22]rdamdata!$J$7</definedName>
    <definedName name="_________ss40">[22]rdamdata!$J$6</definedName>
    <definedName name="_________tw2">#REF!</definedName>
    <definedName name="_________var1">#REF!</definedName>
    <definedName name="_________var4">#REF!</definedName>
    <definedName name="_________vat1">#REF!</definedName>
    <definedName name="_________WN7" hidden="1">{#N/A,#N/A,FALSE,"MODULE3"}</definedName>
    <definedName name="_________xh2256">[49]HDPE!$L$30</definedName>
    <definedName name="_________xh2506">[49]HDPE!$M$30</definedName>
    <definedName name="_________xh2806">[49]HDPE!$N$30</definedName>
    <definedName name="_________xh3156">[49]HDPE!$O$30</definedName>
    <definedName name="_________xh634">[49]HDPE!$C$16</definedName>
    <definedName name="_________xk7100">[49]DI!$C$37</definedName>
    <definedName name="_________xk7150">[49]DI!$D$37</definedName>
    <definedName name="_________xk7250">[49]DI!$F$37</definedName>
    <definedName name="_________xk7300">[49]DI!$G$37</definedName>
    <definedName name="_________xp11010">[49]pvc!$F$61</definedName>
    <definedName name="_________xp1104">[49]pvc!$F$31</definedName>
    <definedName name="_________xp1106">[49]pvc!$F$46</definedName>
    <definedName name="_________xp1254">[49]pvc!$G$31</definedName>
    <definedName name="_________xp1256">[49]pvc!$G$46</definedName>
    <definedName name="_________xp14010">[49]pvc!$H$61</definedName>
    <definedName name="_________xp1404">[49]pvc!$H$31</definedName>
    <definedName name="_________xp1406">[49]pvc!$H$46</definedName>
    <definedName name="_________xp1604">[49]pvc!$I$31</definedName>
    <definedName name="_________xp1606">[49]pvc!$I$46</definedName>
    <definedName name="_________xp1804">[49]pvc!$J$31</definedName>
    <definedName name="_________xp1806">[49]pvc!$J$46</definedName>
    <definedName name="_________xp2006">[49]pvc!$K$46</definedName>
    <definedName name="_________xp6310">[49]pvc!$C$61</definedName>
    <definedName name="_________xp636">[49]pvc!$C$46</definedName>
    <definedName name="_________xp7510">[49]pvc!$D$61</definedName>
    <definedName name="_________xp754">[49]pvc!$D$31</definedName>
    <definedName name="_________xp756">[49]pvc!$D$46</definedName>
    <definedName name="_________xp9010">[49]pvc!$E$61</definedName>
    <definedName name="_________xp904">[49]pvc!$E$31</definedName>
    <definedName name="_________xp906">[49]pvc!$E$46</definedName>
    <definedName name="_________xx1" hidden="1">{"'Typical Costs Estimates'!$C$158:$H$161"}</definedName>
    <definedName name="________atw2">#REF!</definedName>
    <definedName name="________bla1">[17]leads!$H$7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[28]DATA!$H$67</definedName>
    <definedName name="________CCW2">[28]DATA!$H$97</definedName>
    <definedName name="________cur1">[3]r!$F$30</definedName>
    <definedName name="________dem2" hidden="1">{"pl_t&amp;d",#N/A,FALSE,"p&amp;l_t&amp;D_01_02 (2)"}</definedName>
    <definedName name="________G120907">[50]Data!#REF!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[24]DATA_PRG!$H$245</definedName>
    <definedName name="________IRC12">[51]MRATES!$M$9</definedName>
    <definedName name="________IRC19">[51]MRATES!$M$10</definedName>
    <definedName name="________IRC25">[51]MRATES!$M$11</definedName>
    <definedName name="________IRC40">[51]MRATES!$M$12</definedName>
    <definedName name="________IRC5">[51]MRATES!$M$7</definedName>
    <definedName name="________IRC50">[51]MRATES!$M$13</definedName>
    <definedName name="________IRC60">[51]MRATES!$M$14</definedName>
    <definedName name="________IRC9">[51]MRATES!$M$8</definedName>
    <definedName name="________KC139">#REF!</definedName>
    <definedName name="________knr2">#REF!</definedName>
    <definedName name="________l1">[18]leads!$A$3:$E$108</definedName>
    <definedName name="________l12">#REF!</definedName>
    <definedName name="________l2">[3]r!$F$29</definedName>
    <definedName name="________l3">#REF!</definedName>
    <definedName name="________l4">[19]Sheet1!$W$2:$Y$103</definedName>
    <definedName name="________l5">#REF!</definedName>
    <definedName name="________l6">[3]r!$F$4</definedName>
    <definedName name="________l7">[6]r!$F$4</definedName>
    <definedName name="________l8">[3]r!$F$2</definedName>
    <definedName name="________l9">[3]r!$F$3</definedName>
    <definedName name="________LJ6">[28]DATA!$H$245</definedName>
    <definedName name="________lj600">#REF!</definedName>
    <definedName name="________lj900">#REF!</definedName>
    <definedName name="________LL3">#REF!</definedName>
    <definedName name="________LR1">'[43]DATA-2005-06'!$J$9</definedName>
    <definedName name="________LR10">'[43]DATA-2005-06'!$J$19</definedName>
    <definedName name="________LR100">'[43]DATA-2005-06'!$J$122</definedName>
    <definedName name="________LR101">'[43]DATA-2005-06'!$J$123</definedName>
    <definedName name="________LR102">'[43]DATA-2005-06'!$J$124</definedName>
    <definedName name="________LR103">'[43]DATA-2005-06'!$J$125</definedName>
    <definedName name="________LR104">'[43]DATA-2005-06'!$J$126</definedName>
    <definedName name="________LR107">'[43]DATA-2005-06'!$J$129</definedName>
    <definedName name="________LR11">'[43]DATA-2005-06'!$J$20</definedName>
    <definedName name="________LR119">'[43]DATA-2005-06'!$J$144</definedName>
    <definedName name="________LR12">'[43]DATA-2005-06'!$J$21</definedName>
    <definedName name="________LR120">'[43]DATA-2005-06'!$J$145</definedName>
    <definedName name="________LR121">'[43]DATA-2005-06'!$J$146</definedName>
    <definedName name="________LR127">'[43]DATA-2005-06'!$J$152</definedName>
    <definedName name="________LR13">'[43]DATA-2005-06'!$J$22</definedName>
    <definedName name="________LR130">'[43]DATA-2005-06'!$J$155</definedName>
    <definedName name="________LR131">'[43]DATA-2005-06'!$J$156</definedName>
    <definedName name="________LR132">'[43]DATA-2005-06'!$J$157</definedName>
    <definedName name="________LR14">'[43]DATA-2005-06'!$J$23</definedName>
    <definedName name="________LR141">'[43]DATA-2005-06'!$J$174</definedName>
    <definedName name="________LR142">'[43]DATA-2005-06'!$J$175</definedName>
    <definedName name="________LR143">'[43]DATA-2005-06'!$J$176</definedName>
    <definedName name="________LR149">'[43]DATA-2005-06'!$J$188</definedName>
    <definedName name="________LR150">'[43]DATA-2005-06'!$J$189</definedName>
    <definedName name="________LR151">'[43]DATA-2005-06'!$J$190</definedName>
    <definedName name="________LR153">'[43]DATA-2005-06'!$J$194</definedName>
    <definedName name="________LR156">'[43]DATA-2005-06'!$J$198</definedName>
    <definedName name="________LR157">'[43]DATA-2005-06'!$J$201</definedName>
    <definedName name="________LR159">'[43]DATA-2005-06'!$J$203</definedName>
    <definedName name="________LR161">'[43]DATA-2005-06'!$J$210</definedName>
    <definedName name="________LR162">'[43]DATA-2005-06'!$J$211</definedName>
    <definedName name="________LR163">'[43]DATA-2005-06'!$J$212</definedName>
    <definedName name="________LR164">'[43]DATA-2005-06'!$J$213</definedName>
    <definedName name="________LR17">'[43]DATA-2005-06'!$J$26</definedName>
    <definedName name="________LR18">'[43]DATA-2005-06'!$J$27</definedName>
    <definedName name="________LR19">'[43]DATA-2005-06'!$J$28</definedName>
    <definedName name="________LR2">'[43]DATA-2005-06'!$J$10</definedName>
    <definedName name="________LR20">'[43]DATA-2005-06'!$J$29</definedName>
    <definedName name="________LR21">'[43]DATA-2005-06'!$J$30</definedName>
    <definedName name="________LR22">'[43]DATA-2005-06'!$J$31</definedName>
    <definedName name="________LR23">'[43]DATA-2005-06'!$J$32</definedName>
    <definedName name="________LR24">'[43]DATA-2005-06'!$J$33</definedName>
    <definedName name="________LR25">'[43]DATA-2005-06'!$J$34</definedName>
    <definedName name="________LR26">'[43]DATA-2005-06'!$J$35</definedName>
    <definedName name="________LR27">'[43]DATA-2005-06'!$J$36</definedName>
    <definedName name="________LR28">'[43]DATA-2005-06'!$J$37</definedName>
    <definedName name="________LR29">'[43]DATA-2005-06'!$J$38</definedName>
    <definedName name="________LR30">'[43]DATA-2005-06'!$J$39</definedName>
    <definedName name="________LR31">'[43]DATA-2005-06'!$J$40</definedName>
    <definedName name="________LR32">'[43]DATA-2005-06'!$J$41</definedName>
    <definedName name="________LR33">'[43]DATA-2005-06'!$J$42</definedName>
    <definedName name="________LR34">'[43]DATA-2005-06'!$J$43</definedName>
    <definedName name="________LR35">'[43]DATA-2005-06'!$J$44</definedName>
    <definedName name="________LR36">'[43]DATA-2005-06'!$J$45</definedName>
    <definedName name="________LR37">'[43]DATA-2005-06'!$J$46</definedName>
    <definedName name="________LR38">'[43]DATA-2005-06'!$J$47</definedName>
    <definedName name="________LR39">'[43]DATA-2005-06'!$J$51</definedName>
    <definedName name="________LR4">'[43]DATA-2005-06'!$J$12</definedName>
    <definedName name="________LR40">'[43]DATA-2005-06'!$J$52</definedName>
    <definedName name="________LR41">'[43]DATA-2005-06'!$J$53</definedName>
    <definedName name="________LR42">'[43]DATA-2005-06'!$J$54</definedName>
    <definedName name="________LR43">'[43]DATA-2005-06'!$J$55</definedName>
    <definedName name="________LR44">'[43]DATA-2005-06'!$J$56</definedName>
    <definedName name="________LR46">'[43]DATA-2005-06'!$J$58</definedName>
    <definedName name="________LR47">'[43]DATA-2005-06'!$J$59</definedName>
    <definedName name="________LR5">'[43]DATA-2005-06'!$J$13</definedName>
    <definedName name="________LR53">'[43]DATA-2005-06'!$J$65</definedName>
    <definedName name="________LR54">'[43]DATA-2005-06'!$J$66</definedName>
    <definedName name="________LR56">'[43]DATA-2005-06'!$J$68</definedName>
    <definedName name="________LR57">'[43]DATA-2005-06'!$J$69</definedName>
    <definedName name="________LR58">'[43]DATA-2005-06'!$J$70</definedName>
    <definedName name="________LR6">'[43]DATA-2005-06'!$J$14</definedName>
    <definedName name="________LR62">'[43]DATA-2005-06'!$J$74</definedName>
    <definedName name="________LR7">'[43]DATA-2005-06'!$J$15</definedName>
    <definedName name="________LR8">'[43]DATA-2005-06'!$J$16</definedName>
    <definedName name="________LR92">'[43]DATA-2005-06'!$J$112</definedName>
    <definedName name="________LR93">'[43]DATA-2005-06'!$J$113</definedName>
    <definedName name="________LR94">'[43]DATA-2005-06'!$J$114</definedName>
    <definedName name="________LR96">'[43]DATA-2005-06'!$J$116</definedName>
    <definedName name="________LS1">'[43]DATA-2005-06'!$P$232</definedName>
    <definedName name="________LS10">'[43]DATA-2005-06'!$P$242</definedName>
    <definedName name="________LS11">'[43]DATA-2005-06'!$P$243</definedName>
    <definedName name="________LS13">'[43]DATA-2005-06'!$P$245</definedName>
    <definedName name="________LS15">'[43]DATA-2005-06'!$P$247</definedName>
    <definedName name="________LS16">'[43]DATA-2005-06'!$P$248</definedName>
    <definedName name="________LS18">'[43]DATA-2005-06'!$P$250</definedName>
    <definedName name="________LS2">'[43]DATA-2005-06'!$P$233</definedName>
    <definedName name="________LS3">'[43]DATA-2005-06'!$P$234</definedName>
    <definedName name="________LS30">'[43]DATA-2005-06'!$P$261</definedName>
    <definedName name="________LS33">'[43]DATA-2005-06'!$P$264</definedName>
    <definedName name="________LS36">'[43]DATA-2005-06'!$P$266</definedName>
    <definedName name="________LS37">'[43]DATA-2005-06'!$P$267</definedName>
    <definedName name="________LS4">'[43]DATA-2005-06'!$P$235</definedName>
    <definedName name="________LS41">'[43]DATA-2005-06'!$P$271</definedName>
    <definedName name="________LS42">'[43]DATA-2005-06'!$P$272</definedName>
    <definedName name="________LS43">'[43]DATA-2005-06'!$P$273</definedName>
    <definedName name="________LS5">'[43]DATA-2005-06'!$P$236</definedName>
    <definedName name="________LS6">'[43]DATA-2005-06'!$P$238</definedName>
    <definedName name="________LS7">'[43]DATA-2005-06'!$P$239</definedName>
    <definedName name="________LS8">'[43]DATA-2005-06'!$P$240</definedName>
    <definedName name="________LS9">'[43]DATA-2005-06'!$P$241</definedName>
    <definedName name="________LSO24">[29]Lead!#REF!</definedName>
    <definedName name="________ma1">#REF!</definedName>
    <definedName name="________MA2">#REF!</definedName>
    <definedName name="________Met22">#REF!</definedName>
    <definedName name="________Met45">#REF!</definedName>
    <definedName name="________MEt55">#REF!</definedName>
    <definedName name="________Met63">#REF!</definedName>
    <definedName name="________MIX124">[46]maya!$A$11:$A$18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[20]r!$F$4</definedName>
    <definedName name="________mm1000">#REF!</definedName>
    <definedName name="________mm11">[3]r!$F$4</definedName>
    <definedName name="________mm111">[6]r!$F$4</definedName>
    <definedName name="________mm600">#REF!</definedName>
    <definedName name="________mm800">#REF!</definedName>
    <definedName name="________MS6">[51]MRATES!$P$50</definedName>
    <definedName name="________OH1">[51]MRATES!$C$35</definedName>
    <definedName name="________pa1">[52]data!#REF!</definedName>
    <definedName name="________pa2">[52]data!#REF!</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[25]DATA_PRG!$H$269</definedName>
    <definedName name="________pv2">#REF!</definedName>
    <definedName name="________QS25">[51]MRATES!$G$16</definedName>
    <definedName name="________QS40">[51]MRATES!$G$17</definedName>
    <definedName name="________rr3">[21]v!$A$2:$E$51</definedName>
    <definedName name="________rrr1">[21]r!$B$1:$I$145</definedName>
    <definedName name="________S12">'[48]p&amp;m'!#REF!</definedName>
    <definedName name="________sep1">[52]data!#REF!</definedName>
    <definedName name="________SK1" hidden="1">{"ss",#N/A,FALSE,"MODULE3"}</definedName>
    <definedName name="________SP10">[26]Sheet1!$C$18</definedName>
    <definedName name="________SP16">[26]Sheet1!$C$24</definedName>
    <definedName name="________SP7">[26]Sheet1!$C$15</definedName>
    <definedName name="________SS10">[51]MRATES!$J$7</definedName>
    <definedName name="________ss12">[22]rdamdata!$J$8</definedName>
    <definedName name="________SS150">[51]MRATES!$G$13</definedName>
    <definedName name="________ss20">[22]rdamdata!$J$7</definedName>
    <definedName name="________SS225">[51]MRATES!$G$14</definedName>
    <definedName name="________SS25">[51]MRATES!$J$10</definedName>
    <definedName name="________SS300">[51]MRATES!$G$15</definedName>
    <definedName name="________ss40">[22]rdamdata!$J$6</definedName>
    <definedName name="________SS6">[51]MRATES!$J$6</definedName>
    <definedName name="________tw2">#REF!</definedName>
    <definedName name="________var1">#REF!</definedName>
    <definedName name="________var4">#REF!</definedName>
    <definedName name="________vat1">#REF!</definedName>
    <definedName name="________WN7" hidden="1">{#N/A,#N/A,FALSE,"MODULE3"}</definedName>
    <definedName name="________xh2256">[49]HDPE!$L$30</definedName>
    <definedName name="________xh2506">[49]HDPE!$M$30</definedName>
    <definedName name="________xh2806">[49]HDPE!$N$30</definedName>
    <definedName name="________xh3156">[49]HDPE!$O$30</definedName>
    <definedName name="________xh634">[49]HDPE!$C$16</definedName>
    <definedName name="________xk7100">[49]DI!$C$37</definedName>
    <definedName name="________xk7150">[49]DI!$D$37</definedName>
    <definedName name="________xk7250">[49]DI!$F$37</definedName>
    <definedName name="________xk7300">[49]DI!$G$37</definedName>
    <definedName name="________xp11010">[49]pvc!$F$61</definedName>
    <definedName name="________xp1104">[49]pvc!$F$31</definedName>
    <definedName name="________xp1106">[49]pvc!$F$46</definedName>
    <definedName name="________xp1254">[49]pvc!$G$31</definedName>
    <definedName name="________xp1256">[49]pvc!$G$46</definedName>
    <definedName name="________xp14010">[49]pvc!$H$61</definedName>
    <definedName name="________xp1404">[49]pvc!$H$31</definedName>
    <definedName name="________xp1406">[49]pvc!$H$46</definedName>
    <definedName name="________xp1604">[49]pvc!$I$31</definedName>
    <definedName name="________xp1606">[49]pvc!$I$46</definedName>
    <definedName name="________xp1804">[49]pvc!$J$31</definedName>
    <definedName name="________xp1806">[49]pvc!$J$46</definedName>
    <definedName name="________xp2006">[49]pvc!$K$46</definedName>
    <definedName name="________xp6310">[49]pvc!$C$61</definedName>
    <definedName name="________xp636">[49]pvc!$C$46</definedName>
    <definedName name="________xp7510">[49]pvc!$D$61</definedName>
    <definedName name="________xp754">[49]pvc!$D$31</definedName>
    <definedName name="________xp756">[49]pvc!$D$46</definedName>
    <definedName name="________xp9010">[49]pvc!$E$61</definedName>
    <definedName name="________xp904">[49]pvc!$E$31</definedName>
    <definedName name="________xp906">[49]pvc!$E$46</definedName>
    <definedName name="_______atw2">#REF!</definedName>
    <definedName name="_______bla1">[17]leads!$H$7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CW1">[28]DATA!$H$67</definedName>
    <definedName name="_______CCW2">[28]DATA!$H$97</definedName>
    <definedName name="_______cur1">[3]r!$F$30</definedName>
    <definedName name="_______dec05" hidden="1">{"'Sheet1'!$A$4386:$N$4591"}</definedName>
    <definedName name="_______dem2" hidden="1">{"pl_t&amp;d",#N/A,FALSE,"p&amp;l_t&amp;D_01_02 (2)"}</definedName>
    <definedName name="_______eco3">#REF!</definedName>
    <definedName name="_______G120907">[50]Data!#REF!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[24]DATA_PRG!$H$245</definedName>
    <definedName name="_______IRC12">[53]MRATES!$M$9</definedName>
    <definedName name="_______IRC19">[53]MRATES!$M$10</definedName>
    <definedName name="_______IRC25">[53]MRATES!$M$11</definedName>
    <definedName name="_______IRC40">[53]MRATES!$M$12</definedName>
    <definedName name="_______IRC5">[53]MRATES!$M$7</definedName>
    <definedName name="_______IRC50">[53]MRATES!$M$13</definedName>
    <definedName name="_______IRC60">[53]MRATES!$M$14</definedName>
    <definedName name="_______IRC9">[53]MRATES!$M$8</definedName>
    <definedName name="_______KC139">#REF!</definedName>
    <definedName name="_______knr2">#REF!</definedName>
    <definedName name="_______l1">[18]leads!$A$3:$E$108</definedName>
    <definedName name="_______l12">#REF!</definedName>
    <definedName name="_______l2">[3]r!$F$29</definedName>
    <definedName name="_______l3">#REF!</definedName>
    <definedName name="_______l4">[19]Sheet1!$W$2:$Y$103</definedName>
    <definedName name="_______l5">#REF!</definedName>
    <definedName name="_______l6">[3]r!$F$4</definedName>
    <definedName name="_______l7">[6]r!$F$4</definedName>
    <definedName name="_______l8">[3]r!$F$2</definedName>
    <definedName name="_______l9">[3]r!$F$3</definedName>
    <definedName name="_______LJ6">[28]DATA!$H$245</definedName>
    <definedName name="_______lj600">#REF!</definedName>
    <definedName name="_______lj900">#REF!</definedName>
    <definedName name="_______LL3">#REF!</definedName>
    <definedName name="_______LR1">'[43]DATA-2005-06'!$J$9</definedName>
    <definedName name="_______LR10">'[43]DATA-2005-06'!$J$19</definedName>
    <definedName name="_______LR100">'[43]DATA-2005-06'!$J$122</definedName>
    <definedName name="_______LR101">'[43]DATA-2005-06'!$J$123</definedName>
    <definedName name="_______LR102">'[43]DATA-2005-06'!$J$124</definedName>
    <definedName name="_______LR103">'[43]DATA-2005-06'!$J$125</definedName>
    <definedName name="_______LR104">'[43]DATA-2005-06'!$J$126</definedName>
    <definedName name="_______LR107">'[43]DATA-2005-06'!$J$129</definedName>
    <definedName name="_______LR11">'[43]DATA-2005-06'!$J$20</definedName>
    <definedName name="_______LR119">'[43]DATA-2005-06'!$J$144</definedName>
    <definedName name="_______LR12">'[43]DATA-2005-06'!$J$21</definedName>
    <definedName name="_______LR120">'[43]DATA-2005-06'!$J$145</definedName>
    <definedName name="_______LR121">'[43]DATA-2005-06'!$J$146</definedName>
    <definedName name="_______LR127">'[43]DATA-2005-06'!$J$152</definedName>
    <definedName name="_______LR13">'[43]DATA-2005-06'!$J$22</definedName>
    <definedName name="_______LR130">'[43]DATA-2005-06'!$J$155</definedName>
    <definedName name="_______LR131">'[43]DATA-2005-06'!$J$156</definedName>
    <definedName name="_______LR132">'[43]DATA-2005-06'!$J$157</definedName>
    <definedName name="_______LR14">'[43]DATA-2005-06'!$J$23</definedName>
    <definedName name="_______LR141">'[43]DATA-2005-06'!$J$174</definedName>
    <definedName name="_______LR142">'[43]DATA-2005-06'!$J$175</definedName>
    <definedName name="_______LR143">'[43]DATA-2005-06'!$J$176</definedName>
    <definedName name="_______LR149">'[43]DATA-2005-06'!$J$188</definedName>
    <definedName name="_______LR150">'[43]DATA-2005-06'!$J$189</definedName>
    <definedName name="_______LR151">'[43]DATA-2005-06'!$J$190</definedName>
    <definedName name="_______LR153">'[43]DATA-2005-06'!$J$194</definedName>
    <definedName name="_______LR156">'[43]DATA-2005-06'!$J$198</definedName>
    <definedName name="_______LR157">'[43]DATA-2005-06'!$J$201</definedName>
    <definedName name="_______LR159">'[43]DATA-2005-06'!$J$203</definedName>
    <definedName name="_______LR161">'[43]DATA-2005-06'!$J$210</definedName>
    <definedName name="_______LR162">'[43]DATA-2005-06'!$J$211</definedName>
    <definedName name="_______LR163">'[43]DATA-2005-06'!$J$212</definedName>
    <definedName name="_______LR164">'[43]DATA-2005-06'!$J$213</definedName>
    <definedName name="_______LR17">'[43]DATA-2005-06'!$J$26</definedName>
    <definedName name="_______LR18">'[43]DATA-2005-06'!$J$27</definedName>
    <definedName name="_______LR19">'[43]DATA-2005-06'!$J$28</definedName>
    <definedName name="_______LR2">'[43]DATA-2005-06'!$J$10</definedName>
    <definedName name="_______LR20">'[43]DATA-2005-06'!$J$29</definedName>
    <definedName name="_______LR21">'[43]DATA-2005-06'!$J$30</definedName>
    <definedName name="_______LR22">'[43]DATA-2005-06'!$J$31</definedName>
    <definedName name="_______LR23">'[43]DATA-2005-06'!$J$32</definedName>
    <definedName name="_______LR24">'[43]DATA-2005-06'!$J$33</definedName>
    <definedName name="_______LR25">'[43]DATA-2005-06'!$J$34</definedName>
    <definedName name="_______LR26">'[43]DATA-2005-06'!$J$35</definedName>
    <definedName name="_______LR27">'[43]DATA-2005-06'!$J$36</definedName>
    <definedName name="_______LR28">'[43]DATA-2005-06'!$J$37</definedName>
    <definedName name="_______LR29">'[43]DATA-2005-06'!$J$38</definedName>
    <definedName name="_______LR30">'[43]DATA-2005-06'!$J$39</definedName>
    <definedName name="_______LR31">'[43]DATA-2005-06'!$J$40</definedName>
    <definedName name="_______LR32">'[43]DATA-2005-06'!$J$41</definedName>
    <definedName name="_______LR33">'[43]DATA-2005-06'!$J$42</definedName>
    <definedName name="_______LR34">'[43]DATA-2005-06'!$J$43</definedName>
    <definedName name="_______LR35">'[43]DATA-2005-06'!$J$44</definedName>
    <definedName name="_______LR36">'[43]DATA-2005-06'!$J$45</definedName>
    <definedName name="_______LR37">'[43]DATA-2005-06'!$J$46</definedName>
    <definedName name="_______LR38">'[43]DATA-2005-06'!$J$47</definedName>
    <definedName name="_______LR39">'[43]DATA-2005-06'!$J$51</definedName>
    <definedName name="_______LR4">'[43]DATA-2005-06'!$J$12</definedName>
    <definedName name="_______LR40">'[43]DATA-2005-06'!$J$52</definedName>
    <definedName name="_______LR41">'[43]DATA-2005-06'!$J$53</definedName>
    <definedName name="_______LR42">'[43]DATA-2005-06'!$J$54</definedName>
    <definedName name="_______LR43">'[43]DATA-2005-06'!$J$55</definedName>
    <definedName name="_______LR44">'[43]DATA-2005-06'!$J$56</definedName>
    <definedName name="_______LR46">'[43]DATA-2005-06'!$J$58</definedName>
    <definedName name="_______LR47">'[43]DATA-2005-06'!$J$59</definedName>
    <definedName name="_______LR5">'[43]DATA-2005-06'!$J$13</definedName>
    <definedName name="_______LR53">'[43]DATA-2005-06'!$J$65</definedName>
    <definedName name="_______LR54">'[43]DATA-2005-06'!$J$66</definedName>
    <definedName name="_______LR56">'[43]DATA-2005-06'!$J$68</definedName>
    <definedName name="_______LR57">'[43]DATA-2005-06'!$J$69</definedName>
    <definedName name="_______LR58">'[43]DATA-2005-06'!$J$70</definedName>
    <definedName name="_______LR6">'[43]DATA-2005-06'!$J$14</definedName>
    <definedName name="_______LR62">'[43]DATA-2005-06'!$J$74</definedName>
    <definedName name="_______LR7">'[43]DATA-2005-06'!$J$15</definedName>
    <definedName name="_______LR8">'[43]DATA-2005-06'!$J$16</definedName>
    <definedName name="_______LR92">'[43]DATA-2005-06'!$J$112</definedName>
    <definedName name="_______LR93">'[43]DATA-2005-06'!$J$113</definedName>
    <definedName name="_______LR94">'[43]DATA-2005-06'!$J$114</definedName>
    <definedName name="_______LR96">'[43]DATA-2005-06'!$J$116</definedName>
    <definedName name="_______LS1">'[43]DATA-2005-06'!$P$232</definedName>
    <definedName name="_______LS10">'[43]DATA-2005-06'!$P$242</definedName>
    <definedName name="_______LS11">'[43]DATA-2005-06'!$P$243</definedName>
    <definedName name="_______LS13">'[43]DATA-2005-06'!$P$245</definedName>
    <definedName name="_______LS15">'[43]DATA-2005-06'!$P$247</definedName>
    <definedName name="_______LS16">'[43]DATA-2005-06'!$P$248</definedName>
    <definedName name="_______LS18">'[43]DATA-2005-06'!$P$250</definedName>
    <definedName name="_______LS2">'[43]DATA-2005-06'!$P$233</definedName>
    <definedName name="_______LS3">'[43]DATA-2005-06'!$P$234</definedName>
    <definedName name="_______LS30">'[43]DATA-2005-06'!$P$261</definedName>
    <definedName name="_______LS33">'[43]DATA-2005-06'!$P$264</definedName>
    <definedName name="_______LS36">'[43]DATA-2005-06'!$P$266</definedName>
    <definedName name="_______LS37">'[43]DATA-2005-06'!$P$267</definedName>
    <definedName name="_______LS4">'[43]DATA-2005-06'!$P$235</definedName>
    <definedName name="_______LS41">'[43]DATA-2005-06'!$P$271</definedName>
    <definedName name="_______LS42">'[43]DATA-2005-06'!$P$272</definedName>
    <definedName name="_______LS43">'[43]DATA-2005-06'!$P$273</definedName>
    <definedName name="_______LS5">'[43]DATA-2005-06'!$P$236</definedName>
    <definedName name="_______LS6">'[43]DATA-2005-06'!$P$238</definedName>
    <definedName name="_______LS7">'[43]DATA-2005-06'!$P$239</definedName>
    <definedName name="_______LS8">'[43]DATA-2005-06'!$P$240</definedName>
    <definedName name="_______LS9">'[43]DATA-2005-06'!$P$241</definedName>
    <definedName name="_______LSO24">[29]Lead!#REF!</definedName>
    <definedName name="_______MA1">#REF!</definedName>
    <definedName name="_______ma2">#REF!</definedName>
    <definedName name="_______me12">'[54]Lead statement'!#REF!</definedName>
    <definedName name="_______Met22">#REF!</definedName>
    <definedName name="_______Met45">#REF!</definedName>
    <definedName name="_______MEt55">#REF!</definedName>
    <definedName name="_______Met63">#REF!</definedName>
    <definedName name="_______MIX124">[46]maya!$A$11:$A$18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[20]r!$F$4</definedName>
    <definedName name="_______mm1000">#REF!</definedName>
    <definedName name="_______mm11">[3]r!$F$4</definedName>
    <definedName name="_______mm111">[6]r!$F$4</definedName>
    <definedName name="_______mm600">#REF!</definedName>
    <definedName name="_______mm800">#REF!</definedName>
    <definedName name="_______MS6">[53]MRATES!$P$50</definedName>
    <definedName name="_______OH1">[53]MRATES!$C$35</definedName>
    <definedName name="_______pa2">'[42]civ data'!#REF!</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[25]DATA_PRG!$H$269</definedName>
    <definedName name="_______PPA14">#REF!</definedName>
    <definedName name="_______PPB154">#REF!</definedName>
    <definedName name="_______PPB155">#REF!</definedName>
    <definedName name="_______PPB16">#REF!</definedName>
    <definedName name="_______PPB17">#REF!</definedName>
    <definedName name="_______PPB18">#REF!</definedName>
    <definedName name="_______PPB19">#REF!</definedName>
    <definedName name="_______PPB2">#REF!</definedName>
    <definedName name="_______PPB20">#REF!</definedName>
    <definedName name="_______PPB21">#REF!</definedName>
    <definedName name="_______PPB22">#REF!</definedName>
    <definedName name="_______PPB23">#REF!</definedName>
    <definedName name="_______PPB24">#REF!</definedName>
    <definedName name="_______PPB25">#REF!</definedName>
    <definedName name="_______PPB26">#REF!</definedName>
    <definedName name="_______PPB27">#REF!</definedName>
    <definedName name="_______PPB28">#REF!</definedName>
    <definedName name="_______PPB29">#REF!</definedName>
    <definedName name="_______PPB3">#REF!</definedName>
    <definedName name="_______PPB30">#REF!</definedName>
    <definedName name="_______PPB31">#REF!</definedName>
    <definedName name="_______PPB32">#REF!</definedName>
    <definedName name="_______PPB33">#REF!</definedName>
    <definedName name="_______PPB34">#REF!</definedName>
    <definedName name="_______PPB35">#REF!</definedName>
    <definedName name="_______PPB36">#REF!</definedName>
    <definedName name="_______PPB37">#REF!</definedName>
    <definedName name="_______PPB38">#REF!</definedName>
    <definedName name="_______PPB39">#REF!</definedName>
    <definedName name="_______PPB4">#REF!</definedName>
    <definedName name="_______PPB40">#REF!</definedName>
    <definedName name="_______PPB41">#REF!</definedName>
    <definedName name="_______PPB42">#REF!</definedName>
    <definedName name="_______PPB43">#REF!</definedName>
    <definedName name="_______PPB44">#REF!</definedName>
    <definedName name="_______PPB45">#REF!</definedName>
    <definedName name="_______PPB46">#REF!</definedName>
    <definedName name="_______PPB47">#REF!</definedName>
    <definedName name="_______PPB48">#REF!</definedName>
    <definedName name="_______PPB49">#REF!</definedName>
    <definedName name="_______PPB5">#REF!</definedName>
    <definedName name="_______PPB50">#REF!</definedName>
    <definedName name="_______PPB51">#REF!</definedName>
    <definedName name="_______PPB52">#REF!</definedName>
    <definedName name="_______PPB53">#REF!</definedName>
    <definedName name="_______PPB54">#REF!</definedName>
    <definedName name="_______PPB55">#REF!</definedName>
    <definedName name="_______PPB56">#REF!</definedName>
    <definedName name="_______PPB57">#REF!</definedName>
    <definedName name="_______PPB58">#REF!</definedName>
    <definedName name="_______PPB59">#REF!</definedName>
    <definedName name="_______PPB6">#REF!</definedName>
    <definedName name="_______PPB60">#REF!</definedName>
    <definedName name="_______PPB61">#REF!</definedName>
    <definedName name="_______PPB62">#REF!</definedName>
    <definedName name="_______PPB63">#REF!</definedName>
    <definedName name="_______PPB64">#REF!</definedName>
    <definedName name="_______PPB65">#REF!</definedName>
    <definedName name="_______PPB66">#REF!</definedName>
    <definedName name="_______PPB67">#REF!</definedName>
    <definedName name="_______PPB68">#REF!</definedName>
    <definedName name="_______PPB69">#REF!</definedName>
    <definedName name="_______PPB7">#REF!</definedName>
    <definedName name="_______PPB70">#REF!</definedName>
    <definedName name="_______PPB71">#REF!</definedName>
    <definedName name="_______PPB72">#REF!</definedName>
    <definedName name="_______PPB73">#REF!</definedName>
    <definedName name="_______PPB74">#REF!</definedName>
    <definedName name="_______PPB75">#REF!</definedName>
    <definedName name="_______PPB76">#REF!</definedName>
    <definedName name="_______PPB77">#REF!</definedName>
    <definedName name="_______PPB78">#REF!</definedName>
    <definedName name="_______PPB79">#REF!</definedName>
    <definedName name="_______PPB8">#REF!</definedName>
    <definedName name="_______PPB80">#REF!</definedName>
    <definedName name="_______PPB81">#REF!</definedName>
    <definedName name="_______PPB82">#REF!</definedName>
    <definedName name="_______PPB83">#REF!</definedName>
    <definedName name="_______PPB84">#REF!</definedName>
    <definedName name="_______PPB85">#REF!</definedName>
    <definedName name="_______PPB86">#REF!</definedName>
    <definedName name="_______PPB87">#REF!</definedName>
    <definedName name="_______PPB88">#REF!</definedName>
    <definedName name="_______PPB89">#REF!</definedName>
    <definedName name="_______PPB9">#REF!</definedName>
    <definedName name="_______PPB90">#REF!</definedName>
    <definedName name="_______PPB91">#REF!</definedName>
    <definedName name="_______PPB92">#REF!</definedName>
    <definedName name="_______PPB93">#REF!</definedName>
    <definedName name="_______PPB94">#REF!</definedName>
    <definedName name="_______PPB95">#REF!</definedName>
    <definedName name="_______PPB96">#REF!</definedName>
    <definedName name="_______PPB97">#REF!</definedName>
    <definedName name="_______PPB98">#REF!</definedName>
    <definedName name="_______PPB99">#REF!</definedName>
    <definedName name="_______PPC1">#REF!</definedName>
    <definedName name="_______PPC10">#REF!</definedName>
    <definedName name="_______PPC100">#REF!</definedName>
    <definedName name="_______PPC101">#REF!</definedName>
    <definedName name="_______PPC102">#REF!</definedName>
    <definedName name="_______PPC103">#REF!</definedName>
    <definedName name="_______PPC104">#REF!</definedName>
    <definedName name="_______PPC105">#REF!</definedName>
    <definedName name="_______PPC106">#REF!</definedName>
    <definedName name="_______PPC107">#REF!</definedName>
    <definedName name="_______PPC108">#REF!</definedName>
    <definedName name="_______PPC109">#REF!</definedName>
    <definedName name="_______PPC11">#REF!</definedName>
    <definedName name="_______PPC110">#REF!</definedName>
    <definedName name="_______PPC111">#REF!</definedName>
    <definedName name="_______PPC112">#REF!</definedName>
    <definedName name="_______PPC113">#REF!</definedName>
    <definedName name="_______PPC114">#REF!</definedName>
    <definedName name="_______PPC115">#REF!</definedName>
    <definedName name="_______PPC116">#REF!</definedName>
    <definedName name="_______PPC117">#REF!</definedName>
    <definedName name="_______PPC118">#REF!</definedName>
    <definedName name="_______PPC119">#REF!</definedName>
    <definedName name="_______PPC12">#REF!</definedName>
    <definedName name="_______PPC120">#REF!</definedName>
    <definedName name="_______PPC121">#REF!</definedName>
    <definedName name="_______PPC122">#REF!</definedName>
    <definedName name="_______PPC123">#REF!</definedName>
    <definedName name="_______PPC124">#REF!</definedName>
    <definedName name="_______PPC125">#REF!</definedName>
    <definedName name="_______PPC126">#REF!</definedName>
    <definedName name="_______PPC127">#REF!</definedName>
    <definedName name="_______PPC128">#REF!</definedName>
    <definedName name="_______PPC129">#REF!</definedName>
    <definedName name="_______PPC13">#REF!</definedName>
    <definedName name="_______PPC130">#REF!</definedName>
    <definedName name="_______PPC131">#REF!</definedName>
    <definedName name="_______PPC132">#REF!</definedName>
    <definedName name="_______PPC133">#REF!</definedName>
    <definedName name="_______PPC134">#REF!</definedName>
    <definedName name="_______PPC135">#REF!</definedName>
    <definedName name="_______PPC136">#REF!</definedName>
    <definedName name="_______PPC137">#REF!</definedName>
    <definedName name="_______PPC138">#REF!</definedName>
    <definedName name="_______PPC139">#REF!</definedName>
    <definedName name="_______PPC14">#REF!</definedName>
    <definedName name="_______PPC140">#REF!</definedName>
    <definedName name="_______PPC141">#REF!</definedName>
    <definedName name="_______PPC142">#REF!</definedName>
    <definedName name="_______PPC143">#REF!</definedName>
    <definedName name="_______PPC144">#REF!</definedName>
    <definedName name="_______PPC145">#REF!</definedName>
    <definedName name="_______PPC146">#REF!</definedName>
    <definedName name="_______PPC147">#REF!</definedName>
    <definedName name="_______PPC148">#REF!</definedName>
    <definedName name="_______PPC149">#REF!</definedName>
    <definedName name="_______PPC15">#REF!</definedName>
    <definedName name="_______PPC150">#REF!</definedName>
    <definedName name="_______PPC151">#REF!</definedName>
    <definedName name="_______PPC152">#REF!</definedName>
    <definedName name="_______PPC153">#REF!</definedName>
    <definedName name="_______PPC154">#REF!</definedName>
    <definedName name="_______PPC155">#REF!</definedName>
    <definedName name="_______PPC16">#REF!</definedName>
    <definedName name="_______PPC17">#REF!</definedName>
    <definedName name="_______PPC18">#REF!</definedName>
    <definedName name="_______PPC19">#REF!</definedName>
    <definedName name="_______PPC2">#REF!</definedName>
    <definedName name="_______PPC20">#REF!</definedName>
    <definedName name="_______PPC21">#REF!</definedName>
    <definedName name="_______PPC22">#REF!</definedName>
    <definedName name="_______PPC23">#REF!</definedName>
    <definedName name="_______PPC24">#REF!</definedName>
    <definedName name="_______PPC25">#REF!</definedName>
    <definedName name="_______PPC26">#REF!</definedName>
    <definedName name="_______PPC27">#REF!</definedName>
    <definedName name="_______PPC28">#REF!</definedName>
    <definedName name="_______PPC29">#REF!</definedName>
    <definedName name="_______PPC3">#REF!</definedName>
    <definedName name="_______PPC30">#REF!</definedName>
    <definedName name="_______PPC31">#REF!</definedName>
    <definedName name="_______PPC32">#REF!</definedName>
    <definedName name="_______PPC33">#REF!</definedName>
    <definedName name="_______PPC34">#REF!</definedName>
    <definedName name="_______PPC35">#REF!</definedName>
    <definedName name="_______PPC36">#REF!</definedName>
    <definedName name="_______PPC37">#REF!</definedName>
    <definedName name="_______PPC38">#REF!</definedName>
    <definedName name="_______PPC39">#REF!</definedName>
    <definedName name="_______PPC4">#REF!</definedName>
    <definedName name="_______PPC40">#REF!</definedName>
    <definedName name="_______PPC41">#REF!</definedName>
    <definedName name="_______PPC42">#REF!</definedName>
    <definedName name="_______PPC43">#REF!</definedName>
    <definedName name="_______PPC44">#REF!</definedName>
    <definedName name="_______PPC45">#REF!</definedName>
    <definedName name="_______PPC46">#REF!</definedName>
    <definedName name="_______PPC47">#REF!</definedName>
    <definedName name="_______PPC48">#REF!</definedName>
    <definedName name="_______PPC49">#REF!</definedName>
    <definedName name="_______PPC5">#REF!</definedName>
    <definedName name="_______PPC50">#REF!</definedName>
    <definedName name="_______PPC51">#REF!</definedName>
    <definedName name="_______PPC52">#REF!</definedName>
    <definedName name="_______PPC53">#REF!</definedName>
    <definedName name="_______PPC54">#REF!</definedName>
    <definedName name="_______PPC55">#REF!</definedName>
    <definedName name="_______PPC56">#REF!</definedName>
    <definedName name="_______PPC57">#REF!</definedName>
    <definedName name="_______PPC58">#REF!</definedName>
    <definedName name="_______PPC59">#REF!</definedName>
    <definedName name="_______PPC6">#REF!</definedName>
    <definedName name="_______PPC60">#REF!</definedName>
    <definedName name="_______PPC61">#REF!</definedName>
    <definedName name="_______PPC62">#REF!</definedName>
    <definedName name="_______PPC63">#REF!</definedName>
    <definedName name="_______PPC64">#REF!</definedName>
    <definedName name="_______PPC65">#REF!</definedName>
    <definedName name="_______PPC66">#REF!</definedName>
    <definedName name="_______PPC67">#REF!</definedName>
    <definedName name="_______PPC68">#REF!</definedName>
    <definedName name="_______PPC69">#REF!</definedName>
    <definedName name="_______PPC7">#REF!</definedName>
    <definedName name="_______PPC70">#REF!</definedName>
    <definedName name="_______PPC71">#REF!</definedName>
    <definedName name="_______PPC72">#REF!</definedName>
    <definedName name="_______PPC73">#REF!</definedName>
    <definedName name="_______PPC74">#REF!</definedName>
    <definedName name="_______PPC75">#REF!</definedName>
    <definedName name="_______PPC76">#REF!</definedName>
    <definedName name="_______PPC77">#REF!</definedName>
    <definedName name="_______PPC78">#REF!</definedName>
    <definedName name="_______PPC79">#REF!</definedName>
    <definedName name="_______PPC8">#REF!</definedName>
    <definedName name="_______PPC80">#REF!</definedName>
    <definedName name="_______PPC81">#REF!</definedName>
    <definedName name="_______PPC82">#REF!</definedName>
    <definedName name="_______PPC83">#REF!</definedName>
    <definedName name="_______PPC84">#REF!</definedName>
    <definedName name="_______PPC85">#REF!</definedName>
    <definedName name="_______PPC86">#REF!</definedName>
    <definedName name="_______PPC87">#REF!</definedName>
    <definedName name="_______PPC88">#REF!</definedName>
    <definedName name="_______PPC89">#REF!</definedName>
    <definedName name="_______PPC9">#REF!</definedName>
    <definedName name="_______PPC90">#REF!</definedName>
    <definedName name="_______PPC91">#REF!</definedName>
    <definedName name="_______PPC92">#REF!</definedName>
    <definedName name="_______PPC93">#REF!</definedName>
    <definedName name="_______PPC94">#REF!</definedName>
    <definedName name="_______PPC95">#REF!</definedName>
    <definedName name="_______PPD114">#REF!</definedName>
    <definedName name="_______PPD89">#REF!</definedName>
    <definedName name="_______pv2">#REF!</definedName>
    <definedName name="_______QS25">[53]MRATES!$G$16</definedName>
    <definedName name="_______QS40">[53]MRATES!$G$17</definedName>
    <definedName name="_______rr3">[21]v!$A$2:$E$51</definedName>
    <definedName name="_______rrr1">[21]r!$B$1:$I$145</definedName>
    <definedName name="_______RT5565">#REF!</definedName>
    <definedName name="_______S12">'[48]p&amp;m'!#REF!</definedName>
    <definedName name="_______sep1">'[42]civ data'!#REF!</definedName>
    <definedName name="_______SK1" hidden="1">{"ss",#N/A,FALSE,"MODULE3"}</definedName>
    <definedName name="_______SP005">'[55]road safety datas'!#REF!</definedName>
    <definedName name="_______SP10">[26]Sheet1!$C$18</definedName>
    <definedName name="_______SP16">[26]Sheet1!$C$24</definedName>
    <definedName name="_______SP7">[26]Sheet1!$C$15</definedName>
    <definedName name="_______SS10">[53]MRATES!$J$7</definedName>
    <definedName name="_______ss12">[22]rdamdata!$J$8</definedName>
    <definedName name="_______SS150">[53]MRATES!$G$13</definedName>
    <definedName name="_______ss20">[22]rdamdata!$J$7</definedName>
    <definedName name="_______SS225">[53]MRATES!$G$14</definedName>
    <definedName name="_______SS25">[53]MRATES!$J$10</definedName>
    <definedName name="_______SS300">[53]MRATES!$G$15</definedName>
    <definedName name="_______ss40">[22]rdamdata!$J$6</definedName>
    <definedName name="_______SS6">[53]MRATES!$J$6</definedName>
    <definedName name="_______tw2">#REF!</definedName>
    <definedName name="_______var1">#REF!</definedName>
    <definedName name="_______var4">#REF!</definedName>
    <definedName name="_______vat1">#REF!</definedName>
    <definedName name="_______WN7" hidden="1">{#N/A,#N/A,FALSE,"MODULE3"}</definedName>
    <definedName name="_______xh2256">[49]HDPE!$L$30</definedName>
    <definedName name="_______xh2506">[49]HDPE!$M$30</definedName>
    <definedName name="_______xh2806">[49]HDPE!$N$30</definedName>
    <definedName name="_______xh3156">[49]HDPE!$O$30</definedName>
    <definedName name="_______xh634">[49]HDPE!$C$16</definedName>
    <definedName name="_______xk7100">[49]DI!$C$37</definedName>
    <definedName name="_______xk7150">[49]DI!$D$37</definedName>
    <definedName name="_______xk7250">[49]DI!$F$37</definedName>
    <definedName name="_______xk7300">[49]DI!$G$37</definedName>
    <definedName name="_______xp11010">[49]pvc!$F$61</definedName>
    <definedName name="_______xp1104">[49]pvc!$F$31</definedName>
    <definedName name="_______xp1106">[49]pvc!$F$46</definedName>
    <definedName name="_______xp1254">[49]pvc!$G$31</definedName>
    <definedName name="_______xp1256">[49]pvc!$G$46</definedName>
    <definedName name="_______xp14010">[49]pvc!$H$61</definedName>
    <definedName name="_______xp1404">[49]pvc!$H$31</definedName>
    <definedName name="_______xp1406">[49]pvc!$H$46</definedName>
    <definedName name="_______xp1604">[49]pvc!$I$31</definedName>
    <definedName name="_______xp1606">[49]pvc!$I$46</definedName>
    <definedName name="_______xp1804">[49]pvc!$J$31</definedName>
    <definedName name="_______xp1806">[49]pvc!$J$46</definedName>
    <definedName name="_______xp2006">[49]pvc!$K$46</definedName>
    <definedName name="_______xp6310">[49]pvc!$C$61</definedName>
    <definedName name="_______xp636">[49]pvc!$C$46</definedName>
    <definedName name="_______xp7510">[49]pvc!$D$61</definedName>
    <definedName name="_______xp754">[49]pvc!$D$31</definedName>
    <definedName name="_______xp756">[49]pvc!$D$46</definedName>
    <definedName name="_______xp9010">[49]pvc!$E$61</definedName>
    <definedName name="_______xp904">[49]pvc!$E$31</definedName>
    <definedName name="_______xp906">[49]pvc!$E$46</definedName>
    <definedName name="_______xx1" hidden="1">{"'Typical Costs Estimates'!$C$158:$H$161"}</definedName>
    <definedName name="______atw2">#REF!</definedName>
    <definedName name="______bla1">[17]leads!$H$7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CW1">[28]DATA!$H$67</definedName>
    <definedName name="______CCW2">[28]DATA!$H$97</definedName>
    <definedName name="______cur1">[3]r!$F$30</definedName>
    <definedName name="______dem2" hidden="1">{"pl_t&amp;d",#N/A,FALSE,"p&amp;l_t&amp;D_01_02 (2)"}</definedName>
    <definedName name="______er1">#REF!</definedName>
    <definedName name="______G120907">[56]Data!#REF!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[24]DATA_PRG!$H$245</definedName>
    <definedName name="______KC139">#REF!</definedName>
    <definedName name="______knr2">#REF!</definedName>
    <definedName name="______l1">[18]leads!$A$3:$E$108</definedName>
    <definedName name="______l12">#REF!</definedName>
    <definedName name="______l2">[3]r!$F$29</definedName>
    <definedName name="______l3">#REF!</definedName>
    <definedName name="______l4">[19]Sheet1!$W$2:$Y$103</definedName>
    <definedName name="______l5">#REF!</definedName>
    <definedName name="______l6">[3]r!$F$4</definedName>
    <definedName name="______l7">[6]r!$F$4</definedName>
    <definedName name="______l8">[3]r!$F$2</definedName>
    <definedName name="______l9">[3]r!$F$3</definedName>
    <definedName name="______LJ6">[28]DATA!$H$245</definedName>
    <definedName name="______lj600">#REF!</definedName>
    <definedName name="______lj900">#REF!</definedName>
    <definedName name="______LL3">#REF!</definedName>
    <definedName name="______LR100">'[43]DATA-2005-06'!$J$122</definedName>
    <definedName name="______LR101">'[43]DATA-2005-06'!$J$123</definedName>
    <definedName name="______LR102">'[43]DATA-2005-06'!$J$124</definedName>
    <definedName name="______LR103">'[43]DATA-2005-06'!$J$125</definedName>
    <definedName name="______LR104">'[43]DATA-2005-06'!$J$126</definedName>
    <definedName name="______LR107">'[43]DATA-2005-06'!$J$129</definedName>
    <definedName name="______LR11">'[43]DATA-2005-06'!$J$20</definedName>
    <definedName name="______LR119">'[43]DATA-2005-06'!$J$144</definedName>
    <definedName name="______LR12">'[43]DATA-2005-06'!$J$21</definedName>
    <definedName name="______LR120">'[43]DATA-2005-06'!$J$145</definedName>
    <definedName name="______LR121">'[43]DATA-2005-06'!$J$146</definedName>
    <definedName name="______LR127">'[43]DATA-2005-06'!$J$152</definedName>
    <definedName name="______LR13">'[43]DATA-2005-06'!$J$22</definedName>
    <definedName name="______LR130">'[43]DATA-2005-06'!$J$155</definedName>
    <definedName name="______LR131">'[43]DATA-2005-06'!$J$156</definedName>
    <definedName name="______LR132">'[43]DATA-2005-06'!$J$157</definedName>
    <definedName name="______LR14">'[43]DATA-2005-06'!$J$23</definedName>
    <definedName name="______LR141">'[43]DATA-2005-06'!$J$174</definedName>
    <definedName name="______LR142">'[43]DATA-2005-06'!$J$175</definedName>
    <definedName name="______LR143">'[43]DATA-2005-06'!$J$176</definedName>
    <definedName name="______LR149">'[43]DATA-2005-06'!$J$188</definedName>
    <definedName name="______LR150">'[43]DATA-2005-06'!$J$189</definedName>
    <definedName name="______LR151">'[43]DATA-2005-06'!$J$190</definedName>
    <definedName name="______LR153">'[43]DATA-2005-06'!$J$194</definedName>
    <definedName name="______LR156">'[43]DATA-2005-06'!$J$198</definedName>
    <definedName name="______LR157">'[43]DATA-2005-06'!$J$201</definedName>
    <definedName name="______LR159">'[43]DATA-2005-06'!$J$203</definedName>
    <definedName name="______LR161">'[43]DATA-2005-06'!$J$210</definedName>
    <definedName name="______LR162">'[43]DATA-2005-06'!$J$211</definedName>
    <definedName name="______LR163">'[43]DATA-2005-06'!$J$212</definedName>
    <definedName name="______LR164">'[43]DATA-2005-06'!$J$213</definedName>
    <definedName name="______LR17">'[43]DATA-2005-06'!$J$26</definedName>
    <definedName name="______LR18">'[43]DATA-2005-06'!$J$27</definedName>
    <definedName name="______LR19">'[43]DATA-2005-06'!$J$28</definedName>
    <definedName name="______LR2">'[43]DATA-2005-06'!$J$10</definedName>
    <definedName name="______LR20">'[43]DATA-2005-06'!$J$29</definedName>
    <definedName name="______LR21">'[43]DATA-2005-06'!$J$30</definedName>
    <definedName name="______LR22">'[43]DATA-2005-06'!$J$31</definedName>
    <definedName name="______LR23">'[43]DATA-2005-06'!$J$32</definedName>
    <definedName name="______LR24">'[43]DATA-2005-06'!$J$33</definedName>
    <definedName name="______LR25">'[43]DATA-2005-06'!$J$34</definedName>
    <definedName name="______LR26">'[43]DATA-2005-06'!$J$35</definedName>
    <definedName name="______LR27">'[43]DATA-2005-06'!$J$36</definedName>
    <definedName name="______LR28">'[43]DATA-2005-06'!$J$37</definedName>
    <definedName name="______LR29">'[43]DATA-2005-06'!$J$38</definedName>
    <definedName name="______LR30">'[43]DATA-2005-06'!$J$39</definedName>
    <definedName name="______LR31">'[43]DATA-2005-06'!$J$40</definedName>
    <definedName name="______LR32">'[43]DATA-2005-06'!$J$41</definedName>
    <definedName name="______LR33">'[43]DATA-2005-06'!$J$42</definedName>
    <definedName name="______LR34">'[43]DATA-2005-06'!$J$43</definedName>
    <definedName name="______LR35">'[43]DATA-2005-06'!$J$44</definedName>
    <definedName name="______LR36">'[43]DATA-2005-06'!$J$45</definedName>
    <definedName name="______LR37">'[43]DATA-2005-06'!$J$46</definedName>
    <definedName name="______LR38">'[43]DATA-2005-06'!$J$47</definedName>
    <definedName name="______LR39">'[43]DATA-2005-06'!$J$51</definedName>
    <definedName name="______LR4">'[43]DATA-2005-06'!$J$12</definedName>
    <definedName name="______LR40">'[43]DATA-2005-06'!$J$52</definedName>
    <definedName name="______LR41">'[43]DATA-2005-06'!$J$53</definedName>
    <definedName name="______LR42">'[43]DATA-2005-06'!$J$54</definedName>
    <definedName name="______LR43">'[43]DATA-2005-06'!$J$55</definedName>
    <definedName name="______LR44">'[43]DATA-2005-06'!$J$56</definedName>
    <definedName name="______LR46">'[43]DATA-2005-06'!$J$58</definedName>
    <definedName name="______LR47">'[43]DATA-2005-06'!$J$59</definedName>
    <definedName name="______LR5">'[43]DATA-2005-06'!$J$13</definedName>
    <definedName name="______LR53">'[43]DATA-2005-06'!$J$65</definedName>
    <definedName name="______LR54">'[43]DATA-2005-06'!$J$66</definedName>
    <definedName name="______LR56">'[43]DATA-2005-06'!$J$68</definedName>
    <definedName name="______LR57">'[43]DATA-2005-06'!$J$69</definedName>
    <definedName name="______LR58">'[43]DATA-2005-06'!$J$70</definedName>
    <definedName name="______LR6">'[43]DATA-2005-06'!$J$14</definedName>
    <definedName name="______LR62">'[43]DATA-2005-06'!$J$74</definedName>
    <definedName name="______LR7">'[43]DATA-2005-06'!$J$15</definedName>
    <definedName name="______LR8">'[43]DATA-2005-06'!$J$16</definedName>
    <definedName name="______LR92">'[43]DATA-2005-06'!$J$112</definedName>
    <definedName name="______LR93">'[43]DATA-2005-06'!$J$113</definedName>
    <definedName name="______LR94">'[43]DATA-2005-06'!$J$114</definedName>
    <definedName name="______LR96">'[43]DATA-2005-06'!$J$116</definedName>
    <definedName name="______LS1">'[43]DATA-2005-06'!$P$232</definedName>
    <definedName name="______LS10">'[43]DATA-2005-06'!$P$242</definedName>
    <definedName name="______LS11">'[43]DATA-2005-06'!$P$243</definedName>
    <definedName name="______LS13">'[43]DATA-2005-06'!$P$245</definedName>
    <definedName name="______LS15">'[43]DATA-2005-06'!$P$247</definedName>
    <definedName name="______LS16">'[43]DATA-2005-06'!$P$248</definedName>
    <definedName name="______LS18">'[43]DATA-2005-06'!$P$250</definedName>
    <definedName name="______LS2">'[43]DATA-2005-06'!$P$233</definedName>
    <definedName name="______LS3">'[43]DATA-2005-06'!$P$234</definedName>
    <definedName name="______LS30">'[43]DATA-2005-06'!$P$261</definedName>
    <definedName name="______LS33">'[43]DATA-2005-06'!$P$264</definedName>
    <definedName name="______LS36">'[43]DATA-2005-06'!$P$266</definedName>
    <definedName name="______LS37">'[43]DATA-2005-06'!$P$267</definedName>
    <definedName name="______LS4">'[43]DATA-2005-06'!$P$235</definedName>
    <definedName name="______LS41">'[43]DATA-2005-06'!$P$271</definedName>
    <definedName name="______LS42">'[43]DATA-2005-06'!$P$272</definedName>
    <definedName name="______LS43">'[43]DATA-2005-06'!$P$273</definedName>
    <definedName name="______LS5">'[43]DATA-2005-06'!$P$236</definedName>
    <definedName name="______LS6">'[43]DATA-2005-06'!$P$238</definedName>
    <definedName name="______LS7">'[43]DATA-2005-06'!$P$239</definedName>
    <definedName name="______LS8">'[43]DATA-2005-06'!$P$240</definedName>
    <definedName name="______LS9">'[43]DATA-2005-06'!$P$241</definedName>
    <definedName name="______LSO24">[57]Lead!#REF!</definedName>
    <definedName name="______ma1">#REF!</definedName>
    <definedName name="______MA2">#REF!</definedName>
    <definedName name="______me10">'[58]Lead statement'!$P$11</definedName>
    <definedName name="______me12">'[54]Lead statement'!#REF!</definedName>
    <definedName name="______me6">'[58]Lead statement'!$P$10</definedName>
    <definedName name="______Met22">#REF!</definedName>
    <definedName name="______Met45">#REF!</definedName>
    <definedName name="______MEt55">#REF!</definedName>
    <definedName name="______Met63">#REF!</definedName>
    <definedName name="______MIX124">[46]maya!$A$11:$A$18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[20]r!$F$4</definedName>
    <definedName name="______mm1000">#REF!</definedName>
    <definedName name="______mm11">[3]r!$F$4</definedName>
    <definedName name="______mm111">[6]r!$F$4</definedName>
    <definedName name="______mm600">#REF!</definedName>
    <definedName name="______mm800">#REF!</definedName>
    <definedName name="______MT1">#REF!</definedName>
    <definedName name="______MT10">#REF!</definedName>
    <definedName name="______MT100">#REF!</definedName>
    <definedName name="______MT101">#REF!</definedName>
    <definedName name="______MT102">#REF!</definedName>
    <definedName name="______MT103">#REF!</definedName>
    <definedName name="______MT104">#REF!</definedName>
    <definedName name="______MT105">#REF!</definedName>
    <definedName name="______MT106">#REF!</definedName>
    <definedName name="______MT107">#REF!</definedName>
    <definedName name="______MT108">#REF!</definedName>
    <definedName name="______MT109">#REF!</definedName>
    <definedName name="______MT11">#REF!</definedName>
    <definedName name="______MT110">#REF!</definedName>
    <definedName name="______MT111">#REF!</definedName>
    <definedName name="______MT112">#REF!</definedName>
    <definedName name="______MT113">#REF!</definedName>
    <definedName name="______MT114">#REF!</definedName>
    <definedName name="______MT115">#REF!</definedName>
    <definedName name="______MT116">#REF!</definedName>
    <definedName name="______MT117">#REF!</definedName>
    <definedName name="______MT118">#REF!</definedName>
    <definedName name="______MT119">#REF!</definedName>
    <definedName name="______MT12">#REF!</definedName>
    <definedName name="______MT120">#REF!</definedName>
    <definedName name="______MT121">#REF!</definedName>
    <definedName name="______MT122">#REF!</definedName>
    <definedName name="______MT123">#REF!</definedName>
    <definedName name="______MT124">#REF!</definedName>
    <definedName name="______MT125">#REF!</definedName>
    <definedName name="______MT126">#REF!</definedName>
    <definedName name="______MT127">#REF!</definedName>
    <definedName name="______MT128">#REF!</definedName>
    <definedName name="______MT129">#REF!</definedName>
    <definedName name="______MT13">#REF!</definedName>
    <definedName name="______MT130">#REF!</definedName>
    <definedName name="______MT131">#REF!</definedName>
    <definedName name="______MT132">#REF!</definedName>
    <definedName name="______MT133">#REF!</definedName>
    <definedName name="______MT134">#REF!</definedName>
    <definedName name="______MT135">#REF!</definedName>
    <definedName name="______MT136">#REF!</definedName>
    <definedName name="______MT137">#REF!</definedName>
    <definedName name="______MT138">#REF!</definedName>
    <definedName name="______MT139">#REF!</definedName>
    <definedName name="______MT14">#REF!</definedName>
    <definedName name="______MT140">#REF!</definedName>
    <definedName name="______MT141">#REF!</definedName>
    <definedName name="______MT142">#REF!</definedName>
    <definedName name="______MT143">#REF!</definedName>
    <definedName name="______MT144">#REF!</definedName>
    <definedName name="______MT145">#REF!</definedName>
    <definedName name="______MT146">#REF!</definedName>
    <definedName name="______MT147">#REF!</definedName>
    <definedName name="______MT148">#REF!</definedName>
    <definedName name="______MT149">#REF!</definedName>
    <definedName name="______MT15">#REF!</definedName>
    <definedName name="______MT150">#REF!</definedName>
    <definedName name="______MT16">#REF!</definedName>
    <definedName name="______MT17">#REF!</definedName>
    <definedName name="______MT18">#REF!</definedName>
    <definedName name="______MT19">#REF!</definedName>
    <definedName name="______MT2">#REF!</definedName>
    <definedName name="______MT20">#REF!</definedName>
    <definedName name="______MT21">#REF!</definedName>
    <definedName name="______MT22">#REF!</definedName>
    <definedName name="______MT23">#REF!</definedName>
    <definedName name="______MT24">#REF!</definedName>
    <definedName name="______MT25">#REF!</definedName>
    <definedName name="______MT26">#REF!</definedName>
    <definedName name="______MT27">#REF!</definedName>
    <definedName name="______MT28">#REF!</definedName>
    <definedName name="______MT29">#REF!</definedName>
    <definedName name="______MT3">#REF!</definedName>
    <definedName name="______MT30">#REF!</definedName>
    <definedName name="______MT31">#REF!</definedName>
    <definedName name="______MT32">#REF!</definedName>
    <definedName name="______MT33">#REF!</definedName>
    <definedName name="______MT34">#REF!</definedName>
    <definedName name="______MT35">#REF!</definedName>
    <definedName name="______MT36">#REF!</definedName>
    <definedName name="______MT37">#REF!</definedName>
    <definedName name="______MT38">#REF!</definedName>
    <definedName name="______MT39">#REF!</definedName>
    <definedName name="______MT4">#REF!</definedName>
    <definedName name="______MT40">#REF!</definedName>
    <definedName name="______MT41">#REF!</definedName>
    <definedName name="______MT42">#REF!</definedName>
    <definedName name="______MT43">#REF!</definedName>
    <definedName name="______MT44">#REF!</definedName>
    <definedName name="______MT45">#REF!</definedName>
    <definedName name="______MT46">#REF!</definedName>
    <definedName name="______MT47">#REF!</definedName>
    <definedName name="______MT48">#REF!</definedName>
    <definedName name="______MT49">#REF!</definedName>
    <definedName name="______MT5">#REF!</definedName>
    <definedName name="______MT50">#REF!</definedName>
    <definedName name="______MT500">#REF!</definedName>
    <definedName name="______MT51">#REF!</definedName>
    <definedName name="______MT52">#REF!</definedName>
    <definedName name="______MT53">#REF!</definedName>
    <definedName name="______MT54">#REF!</definedName>
    <definedName name="______MT55">#REF!</definedName>
    <definedName name="______MT56">#REF!</definedName>
    <definedName name="______MT57">#REF!</definedName>
    <definedName name="______MT58">#REF!</definedName>
    <definedName name="______MT59">#REF!</definedName>
    <definedName name="______MT6">#REF!</definedName>
    <definedName name="______MT60">#REF!</definedName>
    <definedName name="______MT61">#REF!</definedName>
    <definedName name="______MT62">#REF!</definedName>
    <definedName name="______MT63">#REF!</definedName>
    <definedName name="______MT64">#REF!</definedName>
    <definedName name="______MT65">#REF!</definedName>
    <definedName name="______MT66">#REF!</definedName>
    <definedName name="______MT67">#REF!</definedName>
    <definedName name="______MT68">#REF!</definedName>
    <definedName name="______MT69">#REF!</definedName>
    <definedName name="______MT7">#REF!</definedName>
    <definedName name="______MT70">#REF!</definedName>
    <definedName name="______MT71">#REF!</definedName>
    <definedName name="______MT72">#REF!</definedName>
    <definedName name="______MT73">#REF!</definedName>
    <definedName name="______MT74">#REF!</definedName>
    <definedName name="______MT75">#REF!</definedName>
    <definedName name="______MT76">#REF!</definedName>
    <definedName name="______MT77">#REF!</definedName>
    <definedName name="______MT78">#REF!</definedName>
    <definedName name="______MT79">#REF!</definedName>
    <definedName name="______MT8">#REF!</definedName>
    <definedName name="______MT80">#REF!</definedName>
    <definedName name="______MT81">#REF!</definedName>
    <definedName name="______MT82">#REF!</definedName>
    <definedName name="______MT83">#REF!</definedName>
    <definedName name="______MT84">#REF!</definedName>
    <definedName name="______MT85">#REF!</definedName>
    <definedName name="______MT86">#REF!</definedName>
    <definedName name="______MT87">#REF!</definedName>
    <definedName name="______MT88">#REF!</definedName>
    <definedName name="______MT89">#REF!</definedName>
    <definedName name="______MT9">#REF!</definedName>
    <definedName name="______MT90">#REF!</definedName>
    <definedName name="______MT91">#REF!</definedName>
    <definedName name="______MT92">#REF!</definedName>
    <definedName name="______MT93">#REF!</definedName>
    <definedName name="______MT94">#REF!</definedName>
    <definedName name="______MT95">#REF!</definedName>
    <definedName name="______MT96">#REF!</definedName>
    <definedName name="______MT97">#REF!</definedName>
    <definedName name="______MT98">#REF!</definedName>
    <definedName name="______MT99">#REF!</definedName>
    <definedName name="______pa1">[52]data!#REF!</definedName>
    <definedName name="______pa2">[52]data!#REF!</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[25]DATA_PRG!$H$269</definedName>
    <definedName name="______pv2">#REF!</definedName>
    <definedName name="______rr3">[21]v!$A$2:$E$51</definedName>
    <definedName name="______rrr1">[21]r!$B$1:$I$145</definedName>
    <definedName name="______S12">'[48]p&amp;m'!#REF!</definedName>
    <definedName name="______SD1">#REF!</definedName>
    <definedName name="______SD10">#REF!</definedName>
    <definedName name="______SD100">#REF!</definedName>
    <definedName name="______SD101">#REF!</definedName>
    <definedName name="______SD102">#REF!</definedName>
    <definedName name="______SD103">#REF!</definedName>
    <definedName name="______SD104">#REF!</definedName>
    <definedName name="______SD105">#REF!</definedName>
    <definedName name="______SD106">#REF!</definedName>
    <definedName name="______SD107">#REF!</definedName>
    <definedName name="______SD108">#REF!</definedName>
    <definedName name="______SD109">#REF!</definedName>
    <definedName name="______SD11">#REF!</definedName>
    <definedName name="______SD110">#REF!</definedName>
    <definedName name="______SD111">#REF!</definedName>
    <definedName name="______SD112">#REF!</definedName>
    <definedName name="______SD113">#REF!</definedName>
    <definedName name="______SD114">#REF!</definedName>
    <definedName name="______SD115">#REF!</definedName>
    <definedName name="______SD116">#REF!</definedName>
    <definedName name="______SD117">#REF!</definedName>
    <definedName name="______SD118">#REF!</definedName>
    <definedName name="______SD119">#REF!</definedName>
    <definedName name="______SD12">#REF!</definedName>
    <definedName name="______SD120">#REF!</definedName>
    <definedName name="______SD121">#REF!</definedName>
    <definedName name="______SD122">#REF!</definedName>
    <definedName name="______SD123">#REF!</definedName>
    <definedName name="______SD124">#REF!</definedName>
    <definedName name="______SD125">#REF!</definedName>
    <definedName name="______SD126">#REF!</definedName>
    <definedName name="______SD127">#REF!</definedName>
    <definedName name="______SD128">#REF!</definedName>
    <definedName name="______SD129">#REF!</definedName>
    <definedName name="______SD13">#REF!</definedName>
    <definedName name="______SD130">#REF!</definedName>
    <definedName name="______SD131">#REF!</definedName>
    <definedName name="______SD132">#REF!</definedName>
    <definedName name="______SD133">#REF!</definedName>
    <definedName name="______SD134">#REF!</definedName>
    <definedName name="______SD135">#REF!</definedName>
    <definedName name="______SD136">#REF!</definedName>
    <definedName name="______SD137">#REF!</definedName>
    <definedName name="______SD138">#REF!</definedName>
    <definedName name="______SD139">#REF!</definedName>
    <definedName name="______SD14">#REF!</definedName>
    <definedName name="______SD140">#REF!</definedName>
    <definedName name="______SD141">#REF!</definedName>
    <definedName name="______SD142">#REF!</definedName>
    <definedName name="______SD143">#REF!</definedName>
    <definedName name="______SD144">#REF!</definedName>
    <definedName name="______SD145">#REF!</definedName>
    <definedName name="______SD146">#REF!</definedName>
    <definedName name="______SD147">#REF!</definedName>
    <definedName name="______SD148">#REF!</definedName>
    <definedName name="______SD149">#REF!</definedName>
    <definedName name="______SD15">#REF!</definedName>
    <definedName name="______SD150">#REF!</definedName>
    <definedName name="______SD16">#REF!</definedName>
    <definedName name="______SD17">#REF!</definedName>
    <definedName name="______SD18">#REF!</definedName>
    <definedName name="______SD19">#REF!</definedName>
    <definedName name="______SD2">#REF!</definedName>
    <definedName name="______SD20">#REF!</definedName>
    <definedName name="______SD21">#REF!</definedName>
    <definedName name="______SD22">#REF!</definedName>
    <definedName name="______SD23">#REF!</definedName>
    <definedName name="______SD24">#REF!</definedName>
    <definedName name="______SD25">#REF!</definedName>
    <definedName name="______SD250">#REF!</definedName>
    <definedName name="______SD26">#REF!</definedName>
    <definedName name="______SD27">#REF!</definedName>
    <definedName name="______SD28">#REF!</definedName>
    <definedName name="______SD29">#REF!</definedName>
    <definedName name="______SD3">#REF!</definedName>
    <definedName name="______SD30">#REF!</definedName>
    <definedName name="______SD31">#REF!</definedName>
    <definedName name="______SD32">#REF!</definedName>
    <definedName name="______SD33">#REF!</definedName>
    <definedName name="______SD34">#REF!</definedName>
    <definedName name="______SD35">#REF!</definedName>
    <definedName name="______SD36">#REF!</definedName>
    <definedName name="______SD37">#REF!</definedName>
    <definedName name="______SD38">#REF!</definedName>
    <definedName name="______SD39">#REF!</definedName>
    <definedName name="______SD4">#REF!</definedName>
    <definedName name="______SD40">#REF!</definedName>
    <definedName name="______SD41">#REF!</definedName>
    <definedName name="______SD42">#REF!</definedName>
    <definedName name="______SD43">#REF!</definedName>
    <definedName name="______SD44">#REF!</definedName>
    <definedName name="______SD45">#REF!</definedName>
    <definedName name="______SD46">#REF!</definedName>
    <definedName name="______SD47">#REF!</definedName>
    <definedName name="______SD48">#REF!</definedName>
    <definedName name="______SD49">#REF!</definedName>
    <definedName name="______SD5">#REF!</definedName>
    <definedName name="______SD50">#REF!</definedName>
    <definedName name="______SD500">#REF!</definedName>
    <definedName name="______SD51">#REF!</definedName>
    <definedName name="______SD52">#REF!</definedName>
    <definedName name="______SD53">#REF!</definedName>
    <definedName name="______SD54">#REF!</definedName>
    <definedName name="______SD55">#REF!</definedName>
    <definedName name="______SD56">#REF!</definedName>
    <definedName name="______SD57">#REF!</definedName>
    <definedName name="______SD58">#REF!</definedName>
    <definedName name="______SD59">#REF!</definedName>
    <definedName name="______SD6">#REF!</definedName>
    <definedName name="______SD60">#REF!</definedName>
    <definedName name="______SD61">#REF!</definedName>
    <definedName name="______SD62">#REF!</definedName>
    <definedName name="______SD63">#REF!</definedName>
    <definedName name="______SD64">#REF!</definedName>
    <definedName name="______SD65">#REF!</definedName>
    <definedName name="______SD66">#REF!</definedName>
    <definedName name="______SD67">#REF!</definedName>
    <definedName name="______SD68">#REF!</definedName>
    <definedName name="______SD69">#REF!</definedName>
    <definedName name="______SD7">#REF!</definedName>
    <definedName name="______SD70">#REF!</definedName>
    <definedName name="______SD71">#REF!</definedName>
    <definedName name="______SD72">#REF!</definedName>
    <definedName name="______SD73">#REF!</definedName>
    <definedName name="______SD74">#REF!</definedName>
    <definedName name="______SD75">#REF!</definedName>
    <definedName name="______SD76">#REF!</definedName>
    <definedName name="______SD77">#REF!</definedName>
    <definedName name="______SD78">#REF!</definedName>
    <definedName name="______SD79">#REF!</definedName>
    <definedName name="______SD8">#REF!</definedName>
    <definedName name="______SD80">#REF!</definedName>
    <definedName name="______SD81">#REF!</definedName>
    <definedName name="______SD82">#REF!</definedName>
    <definedName name="______SD83">#REF!</definedName>
    <definedName name="______SD84">#REF!</definedName>
    <definedName name="______SD85">#REF!</definedName>
    <definedName name="______SD86">#REF!</definedName>
    <definedName name="______SD87">#REF!</definedName>
    <definedName name="______SD88">#REF!</definedName>
    <definedName name="______SD89">#REF!</definedName>
    <definedName name="______SD9">#REF!</definedName>
    <definedName name="______SD90">#REF!</definedName>
    <definedName name="______SD91">#REF!</definedName>
    <definedName name="______SD92">#REF!</definedName>
    <definedName name="______SD93">#REF!</definedName>
    <definedName name="______SD94">#REF!</definedName>
    <definedName name="______SD95">#REF!</definedName>
    <definedName name="______SD96">#REF!</definedName>
    <definedName name="______SD97">#REF!</definedName>
    <definedName name="______SD98">#REF!</definedName>
    <definedName name="______SD99">#REF!</definedName>
    <definedName name="______sep1">[59]data!#REF!</definedName>
    <definedName name="______SK1" hidden="1">{"ss",#N/A,FALSE,"MODULE3"}</definedName>
    <definedName name="______SP10">[26]Sheet1!$C$18</definedName>
    <definedName name="______SP16">[26]Sheet1!$C$24</definedName>
    <definedName name="______SP7">[26]Sheet1!$C$15</definedName>
    <definedName name="______ss12">[22]rdamdata!$J$8</definedName>
    <definedName name="______ss20">[22]rdamdata!$J$7</definedName>
    <definedName name="______ss40">[22]rdamdata!$J$6</definedName>
    <definedName name="______tw2">#REF!</definedName>
    <definedName name="______var1">#REF!</definedName>
    <definedName name="______var4">#REF!</definedName>
    <definedName name="______vat1">#REF!</definedName>
    <definedName name="______WN7" hidden="1">{#N/A,#N/A,FALSE,"MODULE3"}</definedName>
    <definedName name="______xh2256">[49]HDPE!$L$30</definedName>
    <definedName name="______xh2506">[49]HDPE!$M$30</definedName>
    <definedName name="______xh2806">[49]HDPE!$N$30</definedName>
    <definedName name="______xh3156">[49]HDPE!$O$30</definedName>
    <definedName name="______xh634">[49]HDPE!$C$16</definedName>
    <definedName name="______xk7100">[49]DI!$C$37</definedName>
    <definedName name="______xk7150">[49]DI!$D$37</definedName>
    <definedName name="______xk7250">[49]DI!$F$37</definedName>
    <definedName name="______xk7300">[49]DI!$G$37</definedName>
    <definedName name="______xlnm.Print_Area_1">#REF!</definedName>
    <definedName name="______xlnm.Print_Area_2">#REF!</definedName>
    <definedName name="______xlnm.Print_Area_3">#REF!</definedName>
    <definedName name="______xlnm.Print_Area_7">#REF!</definedName>
    <definedName name="______xlnm.Print_Area_8">#REF!</definedName>
    <definedName name="______xlnm.Print_Area_9">#REF!</definedName>
    <definedName name="______xlnm.Print_Titles_1">#REF!</definedName>
    <definedName name="______xp11010">[49]pvc!$F$61</definedName>
    <definedName name="______xp1104">[49]pvc!$F$31</definedName>
    <definedName name="______xp1106">[49]pvc!$F$46</definedName>
    <definedName name="______xp1254">[49]pvc!$G$31</definedName>
    <definedName name="______xp1256">[49]pvc!$G$46</definedName>
    <definedName name="______xp14010">[49]pvc!$H$61</definedName>
    <definedName name="______xp1404">[49]pvc!$H$31</definedName>
    <definedName name="______xp1406">[49]pvc!$H$46</definedName>
    <definedName name="______xp1604">[49]pvc!$I$31</definedName>
    <definedName name="______xp1606">[49]pvc!$I$46</definedName>
    <definedName name="______xp1804">[49]pvc!$J$31</definedName>
    <definedName name="______xp1806">[49]pvc!$J$46</definedName>
    <definedName name="______xp2006">[49]pvc!$K$46</definedName>
    <definedName name="______xp6310">[49]pvc!$C$61</definedName>
    <definedName name="______xp636">[49]pvc!$C$46</definedName>
    <definedName name="______xp7510">[49]pvc!$D$61</definedName>
    <definedName name="______xp754">[49]pvc!$D$31</definedName>
    <definedName name="______xp756">[49]pvc!$D$46</definedName>
    <definedName name="______xp9010">[49]pvc!$E$61</definedName>
    <definedName name="______xp904">[49]pvc!$E$31</definedName>
    <definedName name="______xp906">[49]pvc!$E$46</definedName>
    <definedName name="_____12">#REF!</definedName>
    <definedName name="_____atw2">#REF!</definedName>
    <definedName name="_____bla1">[17]leads!$H$7</definedName>
    <definedName name="_____BLK1">#REF!</definedName>
    <definedName name="_____BLK2">#REF!</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CW1">[28]DATA!$H$67</definedName>
    <definedName name="_____CCW2">[28]DATA!$H$97</definedName>
    <definedName name="_____cur1">[3]r!$F$30</definedName>
    <definedName name="_____dem2" hidden="1">{"pl_t&amp;d",#N/A,FALSE,"p&amp;l_t&amp;D_01_02 (2)"}</definedName>
    <definedName name="_____DSR5">[60]VARIABLE!#REF!</definedName>
    <definedName name="_____eco3">#REF!</definedName>
    <definedName name="_____er1">#REF!</definedName>
    <definedName name="_____EST3">#REF!</definedName>
    <definedName name="_____FIT1">#REF!</definedName>
    <definedName name="_____FIT2">#REF!</definedName>
    <definedName name="_____G120907">[56]Data!#REF!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imp1">[24]DATA_PRG!$H$245</definedName>
    <definedName name="_____IRC12">[61]MRATES!$M$9</definedName>
    <definedName name="_____IRC19">[61]MRATES!$M$10</definedName>
    <definedName name="_____IRC25">[61]MRATES!$M$11</definedName>
    <definedName name="_____IRC40">[61]MRATES!$M$12</definedName>
    <definedName name="_____IRC5">[61]MRATES!$M$7</definedName>
    <definedName name="_____IRC50">[61]MRATES!$M$13</definedName>
    <definedName name="_____IRC60">[61]MRATES!$M$14</definedName>
    <definedName name="_____IRC9">[61]MRATES!$M$8</definedName>
    <definedName name="_____KC139">#REF!</definedName>
    <definedName name="_____knr2">#REF!</definedName>
    <definedName name="_____l1">[18]leads!$A$3:$E$108</definedName>
    <definedName name="_____l12">#REF!</definedName>
    <definedName name="_____l2">[3]r!$F$29</definedName>
    <definedName name="_____l3">#REF!</definedName>
    <definedName name="_____l4">[19]Sheet1!$W$2:$Y$103</definedName>
    <definedName name="_____l5">#REF!</definedName>
    <definedName name="_____l6">[3]r!$F$4</definedName>
    <definedName name="_____l7">[6]r!$F$4</definedName>
    <definedName name="_____l8">[3]r!$F$2</definedName>
    <definedName name="_____l9">[3]r!$F$3</definedName>
    <definedName name="_____LC1">'[62]not req 3'!#REF!</definedName>
    <definedName name="_____LC2">'[62]not req 3'!#REF!</definedName>
    <definedName name="_____LJ6">[28]DATA!$H$245</definedName>
    <definedName name="_____lj600">#REF!</definedName>
    <definedName name="_____lj900">#REF!</definedName>
    <definedName name="_____LL3">#REF!</definedName>
    <definedName name="_____LR100">'[43]DATA-2005-06'!$J$122</definedName>
    <definedName name="_____LR101">'[43]DATA-2005-06'!$J$123</definedName>
    <definedName name="_____LR102">'[43]DATA-2005-06'!$J$124</definedName>
    <definedName name="_____LR103">'[43]DATA-2005-06'!$J$125</definedName>
    <definedName name="_____LR104">'[43]DATA-2005-06'!$J$126</definedName>
    <definedName name="_____LR107">'[43]DATA-2005-06'!$J$129</definedName>
    <definedName name="_____LR11">'[43]DATA-2005-06'!$J$20</definedName>
    <definedName name="_____LR119">'[43]DATA-2005-06'!$J$144</definedName>
    <definedName name="_____LR12">'[43]DATA-2005-06'!$J$21</definedName>
    <definedName name="_____LR120">'[43]DATA-2005-06'!$J$145</definedName>
    <definedName name="_____LR121">'[43]DATA-2005-06'!$J$146</definedName>
    <definedName name="_____LR127">'[43]DATA-2005-06'!$J$152</definedName>
    <definedName name="_____LR13">'[43]DATA-2005-06'!$J$22</definedName>
    <definedName name="_____LR130">'[43]DATA-2005-06'!$J$155</definedName>
    <definedName name="_____LR131">'[43]DATA-2005-06'!$J$156</definedName>
    <definedName name="_____LR132">'[43]DATA-2005-06'!$J$157</definedName>
    <definedName name="_____LR14">'[43]DATA-2005-06'!$J$23</definedName>
    <definedName name="_____LR141">'[43]DATA-2005-06'!$J$174</definedName>
    <definedName name="_____LR142">'[43]DATA-2005-06'!$J$175</definedName>
    <definedName name="_____LR143">'[43]DATA-2005-06'!$J$176</definedName>
    <definedName name="_____LR149">'[43]DATA-2005-06'!$J$188</definedName>
    <definedName name="_____LR150">'[43]DATA-2005-06'!$J$189</definedName>
    <definedName name="_____LR151">'[43]DATA-2005-06'!$J$190</definedName>
    <definedName name="_____LR153">'[43]DATA-2005-06'!$J$194</definedName>
    <definedName name="_____LR156">'[43]DATA-2005-06'!$J$198</definedName>
    <definedName name="_____LR157">'[43]DATA-2005-06'!$J$201</definedName>
    <definedName name="_____LR159">'[43]DATA-2005-06'!$J$203</definedName>
    <definedName name="_____LR161">'[43]DATA-2005-06'!$J$210</definedName>
    <definedName name="_____LR162">'[43]DATA-2005-06'!$J$211</definedName>
    <definedName name="_____LR163">'[43]DATA-2005-06'!$J$212</definedName>
    <definedName name="_____LR164">'[43]DATA-2005-06'!$J$213</definedName>
    <definedName name="_____LR17">'[43]DATA-2005-06'!$J$26</definedName>
    <definedName name="_____LR18">'[43]DATA-2005-06'!$J$27</definedName>
    <definedName name="_____LR19">'[43]DATA-2005-06'!$J$28</definedName>
    <definedName name="_____LR2">'[43]DATA-2005-06'!$J$10</definedName>
    <definedName name="_____LR20">'[43]DATA-2005-06'!$J$29</definedName>
    <definedName name="_____LR21">'[43]DATA-2005-06'!$J$30</definedName>
    <definedName name="_____LR22">'[43]DATA-2005-06'!$J$31</definedName>
    <definedName name="_____LR23">'[43]DATA-2005-06'!$J$32</definedName>
    <definedName name="_____LR24">'[43]DATA-2005-06'!$J$33</definedName>
    <definedName name="_____LR25">'[43]DATA-2005-06'!$J$34</definedName>
    <definedName name="_____LR26">'[43]DATA-2005-06'!$J$35</definedName>
    <definedName name="_____LR27">'[43]DATA-2005-06'!$J$36</definedName>
    <definedName name="_____LR28">'[43]DATA-2005-06'!$J$37</definedName>
    <definedName name="_____LR29">'[43]DATA-2005-06'!$J$38</definedName>
    <definedName name="_____LR30">'[43]DATA-2005-06'!$J$39</definedName>
    <definedName name="_____LR31">'[43]DATA-2005-06'!$J$40</definedName>
    <definedName name="_____LR32">'[43]DATA-2005-06'!$J$41</definedName>
    <definedName name="_____LR33">'[43]DATA-2005-06'!$J$42</definedName>
    <definedName name="_____LR34">'[43]DATA-2005-06'!$J$43</definedName>
    <definedName name="_____LR35">'[43]DATA-2005-06'!$J$44</definedName>
    <definedName name="_____LR36">'[43]DATA-2005-06'!$J$45</definedName>
    <definedName name="_____LR37">'[43]DATA-2005-06'!$J$46</definedName>
    <definedName name="_____LR38">'[43]DATA-2005-06'!$J$47</definedName>
    <definedName name="_____LR39">'[43]DATA-2005-06'!$J$51</definedName>
    <definedName name="_____LR4">'[43]DATA-2005-06'!$J$12</definedName>
    <definedName name="_____LR40">'[43]DATA-2005-06'!$J$52</definedName>
    <definedName name="_____LR41">'[43]DATA-2005-06'!$J$53</definedName>
    <definedName name="_____LR42">'[43]DATA-2005-06'!$J$54</definedName>
    <definedName name="_____LR43">'[43]DATA-2005-06'!$J$55</definedName>
    <definedName name="_____LR44">'[43]DATA-2005-06'!$J$56</definedName>
    <definedName name="_____LR46">'[43]DATA-2005-06'!$J$58</definedName>
    <definedName name="_____LR47">'[43]DATA-2005-06'!$J$59</definedName>
    <definedName name="_____LR5">'[43]DATA-2005-06'!$J$13</definedName>
    <definedName name="_____LR53">'[43]DATA-2005-06'!$J$65</definedName>
    <definedName name="_____LR54">'[43]DATA-2005-06'!$J$66</definedName>
    <definedName name="_____LR56">'[43]DATA-2005-06'!$J$68</definedName>
    <definedName name="_____LR57">'[43]DATA-2005-06'!$J$69</definedName>
    <definedName name="_____LR58">'[43]DATA-2005-06'!$J$70</definedName>
    <definedName name="_____LR6">'[43]DATA-2005-06'!$J$14</definedName>
    <definedName name="_____LR62">'[43]DATA-2005-06'!$J$74</definedName>
    <definedName name="_____LR7">'[43]DATA-2005-06'!$J$15</definedName>
    <definedName name="_____LR8">'[43]DATA-2005-06'!$J$16</definedName>
    <definedName name="_____LR92">'[43]DATA-2005-06'!$J$112</definedName>
    <definedName name="_____LR93">'[43]DATA-2005-06'!$J$113</definedName>
    <definedName name="_____LR94">'[43]DATA-2005-06'!$J$114</definedName>
    <definedName name="_____LR96">'[43]DATA-2005-06'!$J$116</definedName>
    <definedName name="_____LS1">'[43]DATA-2005-06'!$P$232</definedName>
    <definedName name="_____LS10">'[43]DATA-2005-06'!$P$242</definedName>
    <definedName name="_____LS11">'[43]DATA-2005-06'!$P$243</definedName>
    <definedName name="_____LS13">'[43]DATA-2005-06'!$P$245</definedName>
    <definedName name="_____LS15">'[43]DATA-2005-06'!$P$247</definedName>
    <definedName name="_____LS16">'[43]DATA-2005-06'!$P$248</definedName>
    <definedName name="_____LS18">'[43]DATA-2005-06'!$P$250</definedName>
    <definedName name="_____LS2">'[43]DATA-2005-06'!$P$233</definedName>
    <definedName name="_____LS3">'[43]DATA-2005-06'!$P$234</definedName>
    <definedName name="_____LS30">'[43]DATA-2005-06'!$P$261</definedName>
    <definedName name="_____LS33">'[43]DATA-2005-06'!$P$264</definedName>
    <definedName name="_____LS36">'[43]DATA-2005-06'!$P$266</definedName>
    <definedName name="_____LS37">'[43]DATA-2005-06'!$P$267</definedName>
    <definedName name="_____LS4">'[43]DATA-2005-06'!$P$235</definedName>
    <definedName name="_____LS41">'[43]DATA-2005-06'!$P$271</definedName>
    <definedName name="_____LS42">'[43]DATA-2005-06'!$P$272</definedName>
    <definedName name="_____LS43">'[43]DATA-2005-06'!$P$273</definedName>
    <definedName name="_____LS5">'[43]DATA-2005-06'!$P$236</definedName>
    <definedName name="_____LS6">'[43]DATA-2005-06'!$P$238</definedName>
    <definedName name="_____LS7">'[43]DATA-2005-06'!$P$239</definedName>
    <definedName name="_____LS8">'[43]DATA-2005-06'!$P$240</definedName>
    <definedName name="_____LS9">'[43]DATA-2005-06'!$P$241</definedName>
    <definedName name="_____LSO24">[57]Lead!#REF!</definedName>
    <definedName name="_____MA1">#REF!</definedName>
    <definedName name="_____ma2">#REF!</definedName>
    <definedName name="_____me10">'[58]Lead statement'!$P$11</definedName>
    <definedName name="_____me12">'[54]Lead statement'!#REF!</definedName>
    <definedName name="_____me6">'[58]Lead statement'!$P$10</definedName>
    <definedName name="_____Met22">#REF!</definedName>
    <definedName name="_____Met45">#REF!</definedName>
    <definedName name="_____MEt55">#REF!</definedName>
    <definedName name="_____Met63">#REF!</definedName>
    <definedName name="_____MIX124">[46]maya!$A$11:$A$18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[20]r!$F$4</definedName>
    <definedName name="_____mm1000">#REF!</definedName>
    <definedName name="_____mm11">[3]r!$F$4</definedName>
    <definedName name="_____mm111">[6]r!$F$4</definedName>
    <definedName name="_____mm600">#REF!</definedName>
    <definedName name="_____mm800">#REF!</definedName>
    <definedName name="_____MS2">#REF!</definedName>
    <definedName name="_____MS6">[63]MRATES!$T$17</definedName>
    <definedName name="_____MT1">#REF!</definedName>
    <definedName name="_____MT10">#REF!</definedName>
    <definedName name="_____MT100">#REF!</definedName>
    <definedName name="_____MT101">#REF!</definedName>
    <definedName name="_____MT102">#REF!</definedName>
    <definedName name="_____MT103">#REF!</definedName>
    <definedName name="_____MT104">#REF!</definedName>
    <definedName name="_____MT105">#REF!</definedName>
    <definedName name="_____MT106">#REF!</definedName>
    <definedName name="_____MT107">#REF!</definedName>
    <definedName name="_____MT108">#REF!</definedName>
    <definedName name="_____MT109">#REF!</definedName>
    <definedName name="_____MT11">#REF!</definedName>
    <definedName name="_____MT110">#REF!</definedName>
    <definedName name="_____MT111">#REF!</definedName>
    <definedName name="_____MT112">#REF!</definedName>
    <definedName name="_____MT113">#REF!</definedName>
    <definedName name="_____MT114">#REF!</definedName>
    <definedName name="_____MT115">#REF!</definedName>
    <definedName name="_____MT116">#REF!</definedName>
    <definedName name="_____MT117">#REF!</definedName>
    <definedName name="_____MT118">#REF!</definedName>
    <definedName name="_____MT119">#REF!</definedName>
    <definedName name="_____MT12">#REF!</definedName>
    <definedName name="_____MT120">#REF!</definedName>
    <definedName name="_____MT121">#REF!</definedName>
    <definedName name="_____MT122">#REF!</definedName>
    <definedName name="_____MT123">#REF!</definedName>
    <definedName name="_____MT124">#REF!</definedName>
    <definedName name="_____MT125">#REF!</definedName>
    <definedName name="_____MT126">#REF!</definedName>
    <definedName name="_____MT127">#REF!</definedName>
    <definedName name="_____MT128">#REF!</definedName>
    <definedName name="_____MT129">#REF!</definedName>
    <definedName name="_____MT13">#REF!</definedName>
    <definedName name="_____MT130">#REF!</definedName>
    <definedName name="_____MT131">#REF!</definedName>
    <definedName name="_____MT132">#REF!</definedName>
    <definedName name="_____MT133">#REF!</definedName>
    <definedName name="_____MT134">#REF!</definedName>
    <definedName name="_____MT135">#REF!</definedName>
    <definedName name="_____MT136">#REF!</definedName>
    <definedName name="_____MT137">#REF!</definedName>
    <definedName name="_____MT138">#REF!</definedName>
    <definedName name="_____MT139">#REF!</definedName>
    <definedName name="_____MT14">#REF!</definedName>
    <definedName name="_____MT140">#REF!</definedName>
    <definedName name="_____MT141">#REF!</definedName>
    <definedName name="_____MT142">#REF!</definedName>
    <definedName name="_____MT143">#REF!</definedName>
    <definedName name="_____MT144">#REF!</definedName>
    <definedName name="_____MT145">#REF!</definedName>
    <definedName name="_____MT146">#REF!</definedName>
    <definedName name="_____MT147">#REF!</definedName>
    <definedName name="_____MT148">#REF!</definedName>
    <definedName name="_____MT149">#REF!</definedName>
    <definedName name="_____MT15">#REF!</definedName>
    <definedName name="_____MT150">#REF!</definedName>
    <definedName name="_____MT16">#REF!</definedName>
    <definedName name="_____MT17">#REF!</definedName>
    <definedName name="_____MT18">#REF!</definedName>
    <definedName name="_____MT19">#REF!</definedName>
    <definedName name="_____MT2">#REF!</definedName>
    <definedName name="_____MT20">#REF!</definedName>
    <definedName name="_____MT21">#REF!</definedName>
    <definedName name="_____MT22">#REF!</definedName>
    <definedName name="_____MT23">#REF!</definedName>
    <definedName name="_____MT24">#REF!</definedName>
    <definedName name="_____MT25">#REF!</definedName>
    <definedName name="_____MT26">#REF!</definedName>
    <definedName name="_____MT27">#REF!</definedName>
    <definedName name="_____MT28">#REF!</definedName>
    <definedName name="_____MT29">#REF!</definedName>
    <definedName name="_____MT3">#REF!</definedName>
    <definedName name="_____MT30">#REF!</definedName>
    <definedName name="_____MT31">#REF!</definedName>
    <definedName name="_____MT32">#REF!</definedName>
    <definedName name="_____MT33">#REF!</definedName>
    <definedName name="_____MT34">#REF!</definedName>
    <definedName name="_____MT35">#REF!</definedName>
    <definedName name="_____MT36">#REF!</definedName>
    <definedName name="_____MT37">#REF!</definedName>
    <definedName name="_____MT38">#REF!</definedName>
    <definedName name="_____MT39">#REF!</definedName>
    <definedName name="_____MT4">#REF!</definedName>
    <definedName name="_____MT40">#REF!</definedName>
    <definedName name="_____MT41">#REF!</definedName>
    <definedName name="_____MT42">#REF!</definedName>
    <definedName name="_____MT43">#REF!</definedName>
    <definedName name="_____MT44">#REF!</definedName>
    <definedName name="_____MT45">#REF!</definedName>
    <definedName name="_____MT46">#REF!</definedName>
    <definedName name="_____MT47">#REF!</definedName>
    <definedName name="_____MT48">#REF!</definedName>
    <definedName name="_____MT49">#REF!</definedName>
    <definedName name="_____MT5">#REF!</definedName>
    <definedName name="_____MT50">#REF!</definedName>
    <definedName name="_____MT500">#REF!</definedName>
    <definedName name="_____MT51">#REF!</definedName>
    <definedName name="_____MT52">#REF!</definedName>
    <definedName name="_____MT53">#REF!</definedName>
    <definedName name="_____MT54">#REF!</definedName>
    <definedName name="_____MT55">#REF!</definedName>
    <definedName name="_____MT56">#REF!</definedName>
    <definedName name="_____MT57">#REF!</definedName>
    <definedName name="_____MT58">#REF!</definedName>
    <definedName name="_____MT59">#REF!</definedName>
    <definedName name="_____MT6">#REF!</definedName>
    <definedName name="_____MT60">#REF!</definedName>
    <definedName name="_____MT61">#REF!</definedName>
    <definedName name="_____MT62">#REF!</definedName>
    <definedName name="_____MT63">#REF!</definedName>
    <definedName name="_____MT64">#REF!</definedName>
    <definedName name="_____MT65">#REF!</definedName>
    <definedName name="_____MT66">#REF!</definedName>
    <definedName name="_____MT67">#REF!</definedName>
    <definedName name="_____MT68">#REF!</definedName>
    <definedName name="_____MT69">#REF!</definedName>
    <definedName name="_____MT7">#REF!</definedName>
    <definedName name="_____MT70">#REF!</definedName>
    <definedName name="_____MT71">#REF!</definedName>
    <definedName name="_____MT72">#REF!</definedName>
    <definedName name="_____MT73">#REF!</definedName>
    <definedName name="_____MT74">#REF!</definedName>
    <definedName name="_____MT75">#REF!</definedName>
    <definedName name="_____MT76">#REF!</definedName>
    <definedName name="_____MT77">#REF!</definedName>
    <definedName name="_____MT78">#REF!</definedName>
    <definedName name="_____MT79">#REF!</definedName>
    <definedName name="_____MT8">#REF!</definedName>
    <definedName name="_____MT80">#REF!</definedName>
    <definedName name="_____MT81">#REF!</definedName>
    <definedName name="_____MT82">#REF!</definedName>
    <definedName name="_____MT83">#REF!</definedName>
    <definedName name="_____MT84">#REF!</definedName>
    <definedName name="_____MT85">#REF!</definedName>
    <definedName name="_____MT86">#REF!</definedName>
    <definedName name="_____MT87">#REF!</definedName>
    <definedName name="_____MT88">#REF!</definedName>
    <definedName name="_____MT89">#REF!</definedName>
    <definedName name="_____MT9">#REF!</definedName>
    <definedName name="_____MT90">#REF!</definedName>
    <definedName name="_____MT91">#REF!</definedName>
    <definedName name="_____MT92">#REF!</definedName>
    <definedName name="_____MT93">#REF!</definedName>
    <definedName name="_____MT94">#REF!</definedName>
    <definedName name="_____MT95">#REF!</definedName>
    <definedName name="_____MT96">#REF!</definedName>
    <definedName name="_____MT97">#REF!</definedName>
    <definedName name="_____MT98">#REF!</definedName>
    <definedName name="_____MT99">#REF!</definedName>
    <definedName name="_____OH1">[63]MRATES!$T$26</definedName>
    <definedName name="_____pa1">[52]data!#REF!</definedName>
    <definedName name="_____pa2">[52]data!#REF!</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[25]DATA_PRG!$H$269</definedName>
    <definedName name="_____PPA14">#REF!</definedName>
    <definedName name="_____PPB154">#REF!</definedName>
    <definedName name="_____PPB155">#REF!</definedName>
    <definedName name="_____PPB16">#REF!</definedName>
    <definedName name="_____PPB17">#REF!</definedName>
    <definedName name="_____PPB18">#REF!</definedName>
    <definedName name="_____PPB19">#REF!</definedName>
    <definedName name="_____PPB2">#REF!</definedName>
    <definedName name="_____PPB20">#REF!</definedName>
    <definedName name="_____PPB21">#REF!</definedName>
    <definedName name="_____PPB22">#REF!</definedName>
    <definedName name="_____PPB23">#REF!</definedName>
    <definedName name="_____PPB24">#REF!</definedName>
    <definedName name="_____PPB25">#REF!</definedName>
    <definedName name="_____PPB26">#REF!</definedName>
    <definedName name="_____PPB27">#REF!</definedName>
    <definedName name="_____PPB28">#REF!</definedName>
    <definedName name="_____PPB29">#REF!</definedName>
    <definedName name="_____PPB3">#REF!</definedName>
    <definedName name="_____PPB30">#REF!</definedName>
    <definedName name="_____PPB31">#REF!</definedName>
    <definedName name="_____PPB32">#REF!</definedName>
    <definedName name="_____PPB33">#REF!</definedName>
    <definedName name="_____PPB34">#REF!</definedName>
    <definedName name="_____PPB35">#REF!</definedName>
    <definedName name="_____PPB36">#REF!</definedName>
    <definedName name="_____PPB37">#REF!</definedName>
    <definedName name="_____PPB38">#REF!</definedName>
    <definedName name="_____PPB39">#REF!</definedName>
    <definedName name="_____PPB4">#REF!</definedName>
    <definedName name="_____PPB40">#REF!</definedName>
    <definedName name="_____PPB41">#REF!</definedName>
    <definedName name="_____PPB42">#REF!</definedName>
    <definedName name="_____PPB43">#REF!</definedName>
    <definedName name="_____PPB44">#REF!</definedName>
    <definedName name="_____PPB45">#REF!</definedName>
    <definedName name="_____PPB46">#REF!</definedName>
    <definedName name="_____PPB47">#REF!</definedName>
    <definedName name="_____PPB48">#REF!</definedName>
    <definedName name="_____PPB49">#REF!</definedName>
    <definedName name="_____PPB5">#REF!</definedName>
    <definedName name="_____PPB50">#REF!</definedName>
    <definedName name="_____PPB51">#REF!</definedName>
    <definedName name="_____PPB52">#REF!</definedName>
    <definedName name="_____PPB53">#REF!</definedName>
    <definedName name="_____PPB54">#REF!</definedName>
    <definedName name="_____PPB55">#REF!</definedName>
    <definedName name="_____PPB56">#REF!</definedName>
    <definedName name="_____PPB57">#REF!</definedName>
    <definedName name="_____PPB58">#REF!</definedName>
    <definedName name="_____PPB59">#REF!</definedName>
    <definedName name="_____PPB6">#REF!</definedName>
    <definedName name="_____PPB60">#REF!</definedName>
    <definedName name="_____PPB61">#REF!</definedName>
    <definedName name="_____PPB62">#REF!</definedName>
    <definedName name="_____PPB63">#REF!</definedName>
    <definedName name="_____PPB64">#REF!</definedName>
    <definedName name="_____PPB65">#REF!</definedName>
    <definedName name="_____PPB66">#REF!</definedName>
    <definedName name="_____PPB67">#REF!</definedName>
    <definedName name="_____PPB68">#REF!</definedName>
    <definedName name="_____PPB69">#REF!</definedName>
    <definedName name="_____PPB7">#REF!</definedName>
    <definedName name="_____PPB70">#REF!</definedName>
    <definedName name="_____PPB71">#REF!</definedName>
    <definedName name="_____PPB72">#REF!</definedName>
    <definedName name="_____PPB73">#REF!</definedName>
    <definedName name="_____PPB74">#REF!</definedName>
    <definedName name="_____PPB75">#REF!</definedName>
    <definedName name="_____PPB76">#REF!</definedName>
    <definedName name="_____PPB77">#REF!</definedName>
    <definedName name="_____PPB78">#REF!</definedName>
    <definedName name="_____PPB79">#REF!</definedName>
    <definedName name="_____PPB8">#REF!</definedName>
    <definedName name="_____PPB80">#REF!</definedName>
    <definedName name="_____PPB81">#REF!</definedName>
    <definedName name="_____PPB82">#REF!</definedName>
    <definedName name="_____PPB83">#REF!</definedName>
    <definedName name="_____PPB84">#REF!</definedName>
    <definedName name="_____PPB85">#REF!</definedName>
    <definedName name="_____PPB86">#REF!</definedName>
    <definedName name="_____PPB87">#REF!</definedName>
    <definedName name="_____PPB88">#REF!</definedName>
    <definedName name="_____PPB89">#REF!</definedName>
    <definedName name="_____PPB9">#REF!</definedName>
    <definedName name="_____PPB90">#REF!</definedName>
    <definedName name="_____PPB91">#REF!</definedName>
    <definedName name="_____PPB92">#REF!</definedName>
    <definedName name="_____PPB93">#REF!</definedName>
    <definedName name="_____PPB94">#REF!</definedName>
    <definedName name="_____PPB95">#REF!</definedName>
    <definedName name="_____PPB96">#REF!</definedName>
    <definedName name="_____PPB97">#REF!</definedName>
    <definedName name="_____PPB98">#REF!</definedName>
    <definedName name="_____PPB99">#REF!</definedName>
    <definedName name="_____PPC1">#REF!</definedName>
    <definedName name="_____PPC10">#REF!</definedName>
    <definedName name="_____PPC100">#REF!</definedName>
    <definedName name="_____PPC101">#REF!</definedName>
    <definedName name="_____PPC102">#REF!</definedName>
    <definedName name="_____PPC103">#REF!</definedName>
    <definedName name="_____PPC104">#REF!</definedName>
    <definedName name="_____PPC105">#REF!</definedName>
    <definedName name="_____PPC106">#REF!</definedName>
    <definedName name="_____PPC107">#REF!</definedName>
    <definedName name="_____PPC108">#REF!</definedName>
    <definedName name="_____PPC109">#REF!</definedName>
    <definedName name="_____PPC11">#REF!</definedName>
    <definedName name="_____PPC110">#REF!</definedName>
    <definedName name="_____PPC111">#REF!</definedName>
    <definedName name="_____PPC112">#REF!</definedName>
    <definedName name="_____PPC113">#REF!</definedName>
    <definedName name="_____PPC114">#REF!</definedName>
    <definedName name="_____PPC115">#REF!</definedName>
    <definedName name="_____PPC116">#REF!</definedName>
    <definedName name="_____PPC117">#REF!</definedName>
    <definedName name="_____PPC118">#REF!</definedName>
    <definedName name="_____PPC119">#REF!</definedName>
    <definedName name="_____PPC12">#REF!</definedName>
    <definedName name="_____PPC120">#REF!</definedName>
    <definedName name="_____PPC121">#REF!</definedName>
    <definedName name="_____PPC122">#REF!</definedName>
    <definedName name="_____PPC123">#REF!</definedName>
    <definedName name="_____PPC124">#REF!</definedName>
    <definedName name="_____PPC125">#REF!</definedName>
    <definedName name="_____PPC126">#REF!</definedName>
    <definedName name="_____PPC127">#REF!</definedName>
    <definedName name="_____PPC128">#REF!</definedName>
    <definedName name="_____PPC129">#REF!</definedName>
    <definedName name="_____PPC13">#REF!</definedName>
    <definedName name="_____PPC130">#REF!</definedName>
    <definedName name="_____PPC131">#REF!</definedName>
    <definedName name="_____PPC132">#REF!</definedName>
    <definedName name="_____PPC133">#REF!</definedName>
    <definedName name="_____PPC134">#REF!</definedName>
    <definedName name="_____PPC135">#REF!</definedName>
    <definedName name="_____PPC136">#REF!</definedName>
    <definedName name="_____PPC137">#REF!</definedName>
    <definedName name="_____PPC138">#REF!</definedName>
    <definedName name="_____PPC139">#REF!</definedName>
    <definedName name="_____PPC14">#REF!</definedName>
    <definedName name="_____PPC140">#REF!</definedName>
    <definedName name="_____PPC141">#REF!</definedName>
    <definedName name="_____PPC142">#REF!</definedName>
    <definedName name="_____PPC143">#REF!</definedName>
    <definedName name="_____PPC144">#REF!</definedName>
    <definedName name="_____PPC145">#REF!</definedName>
    <definedName name="_____PPC146">#REF!</definedName>
    <definedName name="_____PPC147">#REF!</definedName>
    <definedName name="_____PPC148">#REF!</definedName>
    <definedName name="_____PPC149">#REF!</definedName>
    <definedName name="_____PPC15">#REF!</definedName>
    <definedName name="_____PPC150">#REF!</definedName>
    <definedName name="_____PPC151">#REF!</definedName>
    <definedName name="_____PPC152">#REF!</definedName>
    <definedName name="_____PPC153">#REF!</definedName>
    <definedName name="_____PPC154">#REF!</definedName>
    <definedName name="_____PPC155">#REF!</definedName>
    <definedName name="_____PPC16">#REF!</definedName>
    <definedName name="_____PPC17">#REF!</definedName>
    <definedName name="_____PPC18">#REF!</definedName>
    <definedName name="_____PPC19">#REF!</definedName>
    <definedName name="_____PPC2">#REF!</definedName>
    <definedName name="_____PPC20">#REF!</definedName>
    <definedName name="_____PPC21">#REF!</definedName>
    <definedName name="_____PPC22">#REF!</definedName>
    <definedName name="_____PPC23">#REF!</definedName>
    <definedName name="_____PPC24">#REF!</definedName>
    <definedName name="_____PPC25">#REF!</definedName>
    <definedName name="_____PPC26">#REF!</definedName>
    <definedName name="_____PPC27">#REF!</definedName>
    <definedName name="_____PPC28">#REF!</definedName>
    <definedName name="_____PPC29">#REF!</definedName>
    <definedName name="_____PPC3">#REF!</definedName>
    <definedName name="_____PPC30">#REF!</definedName>
    <definedName name="_____PPC31">#REF!</definedName>
    <definedName name="_____PPC32">#REF!</definedName>
    <definedName name="_____PPC33">#REF!</definedName>
    <definedName name="_____PPC34">#REF!</definedName>
    <definedName name="_____PPC35">#REF!</definedName>
    <definedName name="_____PPC36">#REF!</definedName>
    <definedName name="_____PPC37">#REF!</definedName>
    <definedName name="_____PPC38">#REF!</definedName>
    <definedName name="_____PPC39">#REF!</definedName>
    <definedName name="_____PPC4">#REF!</definedName>
    <definedName name="_____PPC40">#REF!</definedName>
    <definedName name="_____PPC41">#REF!</definedName>
    <definedName name="_____PPC42">#REF!</definedName>
    <definedName name="_____PPC43">#REF!</definedName>
    <definedName name="_____PPC44">#REF!</definedName>
    <definedName name="_____PPC45">#REF!</definedName>
    <definedName name="_____PPC46">#REF!</definedName>
    <definedName name="_____PPC47">#REF!</definedName>
    <definedName name="_____PPC48">#REF!</definedName>
    <definedName name="_____PPC49">#REF!</definedName>
    <definedName name="_____PPC5">#REF!</definedName>
    <definedName name="_____PPC50">#REF!</definedName>
    <definedName name="_____PPC51">#REF!</definedName>
    <definedName name="_____PPC52">#REF!</definedName>
    <definedName name="_____PPC53">#REF!</definedName>
    <definedName name="_____PPC54">#REF!</definedName>
    <definedName name="_____PPC55">#REF!</definedName>
    <definedName name="_____PPC56">#REF!</definedName>
    <definedName name="_____PPC57">#REF!</definedName>
    <definedName name="_____PPC58">#REF!</definedName>
    <definedName name="_____PPC59">#REF!</definedName>
    <definedName name="_____PPC6">#REF!</definedName>
    <definedName name="_____PPC60">#REF!</definedName>
    <definedName name="_____PPC61">#REF!</definedName>
    <definedName name="_____PPC62">#REF!</definedName>
    <definedName name="_____PPC63">#REF!</definedName>
    <definedName name="_____PPC64">#REF!</definedName>
    <definedName name="_____PPC65">#REF!</definedName>
    <definedName name="_____PPC66">#REF!</definedName>
    <definedName name="_____PPC67">#REF!</definedName>
    <definedName name="_____PPC68">#REF!</definedName>
    <definedName name="_____PPC69">#REF!</definedName>
    <definedName name="_____PPC7">#REF!</definedName>
    <definedName name="_____PPC70">#REF!</definedName>
    <definedName name="_____PPC71">#REF!</definedName>
    <definedName name="_____PPC72">#REF!</definedName>
    <definedName name="_____PPC73">#REF!</definedName>
    <definedName name="_____PPC74">#REF!</definedName>
    <definedName name="_____PPC75">#REF!</definedName>
    <definedName name="_____PPC76">#REF!</definedName>
    <definedName name="_____PPC77">#REF!</definedName>
    <definedName name="_____PPC78">#REF!</definedName>
    <definedName name="_____PPC79">#REF!</definedName>
    <definedName name="_____PPC8">#REF!</definedName>
    <definedName name="_____PPC80">#REF!</definedName>
    <definedName name="_____PPC81">#REF!</definedName>
    <definedName name="_____PPC82">#REF!</definedName>
    <definedName name="_____PPC83">#REF!</definedName>
    <definedName name="_____PPC84">#REF!</definedName>
    <definedName name="_____PPC85">#REF!</definedName>
    <definedName name="_____PPC86">#REF!</definedName>
    <definedName name="_____PPC87">#REF!</definedName>
    <definedName name="_____PPC88">#REF!</definedName>
    <definedName name="_____PPC89">#REF!</definedName>
    <definedName name="_____PPC9">#REF!</definedName>
    <definedName name="_____PPC90">#REF!</definedName>
    <definedName name="_____PPC91">#REF!</definedName>
    <definedName name="_____PPC92">#REF!</definedName>
    <definedName name="_____PPC93">#REF!</definedName>
    <definedName name="_____PPC94">#REF!</definedName>
    <definedName name="_____PPC95">#REF!</definedName>
    <definedName name="_____PPD114">#REF!</definedName>
    <definedName name="_____PPD89">#REF!</definedName>
    <definedName name="_____pv2">#REF!</definedName>
    <definedName name="_____QS25">[61]MRATES!$G$16</definedName>
    <definedName name="_____QS40">[61]MRATES!$G$17</definedName>
    <definedName name="_____rr3">[21]v!$A$2:$E$51</definedName>
    <definedName name="_____rrr1">[21]r!$B$1:$I$145</definedName>
    <definedName name="_____RT5565">#REF!</definedName>
    <definedName name="_____S12">'[48]p&amp;m'!#REF!</definedName>
    <definedName name="_____SD1">#REF!</definedName>
    <definedName name="_____SD10">#REF!</definedName>
    <definedName name="_____SD100">#REF!</definedName>
    <definedName name="_____SD101">#REF!</definedName>
    <definedName name="_____SD102">#REF!</definedName>
    <definedName name="_____SD103">#REF!</definedName>
    <definedName name="_____SD104">#REF!</definedName>
    <definedName name="_____SD105">#REF!</definedName>
    <definedName name="_____SD106">#REF!</definedName>
    <definedName name="_____SD107">#REF!</definedName>
    <definedName name="_____SD108">#REF!</definedName>
    <definedName name="_____SD109">#REF!</definedName>
    <definedName name="_____SD11">#REF!</definedName>
    <definedName name="_____SD110">#REF!</definedName>
    <definedName name="_____SD111">#REF!</definedName>
    <definedName name="_____SD112">#REF!</definedName>
    <definedName name="_____SD113">#REF!</definedName>
    <definedName name="_____SD114">#REF!</definedName>
    <definedName name="_____SD115">#REF!</definedName>
    <definedName name="_____SD116">#REF!</definedName>
    <definedName name="_____SD117">#REF!</definedName>
    <definedName name="_____SD118">#REF!</definedName>
    <definedName name="_____SD119">#REF!</definedName>
    <definedName name="_____SD12">#REF!</definedName>
    <definedName name="_____SD120">#REF!</definedName>
    <definedName name="_____SD121">#REF!</definedName>
    <definedName name="_____SD122">#REF!</definedName>
    <definedName name="_____SD123">#REF!</definedName>
    <definedName name="_____SD124">#REF!</definedName>
    <definedName name="_____SD125">#REF!</definedName>
    <definedName name="_____SD126">#REF!</definedName>
    <definedName name="_____SD127">#REF!</definedName>
    <definedName name="_____SD128">#REF!</definedName>
    <definedName name="_____SD129">#REF!</definedName>
    <definedName name="_____SD13">#REF!</definedName>
    <definedName name="_____SD130">#REF!</definedName>
    <definedName name="_____SD131">#REF!</definedName>
    <definedName name="_____SD132">#REF!</definedName>
    <definedName name="_____SD133">#REF!</definedName>
    <definedName name="_____SD134">#REF!</definedName>
    <definedName name="_____SD135">#REF!</definedName>
    <definedName name="_____SD136">#REF!</definedName>
    <definedName name="_____SD137">#REF!</definedName>
    <definedName name="_____SD138">#REF!</definedName>
    <definedName name="_____SD139">#REF!</definedName>
    <definedName name="_____SD14">#REF!</definedName>
    <definedName name="_____SD140">#REF!</definedName>
    <definedName name="_____SD141">#REF!</definedName>
    <definedName name="_____SD142">#REF!</definedName>
    <definedName name="_____SD143">#REF!</definedName>
    <definedName name="_____SD144">#REF!</definedName>
    <definedName name="_____SD145">#REF!</definedName>
    <definedName name="_____SD146">#REF!</definedName>
    <definedName name="_____SD147">#REF!</definedName>
    <definedName name="_____SD148">#REF!</definedName>
    <definedName name="_____SD149">#REF!</definedName>
    <definedName name="_____SD15">#REF!</definedName>
    <definedName name="_____SD150">#REF!</definedName>
    <definedName name="_____SD16">#REF!</definedName>
    <definedName name="_____SD17">#REF!</definedName>
    <definedName name="_____SD18">#REF!</definedName>
    <definedName name="_____SD19">#REF!</definedName>
    <definedName name="_____SD2">#REF!</definedName>
    <definedName name="_____SD20">#REF!</definedName>
    <definedName name="_____SD21">#REF!</definedName>
    <definedName name="_____SD22">#REF!</definedName>
    <definedName name="_____SD23">#REF!</definedName>
    <definedName name="_____SD24">#REF!</definedName>
    <definedName name="_____SD25">#REF!</definedName>
    <definedName name="_____SD250">#REF!</definedName>
    <definedName name="_____SD26">#REF!</definedName>
    <definedName name="_____SD27">#REF!</definedName>
    <definedName name="_____SD28">#REF!</definedName>
    <definedName name="_____SD29">#REF!</definedName>
    <definedName name="_____SD3">#REF!</definedName>
    <definedName name="_____SD30">#REF!</definedName>
    <definedName name="_____SD31">#REF!</definedName>
    <definedName name="_____SD32">#REF!</definedName>
    <definedName name="_____SD33">#REF!</definedName>
    <definedName name="_____SD34">#REF!</definedName>
    <definedName name="_____SD35">#REF!</definedName>
    <definedName name="_____SD36">#REF!</definedName>
    <definedName name="_____SD37">#REF!</definedName>
    <definedName name="_____SD38">#REF!</definedName>
    <definedName name="_____SD39">#REF!</definedName>
    <definedName name="_____SD4">#REF!</definedName>
    <definedName name="_____SD40">#REF!</definedName>
    <definedName name="_____SD41">#REF!</definedName>
    <definedName name="_____SD42">#REF!</definedName>
    <definedName name="_____SD43">#REF!</definedName>
    <definedName name="_____SD44">#REF!</definedName>
    <definedName name="_____SD45">#REF!</definedName>
    <definedName name="_____SD46">#REF!</definedName>
    <definedName name="_____SD47">#REF!</definedName>
    <definedName name="_____SD48">#REF!</definedName>
    <definedName name="_____SD49">#REF!</definedName>
    <definedName name="_____SD5">#REF!</definedName>
    <definedName name="_____SD50">#REF!</definedName>
    <definedName name="_____SD500">#REF!</definedName>
    <definedName name="_____SD51">#REF!</definedName>
    <definedName name="_____SD52">#REF!</definedName>
    <definedName name="_____SD53">#REF!</definedName>
    <definedName name="_____SD54">#REF!</definedName>
    <definedName name="_____SD55">#REF!</definedName>
    <definedName name="_____SD56">#REF!</definedName>
    <definedName name="_____SD57">#REF!</definedName>
    <definedName name="_____SD58">#REF!</definedName>
    <definedName name="_____SD59">#REF!</definedName>
    <definedName name="_____SD6">#REF!</definedName>
    <definedName name="_____SD60">#REF!</definedName>
    <definedName name="_____SD61">#REF!</definedName>
    <definedName name="_____SD62">#REF!</definedName>
    <definedName name="_____SD63">#REF!</definedName>
    <definedName name="_____SD64">#REF!</definedName>
    <definedName name="_____SD65">#REF!</definedName>
    <definedName name="_____SD66">#REF!</definedName>
    <definedName name="_____SD67">#REF!</definedName>
    <definedName name="_____SD68">#REF!</definedName>
    <definedName name="_____SD69">#REF!</definedName>
    <definedName name="_____SD7">#REF!</definedName>
    <definedName name="_____SD70">#REF!</definedName>
    <definedName name="_____SD71">#REF!</definedName>
    <definedName name="_____SD72">#REF!</definedName>
    <definedName name="_____SD73">#REF!</definedName>
    <definedName name="_____SD74">#REF!</definedName>
    <definedName name="_____SD75">#REF!</definedName>
    <definedName name="_____SD76">#REF!</definedName>
    <definedName name="_____SD77">#REF!</definedName>
    <definedName name="_____SD78">#REF!</definedName>
    <definedName name="_____SD79">#REF!</definedName>
    <definedName name="_____SD8">#REF!</definedName>
    <definedName name="_____SD80">#REF!</definedName>
    <definedName name="_____SD81">#REF!</definedName>
    <definedName name="_____SD82">#REF!</definedName>
    <definedName name="_____SD83">#REF!</definedName>
    <definedName name="_____SD84">#REF!</definedName>
    <definedName name="_____SD85">#REF!</definedName>
    <definedName name="_____SD86">#REF!</definedName>
    <definedName name="_____SD87">#REF!</definedName>
    <definedName name="_____SD88">#REF!</definedName>
    <definedName name="_____SD89">#REF!</definedName>
    <definedName name="_____SD9">#REF!</definedName>
    <definedName name="_____SD90">#REF!</definedName>
    <definedName name="_____SD91">#REF!</definedName>
    <definedName name="_____SD92">#REF!</definedName>
    <definedName name="_____SD93">#REF!</definedName>
    <definedName name="_____SD94">#REF!</definedName>
    <definedName name="_____SD95">#REF!</definedName>
    <definedName name="_____SD96">#REF!</definedName>
    <definedName name="_____SD97">#REF!</definedName>
    <definedName name="_____SD98">#REF!</definedName>
    <definedName name="_____SD99">#REF!</definedName>
    <definedName name="_____sep1">[52]data!#REF!</definedName>
    <definedName name="_____SK1" hidden="1">{"ss",#N/A,FALSE,"MODULE3"}</definedName>
    <definedName name="_____SP005">'[55]road safety datas'!#REF!</definedName>
    <definedName name="_____SP10">[26]Sheet1!$C$18</definedName>
    <definedName name="_____SP16">[26]Sheet1!$C$24</definedName>
    <definedName name="_____SP7">[26]Sheet1!$C$15</definedName>
    <definedName name="_____SS10">[61]MRATES!$J$7</definedName>
    <definedName name="_____ss12">[22]rdamdata!$J$8</definedName>
    <definedName name="_____SS150">[61]MRATES!$G$13</definedName>
    <definedName name="_____ss20">[22]rdamdata!$J$7</definedName>
    <definedName name="_____SS225">[61]MRATES!$G$14</definedName>
    <definedName name="_____SS25">[61]MRATES!$J$10</definedName>
    <definedName name="_____SS300">[61]MRATES!$G$15</definedName>
    <definedName name="_____ss40">[22]rdamdata!$J$6</definedName>
    <definedName name="_____SS6">[61]MRATES!$J$6</definedName>
    <definedName name="_____tw2">#REF!</definedName>
    <definedName name="_____var1">#REF!</definedName>
    <definedName name="_____var4">#REF!</definedName>
    <definedName name="_____vat1">#REF!</definedName>
    <definedName name="_____WN7" hidden="1">{#N/A,#N/A,FALSE,"MODULE3"}</definedName>
    <definedName name="_____xh2256">[49]HDPE!$L$30</definedName>
    <definedName name="_____xh2506">[49]HDPE!$M$30</definedName>
    <definedName name="_____xh2806">[49]HDPE!$N$30</definedName>
    <definedName name="_____xh3156">[49]HDPE!$O$30</definedName>
    <definedName name="_____xh634">[49]HDPE!$C$16</definedName>
    <definedName name="_____xk7100">[49]DI!$C$37</definedName>
    <definedName name="_____xk7150">[49]DI!$D$37</definedName>
    <definedName name="_____xk7250">[49]DI!$F$37</definedName>
    <definedName name="_____xk7300">[49]DI!$G$37</definedName>
    <definedName name="_____xlnm.Print_Area_1">#REF!</definedName>
    <definedName name="_____xlnm.Print_Area_2">#REF!</definedName>
    <definedName name="_____xlnm.Print_Area_3">#REF!</definedName>
    <definedName name="_____xlnm.Print_Area_7">#REF!</definedName>
    <definedName name="_____xlnm.Print_Area_8">#REF!</definedName>
    <definedName name="_____xlnm.Print_Area_9">#REF!</definedName>
    <definedName name="_____xlnm.Print_Titles_1">#REF!</definedName>
    <definedName name="_____xp11010">[49]pvc!$F$61</definedName>
    <definedName name="_____xp1104">[49]pvc!$F$31</definedName>
    <definedName name="_____xp1106">[49]pvc!$F$46</definedName>
    <definedName name="_____xp1254">[49]pvc!$G$31</definedName>
    <definedName name="_____xp1256">[49]pvc!$G$46</definedName>
    <definedName name="_____xp14010">[49]pvc!$H$61</definedName>
    <definedName name="_____xp1404">[49]pvc!$H$31</definedName>
    <definedName name="_____xp1406">[49]pvc!$H$46</definedName>
    <definedName name="_____xp1604">[49]pvc!$I$31</definedName>
    <definedName name="_____xp1606">[49]pvc!$I$46</definedName>
    <definedName name="_____xp1804">[49]pvc!$J$31</definedName>
    <definedName name="_____xp1806">[49]pvc!$J$46</definedName>
    <definedName name="_____xp2006">[49]pvc!$K$46</definedName>
    <definedName name="_____xp6310">[49]pvc!$C$61</definedName>
    <definedName name="_____xp636">[49]pvc!$C$46</definedName>
    <definedName name="_____xp7510">[49]pvc!$D$61</definedName>
    <definedName name="_____xp754">[49]pvc!$D$31</definedName>
    <definedName name="_____xp756">[49]pvc!$D$46</definedName>
    <definedName name="_____xp9010">[49]pvc!$E$61</definedName>
    <definedName name="_____xp904">[49]pvc!$E$31</definedName>
    <definedName name="_____xp906">[49]pvc!$E$46</definedName>
    <definedName name="____1Excel_BuiltIn_Print_Area_1_1">#REF!</definedName>
    <definedName name="____A99999">#REF!</definedName>
    <definedName name="____atw2">#REF!</definedName>
    <definedName name="____bla1">[17]leads!$H$7</definedName>
    <definedName name="____BLK1">#REF!</definedName>
    <definedName name="____BLK2">#REF!</definedName>
    <definedName name="____BLK3">[64]BLK3!$1:$1048576</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[28]DATA!$H$67</definedName>
    <definedName name="____CCW2">[28]DATA!$H$97</definedName>
    <definedName name="____cur1">[3]r!$F$30</definedName>
    <definedName name="____dem2" hidden="1">{"pl_t&amp;d",#N/A,FALSE,"p&amp;l_t&amp;D_01_02 (2)"}</definedName>
    <definedName name="____er1">#REF!</definedName>
    <definedName name="____EST3">#REF!</definedName>
    <definedName name="____f1">#REF!</definedName>
    <definedName name="____FIT1">#REF!</definedName>
    <definedName name="____FIT2">#REF!</definedName>
    <definedName name="____G120907">[65]Data!#REF!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[24]DATA_PRG!$H$245</definedName>
    <definedName name="____IRC12">[61]MRATES!$M$9</definedName>
    <definedName name="____IRC19">[61]MRATES!$M$10</definedName>
    <definedName name="____IRC25">[61]MRATES!$M$11</definedName>
    <definedName name="____IRC40">[61]MRATES!$M$12</definedName>
    <definedName name="____IRC5">[61]MRATES!$M$7</definedName>
    <definedName name="____IRC50">[61]MRATES!$M$13</definedName>
    <definedName name="____IRC60">[61]MRATES!$M$14</definedName>
    <definedName name="____IRC9">[61]MRATES!$M$8</definedName>
    <definedName name="____KC139">#REF!</definedName>
    <definedName name="____knr2">#REF!</definedName>
    <definedName name="____l1">[18]leads!$A$3:$E$108</definedName>
    <definedName name="____l12">#REF!</definedName>
    <definedName name="____l2">[3]r!$F$29</definedName>
    <definedName name="____l3">#REF!</definedName>
    <definedName name="____l4">[19]Sheet1!$W$2:$Y$103</definedName>
    <definedName name="____l5">#REF!</definedName>
    <definedName name="____l6">[3]r!$F$4</definedName>
    <definedName name="____l7">[6]r!$F$4</definedName>
    <definedName name="____l8">[3]r!$F$2</definedName>
    <definedName name="____l9">[3]r!$F$3</definedName>
    <definedName name="____LC1">'[62]not req 3'!#REF!</definedName>
    <definedName name="____LC2">'[62]not req 3'!#REF!</definedName>
    <definedName name="____LJ6">[28]DATA!$H$245</definedName>
    <definedName name="____lj600">#REF!</definedName>
    <definedName name="____lj900">#REF!</definedName>
    <definedName name="____LL3">#REF!</definedName>
    <definedName name="____LR100">'[43]DATA-2005-06'!$J$122</definedName>
    <definedName name="____LR101">'[43]DATA-2005-06'!$J$123</definedName>
    <definedName name="____LR102">'[43]DATA-2005-06'!$J$124</definedName>
    <definedName name="____LR103">'[43]DATA-2005-06'!$J$125</definedName>
    <definedName name="____LR104">'[43]DATA-2005-06'!$J$126</definedName>
    <definedName name="____LR107">'[43]DATA-2005-06'!$J$129</definedName>
    <definedName name="____LR11">'[43]DATA-2005-06'!$J$20</definedName>
    <definedName name="____LR119">'[43]DATA-2005-06'!$J$144</definedName>
    <definedName name="____LR12">'[43]DATA-2005-06'!$J$21</definedName>
    <definedName name="____LR120">'[43]DATA-2005-06'!$J$145</definedName>
    <definedName name="____LR121">'[43]DATA-2005-06'!$J$146</definedName>
    <definedName name="____LR127">'[43]DATA-2005-06'!$J$152</definedName>
    <definedName name="____LR13">'[43]DATA-2005-06'!$J$22</definedName>
    <definedName name="____LR130">'[43]DATA-2005-06'!$J$155</definedName>
    <definedName name="____LR131">'[43]DATA-2005-06'!$J$156</definedName>
    <definedName name="____LR132">'[43]DATA-2005-06'!$J$157</definedName>
    <definedName name="____LR14">'[43]DATA-2005-06'!$J$23</definedName>
    <definedName name="____LR141">'[43]DATA-2005-06'!$J$174</definedName>
    <definedName name="____LR142">'[43]DATA-2005-06'!$J$175</definedName>
    <definedName name="____LR143">'[43]DATA-2005-06'!$J$176</definedName>
    <definedName name="____LR149">'[43]DATA-2005-06'!$J$188</definedName>
    <definedName name="____LR150">'[43]DATA-2005-06'!$J$189</definedName>
    <definedName name="____LR151">'[43]DATA-2005-06'!$J$190</definedName>
    <definedName name="____LR153">'[43]DATA-2005-06'!$J$194</definedName>
    <definedName name="____LR156">'[43]DATA-2005-06'!$J$198</definedName>
    <definedName name="____LR157">'[43]DATA-2005-06'!$J$201</definedName>
    <definedName name="____LR159">'[43]DATA-2005-06'!$J$203</definedName>
    <definedName name="____LR161">'[43]DATA-2005-06'!$J$210</definedName>
    <definedName name="____LR162">'[43]DATA-2005-06'!$J$211</definedName>
    <definedName name="____LR163">'[43]DATA-2005-06'!$J$212</definedName>
    <definedName name="____LR164">'[43]DATA-2005-06'!$J$213</definedName>
    <definedName name="____LR17">'[43]DATA-2005-06'!$J$26</definedName>
    <definedName name="____LR18">'[43]DATA-2005-06'!$J$27</definedName>
    <definedName name="____LR19">'[43]DATA-2005-06'!$J$28</definedName>
    <definedName name="____LR2">'[43]DATA-2005-06'!$J$10</definedName>
    <definedName name="____LR20">'[43]DATA-2005-06'!$J$29</definedName>
    <definedName name="____LR21">'[43]DATA-2005-06'!$J$30</definedName>
    <definedName name="____LR22">'[43]DATA-2005-06'!$J$31</definedName>
    <definedName name="____LR23">'[43]DATA-2005-06'!$J$32</definedName>
    <definedName name="____LR24">'[43]DATA-2005-06'!$J$33</definedName>
    <definedName name="____LR25">'[43]DATA-2005-06'!$J$34</definedName>
    <definedName name="____LR26">'[43]DATA-2005-06'!$J$35</definedName>
    <definedName name="____LR27">'[43]DATA-2005-06'!$J$36</definedName>
    <definedName name="____LR28">'[43]DATA-2005-06'!$J$37</definedName>
    <definedName name="____LR29">'[43]DATA-2005-06'!$J$38</definedName>
    <definedName name="____LR30">'[43]DATA-2005-06'!$J$39</definedName>
    <definedName name="____LR31">'[43]DATA-2005-06'!$J$40</definedName>
    <definedName name="____LR32">'[43]DATA-2005-06'!$J$41</definedName>
    <definedName name="____LR33">'[43]DATA-2005-06'!$J$42</definedName>
    <definedName name="____LR34">'[43]DATA-2005-06'!$J$43</definedName>
    <definedName name="____LR35">'[43]DATA-2005-06'!$J$44</definedName>
    <definedName name="____LR36">'[43]DATA-2005-06'!$J$45</definedName>
    <definedName name="____LR37">'[43]DATA-2005-06'!$J$46</definedName>
    <definedName name="____LR38">'[43]DATA-2005-06'!$J$47</definedName>
    <definedName name="____LR39">'[43]DATA-2005-06'!$J$51</definedName>
    <definedName name="____LR4">'[43]DATA-2005-06'!$J$12</definedName>
    <definedName name="____LR40">'[43]DATA-2005-06'!$J$52</definedName>
    <definedName name="____LR41">'[43]DATA-2005-06'!$J$53</definedName>
    <definedName name="____LR42">'[43]DATA-2005-06'!$J$54</definedName>
    <definedName name="____LR43">'[43]DATA-2005-06'!$J$55</definedName>
    <definedName name="____LR44">'[43]DATA-2005-06'!$J$56</definedName>
    <definedName name="____LR46">'[43]DATA-2005-06'!$J$58</definedName>
    <definedName name="____LR47">'[43]DATA-2005-06'!$J$59</definedName>
    <definedName name="____LR5">'[43]DATA-2005-06'!$J$13</definedName>
    <definedName name="____LR53">'[43]DATA-2005-06'!$J$65</definedName>
    <definedName name="____LR54">'[43]DATA-2005-06'!$J$66</definedName>
    <definedName name="____LR56">'[43]DATA-2005-06'!$J$68</definedName>
    <definedName name="____LR57">'[43]DATA-2005-06'!$J$69</definedName>
    <definedName name="____LR58">'[43]DATA-2005-06'!$J$70</definedName>
    <definedName name="____LR6">'[43]DATA-2005-06'!$J$14</definedName>
    <definedName name="____LR62">'[43]DATA-2005-06'!$J$74</definedName>
    <definedName name="____LR7">'[43]DATA-2005-06'!$J$15</definedName>
    <definedName name="____LR8">'[43]DATA-2005-06'!$J$16</definedName>
    <definedName name="____LR92">'[43]DATA-2005-06'!$J$112</definedName>
    <definedName name="____LR93">'[43]DATA-2005-06'!$J$113</definedName>
    <definedName name="____LR94">'[43]DATA-2005-06'!$J$114</definedName>
    <definedName name="____LR96">'[43]DATA-2005-06'!$J$116</definedName>
    <definedName name="____LS1">'[43]DATA-2005-06'!$P$232</definedName>
    <definedName name="____LS10">'[43]DATA-2005-06'!$P$242</definedName>
    <definedName name="____LS11">'[43]DATA-2005-06'!$P$243</definedName>
    <definedName name="____LS13">'[43]DATA-2005-06'!$P$245</definedName>
    <definedName name="____LS15">'[43]DATA-2005-06'!$P$247</definedName>
    <definedName name="____LS16">'[43]DATA-2005-06'!$P$248</definedName>
    <definedName name="____LS18">'[43]DATA-2005-06'!$P$250</definedName>
    <definedName name="____LS2">'[43]DATA-2005-06'!$P$233</definedName>
    <definedName name="____LS3">'[43]DATA-2005-06'!$P$234</definedName>
    <definedName name="____LS30">'[43]DATA-2005-06'!$P$261</definedName>
    <definedName name="____LS33">'[43]DATA-2005-06'!$P$264</definedName>
    <definedName name="____LS36">'[43]DATA-2005-06'!$P$266</definedName>
    <definedName name="____LS37">'[43]DATA-2005-06'!$P$267</definedName>
    <definedName name="____LS4">'[43]DATA-2005-06'!$P$235</definedName>
    <definedName name="____LS41">'[43]DATA-2005-06'!$P$271</definedName>
    <definedName name="____LS42">'[43]DATA-2005-06'!$P$272</definedName>
    <definedName name="____LS43">'[43]DATA-2005-06'!$P$273</definedName>
    <definedName name="____LS5">'[43]DATA-2005-06'!$P$236</definedName>
    <definedName name="____LS6">'[43]DATA-2005-06'!$P$238</definedName>
    <definedName name="____LS7">'[43]DATA-2005-06'!$P$239</definedName>
    <definedName name="____LS8">'[43]DATA-2005-06'!$P$240</definedName>
    <definedName name="____LS9">'[43]DATA-2005-06'!$P$241</definedName>
    <definedName name="____LSO24">[57]Lead!#REF!</definedName>
    <definedName name="____M1234">[66]EDWise!$P$2:$Q$183</definedName>
    <definedName name="____ma1">#REF!</definedName>
    <definedName name="____ma2">#REF!</definedName>
    <definedName name="____man1">[67]m!$B$149</definedName>
    <definedName name="____me10">'[68]Lead statement'!$P$11</definedName>
    <definedName name="____me20">'[58]Lead statement'!$P$12</definedName>
    <definedName name="____me40">'[58]Lead statement'!$P$13</definedName>
    <definedName name="____me6">'[68]Lead statement'!$P$10</definedName>
    <definedName name="____Met22">#REF!</definedName>
    <definedName name="____Met45">#REF!</definedName>
    <definedName name="____MEt55">#REF!</definedName>
    <definedName name="____Met63">#REF!</definedName>
    <definedName name="____MIX124">[46]maya!$A$11:$A$18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[20]r!$F$4</definedName>
    <definedName name="____mm1000">#REF!</definedName>
    <definedName name="____mm11">[3]r!$F$4</definedName>
    <definedName name="____mm111">[6]r!$F$4</definedName>
    <definedName name="____mm600">#REF!</definedName>
    <definedName name="____mm800">#REF!</definedName>
    <definedName name="____MS2">#REF!</definedName>
    <definedName name="____MS6">[63]MRATES!$T$17</definedName>
    <definedName name="____MT1">#REF!</definedName>
    <definedName name="____MT10">#REF!</definedName>
    <definedName name="____MT100">#REF!</definedName>
    <definedName name="____MT101">#REF!</definedName>
    <definedName name="____MT102">#REF!</definedName>
    <definedName name="____MT103">#REF!</definedName>
    <definedName name="____MT104">#REF!</definedName>
    <definedName name="____MT105">#REF!</definedName>
    <definedName name="____MT106">#REF!</definedName>
    <definedName name="____MT107">#REF!</definedName>
    <definedName name="____MT108">#REF!</definedName>
    <definedName name="____MT109">#REF!</definedName>
    <definedName name="____MT11">#REF!</definedName>
    <definedName name="____MT110">#REF!</definedName>
    <definedName name="____MT111">#REF!</definedName>
    <definedName name="____MT112">#REF!</definedName>
    <definedName name="____MT113">#REF!</definedName>
    <definedName name="____MT114">#REF!</definedName>
    <definedName name="____MT115">#REF!</definedName>
    <definedName name="____MT116">#REF!</definedName>
    <definedName name="____MT117">#REF!</definedName>
    <definedName name="____MT118">#REF!</definedName>
    <definedName name="____MT119">#REF!</definedName>
    <definedName name="____MT12">#REF!</definedName>
    <definedName name="____MT120">#REF!</definedName>
    <definedName name="____MT121">#REF!</definedName>
    <definedName name="____MT122">#REF!</definedName>
    <definedName name="____MT123">#REF!</definedName>
    <definedName name="____MT124">#REF!</definedName>
    <definedName name="____MT125">#REF!</definedName>
    <definedName name="____MT126">#REF!</definedName>
    <definedName name="____MT127">#REF!</definedName>
    <definedName name="____MT128">#REF!</definedName>
    <definedName name="____MT129">#REF!</definedName>
    <definedName name="____MT13">#REF!</definedName>
    <definedName name="____MT130">#REF!</definedName>
    <definedName name="____MT131">#REF!</definedName>
    <definedName name="____MT132">#REF!</definedName>
    <definedName name="____MT133">#REF!</definedName>
    <definedName name="____MT134">#REF!</definedName>
    <definedName name="____MT135">#REF!</definedName>
    <definedName name="____MT136">#REF!</definedName>
    <definedName name="____MT137">#REF!</definedName>
    <definedName name="____MT138">#REF!</definedName>
    <definedName name="____MT139">#REF!</definedName>
    <definedName name="____MT14">#REF!</definedName>
    <definedName name="____MT140">#REF!</definedName>
    <definedName name="____MT141">#REF!</definedName>
    <definedName name="____MT142">#REF!</definedName>
    <definedName name="____MT143">#REF!</definedName>
    <definedName name="____MT144">#REF!</definedName>
    <definedName name="____MT145">#REF!</definedName>
    <definedName name="____MT146">#REF!</definedName>
    <definedName name="____MT147">#REF!</definedName>
    <definedName name="____MT148">#REF!</definedName>
    <definedName name="____MT149">#REF!</definedName>
    <definedName name="____MT15">#REF!</definedName>
    <definedName name="____MT150">#REF!</definedName>
    <definedName name="____MT16">#REF!</definedName>
    <definedName name="____MT17">#REF!</definedName>
    <definedName name="____MT18">#REF!</definedName>
    <definedName name="____MT19">#REF!</definedName>
    <definedName name="____MT2">#REF!</definedName>
    <definedName name="____MT20">#REF!</definedName>
    <definedName name="____MT21">#REF!</definedName>
    <definedName name="____MT22">#REF!</definedName>
    <definedName name="____MT23">#REF!</definedName>
    <definedName name="____MT24">#REF!</definedName>
    <definedName name="____MT25">#REF!</definedName>
    <definedName name="____MT26">#REF!</definedName>
    <definedName name="____MT27">#REF!</definedName>
    <definedName name="____MT28">#REF!</definedName>
    <definedName name="____MT29">#REF!</definedName>
    <definedName name="____MT3">#REF!</definedName>
    <definedName name="____MT30">#REF!</definedName>
    <definedName name="____MT31">#REF!</definedName>
    <definedName name="____MT32">#REF!</definedName>
    <definedName name="____MT33">#REF!</definedName>
    <definedName name="____MT34">#REF!</definedName>
    <definedName name="____MT35">#REF!</definedName>
    <definedName name="____MT36">#REF!</definedName>
    <definedName name="____MT37">#REF!</definedName>
    <definedName name="____MT38">#REF!</definedName>
    <definedName name="____MT39">#REF!</definedName>
    <definedName name="____MT4">#REF!</definedName>
    <definedName name="____MT40">#REF!</definedName>
    <definedName name="____MT41">#REF!</definedName>
    <definedName name="____MT42">#REF!</definedName>
    <definedName name="____MT43">#REF!</definedName>
    <definedName name="____MT44">#REF!</definedName>
    <definedName name="____MT45">#REF!</definedName>
    <definedName name="____MT46">#REF!</definedName>
    <definedName name="____MT47">#REF!</definedName>
    <definedName name="____MT48">#REF!</definedName>
    <definedName name="____MT49">#REF!</definedName>
    <definedName name="____MT5">#REF!</definedName>
    <definedName name="____MT50">#REF!</definedName>
    <definedName name="____MT500">#REF!</definedName>
    <definedName name="____MT51">#REF!</definedName>
    <definedName name="____MT52">#REF!</definedName>
    <definedName name="____MT53">#REF!</definedName>
    <definedName name="____MT54">#REF!</definedName>
    <definedName name="____MT55">#REF!</definedName>
    <definedName name="____MT56">#REF!</definedName>
    <definedName name="____MT57">#REF!</definedName>
    <definedName name="____MT58">#REF!</definedName>
    <definedName name="____MT59">#REF!</definedName>
    <definedName name="____MT6">#REF!</definedName>
    <definedName name="____MT60">#REF!</definedName>
    <definedName name="____MT61">#REF!</definedName>
    <definedName name="____MT62">#REF!</definedName>
    <definedName name="____MT63">#REF!</definedName>
    <definedName name="____MT64">#REF!</definedName>
    <definedName name="____MT65">#REF!</definedName>
    <definedName name="____MT66">#REF!</definedName>
    <definedName name="____MT67">#REF!</definedName>
    <definedName name="____MT68">#REF!</definedName>
    <definedName name="____MT69">#REF!</definedName>
    <definedName name="____MT7">#REF!</definedName>
    <definedName name="____MT70">#REF!</definedName>
    <definedName name="____MT71">#REF!</definedName>
    <definedName name="____MT72">#REF!</definedName>
    <definedName name="____MT73">#REF!</definedName>
    <definedName name="____MT74">#REF!</definedName>
    <definedName name="____MT75">#REF!</definedName>
    <definedName name="____MT76">#REF!</definedName>
    <definedName name="____MT77">#REF!</definedName>
    <definedName name="____MT78">#REF!</definedName>
    <definedName name="____MT79">#REF!</definedName>
    <definedName name="____MT8">#REF!</definedName>
    <definedName name="____MT80">#REF!</definedName>
    <definedName name="____MT81">#REF!</definedName>
    <definedName name="____MT82">#REF!</definedName>
    <definedName name="____MT83">#REF!</definedName>
    <definedName name="____MT84">#REF!</definedName>
    <definedName name="____MT85">#REF!</definedName>
    <definedName name="____MT86">#REF!</definedName>
    <definedName name="____MT87">#REF!</definedName>
    <definedName name="____MT88">#REF!</definedName>
    <definedName name="____MT89">#REF!</definedName>
    <definedName name="____MT9">#REF!</definedName>
    <definedName name="____MT90">#REF!</definedName>
    <definedName name="____MT91">#REF!</definedName>
    <definedName name="____MT92">#REF!</definedName>
    <definedName name="____MT93">#REF!</definedName>
    <definedName name="____MT94">#REF!</definedName>
    <definedName name="____MT95">#REF!</definedName>
    <definedName name="____MT96">#REF!</definedName>
    <definedName name="____MT97">#REF!</definedName>
    <definedName name="____MT98">#REF!</definedName>
    <definedName name="____MT99">#REF!</definedName>
    <definedName name="____OH1">[63]MRATES!$T$26</definedName>
    <definedName name="____pa1">[52]data!#REF!</definedName>
    <definedName name="____pa2">[52]data!#REF!</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[25]DATA_PRG!$H$269</definedName>
    <definedName name="____PPA14">#REF!</definedName>
    <definedName name="____PPB154">#REF!</definedName>
    <definedName name="____PPB155">#REF!</definedName>
    <definedName name="____PPB16">#REF!</definedName>
    <definedName name="____PPB17">#REF!</definedName>
    <definedName name="____PPB18">#REF!</definedName>
    <definedName name="____PPB19">#REF!</definedName>
    <definedName name="____PPB2">#REF!</definedName>
    <definedName name="____PPB20">#REF!</definedName>
    <definedName name="____PPB21">#REF!</definedName>
    <definedName name="____PPB22">#REF!</definedName>
    <definedName name="____PPB23">#REF!</definedName>
    <definedName name="____PPB24">#REF!</definedName>
    <definedName name="____PPB25">#REF!</definedName>
    <definedName name="____PPB26">#REF!</definedName>
    <definedName name="____PPB27">#REF!</definedName>
    <definedName name="____PPB28">#REF!</definedName>
    <definedName name="____PPB29">#REF!</definedName>
    <definedName name="____PPB3">#REF!</definedName>
    <definedName name="____PPB30">#REF!</definedName>
    <definedName name="____PPB31">#REF!</definedName>
    <definedName name="____PPB32">#REF!</definedName>
    <definedName name="____PPB33">#REF!</definedName>
    <definedName name="____PPB34">#REF!</definedName>
    <definedName name="____PPB35">#REF!</definedName>
    <definedName name="____PPB36">#REF!</definedName>
    <definedName name="____PPB37">#REF!</definedName>
    <definedName name="____PPB38">#REF!</definedName>
    <definedName name="____PPB39">#REF!</definedName>
    <definedName name="____PPB4">#REF!</definedName>
    <definedName name="____PPB40">#REF!</definedName>
    <definedName name="____PPB41">#REF!</definedName>
    <definedName name="____PPB42">#REF!</definedName>
    <definedName name="____PPB43">#REF!</definedName>
    <definedName name="____PPB44">#REF!</definedName>
    <definedName name="____PPB45">#REF!</definedName>
    <definedName name="____PPB46">#REF!</definedName>
    <definedName name="____PPB47">#REF!</definedName>
    <definedName name="____PPB48">#REF!</definedName>
    <definedName name="____PPB49">#REF!</definedName>
    <definedName name="____PPB5">#REF!</definedName>
    <definedName name="____PPB50">#REF!</definedName>
    <definedName name="____PPB51">#REF!</definedName>
    <definedName name="____PPB52">#REF!</definedName>
    <definedName name="____PPB53">#REF!</definedName>
    <definedName name="____PPB54">#REF!</definedName>
    <definedName name="____PPB55">#REF!</definedName>
    <definedName name="____PPB56">#REF!</definedName>
    <definedName name="____PPB57">#REF!</definedName>
    <definedName name="____PPB58">#REF!</definedName>
    <definedName name="____PPB59">#REF!</definedName>
    <definedName name="____PPB6">#REF!</definedName>
    <definedName name="____PPB60">#REF!</definedName>
    <definedName name="____PPB61">#REF!</definedName>
    <definedName name="____PPB62">#REF!</definedName>
    <definedName name="____PPB63">#REF!</definedName>
    <definedName name="____PPB64">#REF!</definedName>
    <definedName name="____PPB65">#REF!</definedName>
    <definedName name="____PPB66">#REF!</definedName>
    <definedName name="____PPB67">#REF!</definedName>
    <definedName name="____PPB68">#REF!</definedName>
    <definedName name="____PPB69">#REF!</definedName>
    <definedName name="____PPB7">#REF!</definedName>
    <definedName name="____PPB70">#REF!</definedName>
    <definedName name="____PPB71">#REF!</definedName>
    <definedName name="____PPB72">#REF!</definedName>
    <definedName name="____PPB73">#REF!</definedName>
    <definedName name="____PPB74">#REF!</definedName>
    <definedName name="____PPB75">#REF!</definedName>
    <definedName name="____PPB76">#REF!</definedName>
    <definedName name="____PPB77">#REF!</definedName>
    <definedName name="____PPB78">#REF!</definedName>
    <definedName name="____PPB79">#REF!</definedName>
    <definedName name="____PPB8">#REF!</definedName>
    <definedName name="____PPB80">#REF!</definedName>
    <definedName name="____PPB81">#REF!</definedName>
    <definedName name="____PPB82">#REF!</definedName>
    <definedName name="____PPB83">#REF!</definedName>
    <definedName name="____PPB84">#REF!</definedName>
    <definedName name="____PPB85">#REF!</definedName>
    <definedName name="____PPB86">#REF!</definedName>
    <definedName name="____PPB87">#REF!</definedName>
    <definedName name="____PPB88">#REF!</definedName>
    <definedName name="____PPB89">#REF!</definedName>
    <definedName name="____PPB9">#REF!</definedName>
    <definedName name="____PPB90">#REF!</definedName>
    <definedName name="____PPB91">#REF!</definedName>
    <definedName name="____PPB92">#REF!</definedName>
    <definedName name="____PPB93">#REF!</definedName>
    <definedName name="____PPB94">#REF!</definedName>
    <definedName name="____PPB95">#REF!</definedName>
    <definedName name="____PPB96">#REF!</definedName>
    <definedName name="____PPB97">#REF!</definedName>
    <definedName name="____PPB98">#REF!</definedName>
    <definedName name="____PPB99">#REF!</definedName>
    <definedName name="____PPC1">#REF!</definedName>
    <definedName name="____PPC10">#REF!</definedName>
    <definedName name="____PPC100">#REF!</definedName>
    <definedName name="____PPC101">#REF!</definedName>
    <definedName name="____PPC102">#REF!</definedName>
    <definedName name="____PPC103">#REF!</definedName>
    <definedName name="____PPC104">#REF!</definedName>
    <definedName name="____PPC105">#REF!</definedName>
    <definedName name="____PPC106">#REF!</definedName>
    <definedName name="____PPC107">#REF!</definedName>
    <definedName name="____PPC108">#REF!</definedName>
    <definedName name="____PPC109">#REF!</definedName>
    <definedName name="____PPC11">#REF!</definedName>
    <definedName name="____PPC110">#REF!</definedName>
    <definedName name="____PPC111">#REF!</definedName>
    <definedName name="____PPC112">#REF!</definedName>
    <definedName name="____PPC113">#REF!</definedName>
    <definedName name="____PPC114">#REF!</definedName>
    <definedName name="____PPC115">#REF!</definedName>
    <definedName name="____PPC116">#REF!</definedName>
    <definedName name="____PPC117">#REF!</definedName>
    <definedName name="____PPC118">#REF!</definedName>
    <definedName name="____PPC119">#REF!</definedName>
    <definedName name="____PPC12">#REF!</definedName>
    <definedName name="____PPC120">#REF!</definedName>
    <definedName name="____PPC121">#REF!</definedName>
    <definedName name="____PPC122">#REF!</definedName>
    <definedName name="____PPC123">#REF!</definedName>
    <definedName name="____PPC124">#REF!</definedName>
    <definedName name="____PPC125">#REF!</definedName>
    <definedName name="____PPC126">#REF!</definedName>
    <definedName name="____PPC127">#REF!</definedName>
    <definedName name="____PPC128">#REF!</definedName>
    <definedName name="____PPC129">#REF!</definedName>
    <definedName name="____PPC13">#REF!</definedName>
    <definedName name="____PPC130">#REF!</definedName>
    <definedName name="____PPC131">#REF!</definedName>
    <definedName name="____PPC132">#REF!</definedName>
    <definedName name="____PPC133">#REF!</definedName>
    <definedName name="____PPC134">#REF!</definedName>
    <definedName name="____PPC135">#REF!</definedName>
    <definedName name="____PPC136">#REF!</definedName>
    <definedName name="____PPC137">#REF!</definedName>
    <definedName name="____PPC138">#REF!</definedName>
    <definedName name="____PPC139">#REF!</definedName>
    <definedName name="____PPC14">#REF!</definedName>
    <definedName name="____PPC140">#REF!</definedName>
    <definedName name="____PPC141">#REF!</definedName>
    <definedName name="____PPC142">#REF!</definedName>
    <definedName name="____PPC143">#REF!</definedName>
    <definedName name="____PPC144">#REF!</definedName>
    <definedName name="____PPC145">#REF!</definedName>
    <definedName name="____PPC146">#REF!</definedName>
    <definedName name="____PPC147">#REF!</definedName>
    <definedName name="____PPC148">#REF!</definedName>
    <definedName name="____PPC149">#REF!</definedName>
    <definedName name="____PPC15">#REF!</definedName>
    <definedName name="____PPC150">#REF!</definedName>
    <definedName name="____PPC151">#REF!</definedName>
    <definedName name="____PPC152">#REF!</definedName>
    <definedName name="____PPC153">#REF!</definedName>
    <definedName name="____PPC154">#REF!</definedName>
    <definedName name="____PPC155">#REF!</definedName>
    <definedName name="____PPC16">#REF!</definedName>
    <definedName name="____PPC17">#REF!</definedName>
    <definedName name="____PPC18">#REF!</definedName>
    <definedName name="____PPC19">#REF!</definedName>
    <definedName name="____PPC2">#REF!</definedName>
    <definedName name="____PPC20">#REF!</definedName>
    <definedName name="____PPC21">#REF!</definedName>
    <definedName name="____PPC22">#REF!</definedName>
    <definedName name="____PPC23">#REF!</definedName>
    <definedName name="____PPC24">#REF!</definedName>
    <definedName name="____PPC25">#REF!</definedName>
    <definedName name="____PPC26">#REF!</definedName>
    <definedName name="____PPC27">#REF!</definedName>
    <definedName name="____PPC28">#REF!</definedName>
    <definedName name="____PPC29">#REF!</definedName>
    <definedName name="____PPC3">#REF!</definedName>
    <definedName name="____PPC30">#REF!</definedName>
    <definedName name="____PPC31">#REF!</definedName>
    <definedName name="____PPC32">#REF!</definedName>
    <definedName name="____PPC33">#REF!</definedName>
    <definedName name="____PPC34">#REF!</definedName>
    <definedName name="____PPC35">#REF!</definedName>
    <definedName name="____PPC36">#REF!</definedName>
    <definedName name="____PPC37">#REF!</definedName>
    <definedName name="____PPC38">#REF!</definedName>
    <definedName name="____PPC39">#REF!</definedName>
    <definedName name="____PPC4">#REF!</definedName>
    <definedName name="____PPC40">#REF!</definedName>
    <definedName name="____PPC41">#REF!</definedName>
    <definedName name="____PPC42">#REF!</definedName>
    <definedName name="____PPC43">#REF!</definedName>
    <definedName name="____PPC44">#REF!</definedName>
    <definedName name="____PPC45">#REF!</definedName>
    <definedName name="____PPC46">#REF!</definedName>
    <definedName name="____PPC47">#REF!</definedName>
    <definedName name="____PPC48">#REF!</definedName>
    <definedName name="____PPC49">#REF!</definedName>
    <definedName name="____PPC5">#REF!</definedName>
    <definedName name="____PPC50">#REF!</definedName>
    <definedName name="____PPC51">#REF!</definedName>
    <definedName name="____PPC52">#REF!</definedName>
    <definedName name="____PPC53">#REF!</definedName>
    <definedName name="____PPC54">#REF!</definedName>
    <definedName name="____PPC55">#REF!</definedName>
    <definedName name="____PPC56">#REF!</definedName>
    <definedName name="____PPC57">#REF!</definedName>
    <definedName name="____PPC58">#REF!</definedName>
    <definedName name="____PPC59">#REF!</definedName>
    <definedName name="____PPC6">#REF!</definedName>
    <definedName name="____PPC60">#REF!</definedName>
    <definedName name="____PPC61">#REF!</definedName>
    <definedName name="____PPC62">#REF!</definedName>
    <definedName name="____PPC63">#REF!</definedName>
    <definedName name="____PPC64">#REF!</definedName>
    <definedName name="____PPC65">#REF!</definedName>
    <definedName name="____PPC66">#REF!</definedName>
    <definedName name="____PPC67">#REF!</definedName>
    <definedName name="____PPC68">#REF!</definedName>
    <definedName name="____PPC69">#REF!</definedName>
    <definedName name="____PPC7">#REF!</definedName>
    <definedName name="____PPC70">#REF!</definedName>
    <definedName name="____PPC71">#REF!</definedName>
    <definedName name="____PPC72">#REF!</definedName>
    <definedName name="____PPC73">#REF!</definedName>
    <definedName name="____PPC74">#REF!</definedName>
    <definedName name="____PPC75">#REF!</definedName>
    <definedName name="____PPC76">#REF!</definedName>
    <definedName name="____PPC77">#REF!</definedName>
    <definedName name="____PPC78">#REF!</definedName>
    <definedName name="____PPC79">#REF!</definedName>
    <definedName name="____PPC8">#REF!</definedName>
    <definedName name="____PPC80">#REF!</definedName>
    <definedName name="____PPC81">#REF!</definedName>
    <definedName name="____PPC82">#REF!</definedName>
    <definedName name="____PPC83">#REF!</definedName>
    <definedName name="____PPC84">#REF!</definedName>
    <definedName name="____PPC85">#REF!</definedName>
    <definedName name="____PPC86">#REF!</definedName>
    <definedName name="____PPC87">#REF!</definedName>
    <definedName name="____PPC88">#REF!</definedName>
    <definedName name="____PPC89">#REF!</definedName>
    <definedName name="____PPC9">#REF!</definedName>
    <definedName name="____PPC90">#REF!</definedName>
    <definedName name="____PPC91">#REF!</definedName>
    <definedName name="____PPC92">#REF!</definedName>
    <definedName name="____PPC93">#REF!</definedName>
    <definedName name="____PPC94">#REF!</definedName>
    <definedName name="____PPC95">#REF!</definedName>
    <definedName name="____PPD114">#REF!</definedName>
    <definedName name="____PPD89">#REF!</definedName>
    <definedName name="____pv2">#REF!</definedName>
    <definedName name="____QS25">[61]MRATES!$G$16</definedName>
    <definedName name="____QS40">[61]MRATES!$G$17</definedName>
    <definedName name="____rr3">[21]v!$A$2:$E$51</definedName>
    <definedName name="____rrr1">[21]r!$B$1:$I$145</definedName>
    <definedName name="____S12">'[48]p&amp;m'!#REF!</definedName>
    <definedName name="____sd1">[67]m!$D$149</definedName>
    <definedName name="____SD10">#REF!</definedName>
    <definedName name="____SD100">#REF!</definedName>
    <definedName name="____SD101">#REF!</definedName>
    <definedName name="____SD102">#REF!</definedName>
    <definedName name="____SD103">#REF!</definedName>
    <definedName name="____SD104">#REF!</definedName>
    <definedName name="____SD105">#REF!</definedName>
    <definedName name="____SD106">#REF!</definedName>
    <definedName name="____SD107">#REF!</definedName>
    <definedName name="____SD108">#REF!</definedName>
    <definedName name="____SD109">#REF!</definedName>
    <definedName name="____SD11">#REF!</definedName>
    <definedName name="____SD110">#REF!</definedName>
    <definedName name="____SD111">#REF!</definedName>
    <definedName name="____SD112">#REF!</definedName>
    <definedName name="____SD113">#REF!</definedName>
    <definedName name="____SD114">#REF!</definedName>
    <definedName name="____SD115">#REF!</definedName>
    <definedName name="____SD116">#REF!</definedName>
    <definedName name="____SD117">#REF!</definedName>
    <definedName name="____SD118">#REF!</definedName>
    <definedName name="____SD119">#REF!</definedName>
    <definedName name="____SD12">#REF!</definedName>
    <definedName name="____SD120">#REF!</definedName>
    <definedName name="____SD121">#REF!</definedName>
    <definedName name="____SD122">#REF!</definedName>
    <definedName name="____SD123">#REF!</definedName>
    <definedName name="____SD124">#REF!</definedName>
    <definedName name="____SD125">#REF!</definedName>
    <definedName name="____SD126">#REF!</definedName>
    <definedName name="____SD127">#REF!</definedName>
    <definedName name="____SD128">#REF!</definedName>
    <definedName name="____SD129">#REF!</definedName>
    <definedName name="____SD13">#REF!</definedName>
    <definedName name="____SD130">#REF!</definedName>
    <definedName name="____SD131">#REF!</definedName>
    <definedName name="____SD132">#REF!</definedName>
    <definedName name="____SD133">#REF!</definedName>
    <definedName name="____SD134">#REF!</definedName>
    <definedName name="____SD135">#REF!</definedName>
    <definedName name="____SD136">#REF!</definedName>
    <definedName name="____SD137">#REF!</definedName>
    <definedName name="____SD138">#REF!</definedName>
    <definedName name="____SD139">#REF!</definedName>
    <definedName name="____SD14">#REF!</definedName>
    <definedName name="____SD140">#REF!</definedName>
    <definedName name="____SD141">#REF!</definedName>
    <definedName name="____SD142">#REF!</definedName>
    <definedName name="____SD143">#REF!</definedName>
    <definedName name="____SD144">#REF!</definedName>
    <definedName name="____SD145">#REF!</definedName>
    <definedName name="____SD146">#REF!</definedName>
    <definedName name="____SD147">#REF!</definedName>
    <definedName name="____SD148">#REF!</definedName>
    <definedName name="____SD149">#REF!</definedName>
    <definedName name="____SD15">#REF!</definedName>
    <definedName name="____SD150">#REF!</definedName>
    <definedName name="____SD16">#REF!</definedName>
    <definedName name="____SD17">#REF!</definedName>
    <definedName name="____SD18">#REF!</definedName>
    <definedName name="____SD19">#REF!</definedName>
    <definedName name="____SD2">#REF!</definedName>
    <definedName name="____SD20">#REF!</definedName>
    <definedName name="____SD21">#REF!</definedName>
    <definedName name="____SD22">#REF!</definedName>
    <definedName name="____SD23">#REF!</definedName>
    <definedName name="____SD24">#REF!</definedName>
    <definedName name="____SD25">#REF!</definedName>
    <definedName name="____SD250">#REF!</definedName>
    <definedName name="____SD26">#REF!</definedName>
    <definedName name="____SD27">#REF!</definedName>
    <definedName name="____SD28">#REF!</definedName>
    <definedName name="____SD29">#REF!</definedName>
    <definedName name="____SD3">#REF!</definedName>
    <definedName name="____SD30">#REF!</definedName>
    <definedName name="____SD31">#REF!</definedName>
    <definedName name="____SD32">#REF!</definedName>
    <definedName name="____SD33">#REF!</definedName>
    <definedName name="____SD34">#REF!</definedName>
    <definedName name="____SD35">#REF!</definedName>
    <definedName name="____SD36">#REF!</definedName>
    <definedName name="____SD37">#REF!</definedName>
    <definedName name="____SD38">#REF!</definedName>
    <definedName name="____SD39">#REF!</definedName>
    <definedName name="____SD4">#REF!</definedName>
    <definedName name="____SD40">#REF!</definedName>
    <definedName name="____SD41">#REF!</definedName>
    <definedName name="____SD42">#REF!</definedName>
    <definedName name="____SD43">#REF!</definedName>
    <definedName name="____SD44">#REF!</definedName>
    <definedName name="____SD45">#REF!</definedName>
    <definedName name="____SD46">#REF!</definedName>
    <definedName name="____SD47">#REF!</definedName>
    <definedName name="____SD48">#REF!</definedName>
    <definedName name="____SD49">#REF!</definedName>
    <definedName name="____SD5">#REF!</definedName>
    <definedName name="____SD50">#REF!</definedName>
    <definedName name="____SD500">#REF!</definedName>
    <definedName name="____SD51">#REF!</definedName>
    <definedName name="____SD52">#REF!</definedName>
    <definedName name="____SD53">#REF!</definedName>
    <definedName name="____SD54">#REF!</definedName>
    <definedName name="____SD55">#REF!</definedName>
    <definedName name="____SD56">#REF!</definedName>
    <definedName name="____SD57">#REF!</definedName>
    <definedName name="____SD58">#REF!</definedName>
    <definedName name="____SD59">#REF!</definedName>
    <definedName name="____SD6">#REF!</definedName>
    <definedName name="____SD60">#REF!</definedName>
    <definedName name="____SD61">#REF!</definedName>
    <definedName name="____SD62">#REF!</definedName>
    <definedName name="____SD63">#REF!</definedName>
    <definedName name="____SD64">#REF!</definedName>
    <definedName name="____SD65">#REF!</definedName>
    <definedName name="____SD66">#REF!</definedName>
    <definedName name="____SD67">#REF!</definedName>
    <definedName name="____SD68">#REF!</definedName>
    <definedName name="____SD69">#REF!</definedName>
    <definedName name="____SD7">#REF!</definedName>
    <definedName name="____SD70">#REF!</definedName>
    <definedName name="____SD71">#REF!</definedName>
    <definedName name="____SD72">#REF!</definedName>
    <definedName name="____SD73">#REF!</definedName>
    <definedName name="____SD74">#REF!</definedName>
    <definedName name="____SD75">#REF!</definedName>
    <definedName name="____SD76">#REF!</definedName>
    <definedName name="____SD77">#REF!</definedName>
    <definedName name="____SD78">#REF!</definedName>
    <definedName name="____SD79">#REF!</definedName>
    <definedName name="____SD8">#REF!</definedName>
    <definedName name="____SD80">#REF!</definedName>
    <definedName name="____SD81">#REF!</definedName>
    <definedName name="____SD82">#REF!</definedName>
    <definedName name="____SD83">#REF!</definedName>
    <definedName name="____SD84">#REF!</definedName>
    <definedName name="____SD85">#REF!</definedName>
    <definedName name="____SD86">#REF!</definedName>
    <definedName name="____SD87">#REF!</definedName>
    <definedName name="____SD88">#REF!</definedName>
    <definedName name="____SD89">#REF!</definedName>
    <definedName name="____SD9">#REF!</definedName>
    <definedName name="____SD90">#REF!</definedName>
    <definedName name="____SD91">#REF!</definedName>
    <definedName name="____SD92">#REF!</definedName>
    <definedName name="____SD93">#REF!</definedName>
    <definedName name="____SD94">#REF!</definedName>
    <definedName name="____SD95">#REF!</definedName>
    <definedName name="____SD96">#REF!</definedName>
    <definedName name="____SD97">#REF!</definedName>
    <definedName name="____SD98">#REF!</definedName>
    <definedName name="____SD99">#REF!</definedName>
    <definedName name="____sep1">'[69]civ data'!#REF!</definedName>
    <definedName name="____SK1" hidden="1">{"ss",#N/A,FALSE,"MODULE3"}</definedName>
    <definedName name="____SP005">'[55]road safety datas'!#REF!</definedName>
    <definedName name="____SP10">[26]Sheet1!$C$18</definedName>
    <definedName name="____SP16">[26]Sheet1!$C$24</definedName>
    <definedName name="____SP7">[26]Sheet1!$C$15</definedName>
    <definedName name="____SS10">[61]MRATES!$J$7</definedName>
    <definedName name="____ss12">[22]rdamdata!$J$8</definedName>
    <definedName name="____SS150">[61]MRATES!$G$13</definedName>
    <definedName name="____ss20">[22]rdamdata!$J$7</definedName>
    <definedName name="____SS225">[61]MRATES!$G$14</definedName>
    <definedName name="____SS25">[61]MRATES!$J$10</definedName>
    <definedName name="____SS300">[61]MRATES!$G$15</definedName>
    <definedName name="____ss40">[22]rdamdata!$J$6</definedName>
    <definedName name="____SS6">[61]MRATES!$J$6</definedName>
    <definedName name="____sub20">#REF!</definedName>
    <definedName name="____tw2">#REF!</definedName>
    <definedName name="____var1">#REF!</definedName>
    <definedName name="____var4">#REF!</definedName>
    <definedName name="____vat1">#REF!</definedName>
    <definedName name="____vat2">#REF!</definedName>
    <definedName name="____WN7" hidden="1">{#N/A,#N/A,FALSE,"MODULE3"}</definedName>
    <definedName name="____xh2256">[49]HDPE!$L$30</definedName>
    <definedName name="____xh2506">[49]HDPE!$M$30</definedName>
    <definedName name="____xh2806">[49]HDPE!$N$30</definedName>
    <definedName name="____xh3156">[49]HDPE!$O$30</definedName>
    <definedName name="____xh634">[49]HDPE!$C$16</definedName>
    <definedName name="____xk7100">[49]DI!$C$37</definedName>
    <definedName name="____xk7150">[49]DI!$D$37</definedName>
    <definedName name="____xk7250">[49]DI!$F$37</definedName>
    <definedName name="____xk7300">[49]DI!$G$37</definedName>
    <definedName name="____xlnm.Print_Area_1">#REF!</definedName>
    <definedName name="____xlnm.Print_Area_2">#REF!</definedName>
    <definedName name="____xlnm.Print_Area_3">#REF!</definedName>
    <definedName name="____xlnm.Print_Area_7">#REF!</definedName>
    <definedName name="____xlnm.Print_Area_8">#REF!</definedName>
    <definedName name="____xlnm.Print_Area_9">#REF!</definedName>
    <definedName name="____xlnm.Print_Titles_1">#REF!</definedName>
    <definedName name="____xp11010">[49]pvc!$F$61</definedName>
    <definedName name="____xp1104">[49]pvc!$F$31</definedName>
    <definedName name="____xp1106">[49]pvc!$F$46</definedName>
    <definedName name="____xp1254">[49]pvc!$G$31</definedName>
    <definedName name="____xp1256">[49]pvc!$G$46</definedName>
    <definedName name="____xp14010">[49]pvc!$H$61</definedName>
    <definedName name="____xp1404">[49]pvc!$H$31</definedName>
    <definedName name="____xp1406">[49]pvc!$H$46</definedName>
    <definedName name="____xp1604">[49]pvc!$I$31</definedName>
    <definedName name="____xp1606">[49]pvc!$I$46</definedName>
    <definedName name="____xp1804">[49]pvc!$J$31</definedName>
    <definedName name="____xp1806">[49]pvc!$J$46</definedName>
    <definedName name="____xp2006">[49]pvc!$K$46</definedName>
    <definedName name="____xp6310">[49]pvc!$C$61</definedName>
    <definedName name="____xp636">[49]pvc!$C$46</definedName>
    <definedName name="____xp7510">[49]pvc!$D$61</definedName>
    <definedName name="____xp754">[49]pvc!$D$31</definedName>
    <definedName name="____xp756">[49]pvc!$D$46</definedName>
    <definedName name="____xp9010">[49]pvc!$E$61</definedName>
    <definedName name="____xp904">[49]pvc!$E$31</definedName>
    <definedName name="____xp906">[49]pvc!$E$46</definedName>
    <definedName name="___1Excel_BuiltIn_Print_Area_1_1">#REF!</definedName>
    <definedName name="___A1">#REF!</definedName>
    <definedName name="___A300000">#REF!</definedName>
    <definedName name="___A600000">#REF!</definedName>
    <definedName name="___A700000">#REF!</definedName>
    <definedName name="___A8">#REF!</definedName>
    <definedName name="___A99999">#REF!</definedName>
    <definedName name="___AG1">[70]Design!#REF!</definedName>
    <definedName name="___atw2">#REF!</definedName>
    <definedName name="___bla1">[17]leads!$H$7</definedName>
    <definedName name="___BLK1">#REF!</definedName>
    <definedName name="___BLK2">[64]BLK2!$1:$1048576</definedName>
    <definedName name="___BLK3">[64]BLK3!$1:$1048576</definedName>
    <definedName name="___bol1">#REF!</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[28]DATA!$H$67</definedName>
    <definedName name="___CCW2">[28]DATA!$H$97</definedName>
    <definedName name="___cem1">#REF!</definedName>
    <definedName name="___cur1">[3]r!$F$30</definedName>
    <definedName name="___DIN217">#REF!</definedName>
    <definedName name="___DSR5">[60]VARIABLE!#REF!</definedName>
    <definedName name="___eco3">#REF!</definedName>
    <definedName name="___er1">#REF!</definedName>
    <definedName name="___EST3">#REF!</definedName>
    <definedName name="___ewe1">#REF!</definedName>
    <definedName name="___f1">#REF!</definedName>
    <definedName name="___FIT1">#REF!</definedName>
    <definedName name="___FIT2">#REF!</definedName>
    <definedName name="___FIT5">#REF!</definedName>
    <definedName name="___G120907">[65]Data!#REF!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fa2">'[71]Outline Cost - Five star Hotel'!#REF!</definedName>
    <definedName name="___gfa3">'[71]Outline Cost - Five star Hotel'!#REF!</definedName>
    <definedName name="___gfa4">'[71]Outline Cost - Five star Hotel'!#REF!</definedName>
    <definedName name="___gfa5">'[71]Outline Cost - Five star Hotel'!#REF!</definedName>
    <definedName name="___gfa6">'[71]Outline Cost - Five star Hotel'!#REF!</definedName>
    <definedName name="___HBG20">'[72]Civil-works'!#REF!</definedName>
    <definedName name="___HBG40">'[72]Civil-works'!#REF!</definedName>
    <definedName name="___III7">"$C4.$#REF!$#REF!"</definedName>
    <definedName name="___imp1">[24]DATA_PRG!$H$245</definedName>
    <definedName name="___KC139">#REF!</definedName>
    <definedName name="___knr2">#REF!</definedName>
    <definedName name="___l1">[18]leads!$A$3:$E$108</definedName>
    <definedName name="___l12">#REF!</definedName>
    <definedName name="___l2">[3]r!$F$29</definedName>
    <definedName name="___l3">#REF!</definedName>
    <definedName name="___l4">[19]Sheet1!$W$2:$Y$103</definedName>
    <definedName name="___l5">#REF!</definedName>
    <definedName name="___l6">[3]r!$F$4</definedName>
    <definedName name="___l7">[6]r!$F$4</definedName>
    <definedName name="___l8">[3]r!$F$2</definedName>
    <definedName name="___l9">[3]r!$F$3</definedName>
    <definedName name="___lb1">#REF!</definedName>
    <definedName name="___lb2">#REF!</definedName>
    <definedName name="___LC1">'[73]not req 3'!#REF!</definedName>
    <definedName name="___LC2">'[62]not req 3'!#REF!</definedName>
    <definedName name="___LJ6">[28]DATA!$H$245</definedName>
    <definedName name="___lj600">#REF!</definedName>
    <definedName name="___lj900">#REF!</definedName>
    <definedName name="___LL3">#REF!</definedName>
    <definedName name="___LR100">'[43]DATA-2005-06'!$J$122</definedName>
    <definedName name="___LR101">'[43]DATA-2005-06'!$J$123</definedName>
    <definedName name="___LR102">'[43]DATA-2005-06'!$J$124</definedName>
    <definedName name="___LR103">'[43]DATA-2005-06'!$J$125</definedName>
    <definedName name="___LR104">'[43]DATA-2005-06'!$J$126</definedName>
    <definedName name="___LR107">'[43]DATA-2005-06'!$J$129</definedName>
    <definedName name="___LR11">'[43]DATA-2005-06'!$J$20</definedName>
    <definedName name="___LR119">'[43]DATA-2005-06'!$J$144</definedName>
    <definedName name="___LR12">'[43]DATA-2005-06'!$J$21</definedName>
    <definedName name="___LR120">'[43]DATA-2005-06'!$J$145</definedName>
    <definedName name="___LR121">'[43]DATA-2005-06'!$J$146</definedName>
    <definedName name="___LR127">'[43]DATA-2005-06'!$J$152</definedName>
    <definedName name="___LR13">'[43]DATA-2005-06'!$J$22</definedName>
    <definedName name="___LR130">'[43]DATA-2005-06'!$J$155</definedName>
    <definedName name="___LR131">'[43]DATA-2005-06'!$J$156</definedName>
    <definedName name="___LR132">'[43]DATA-2005-06'!$J$157</definedName>
    <definedName name="___LR14">'[43]DATA-2005-06'!$J$23</definedName>
    <definedName name="___LR141">'[43]DATA-2005-06'!$J$174</definedName>
    <definedName name="___LR142">'[43]DATA-2005-06'!$J$175</definedName>
    <definedName name="___LR143">'[43]DATA-2005-06'!$J$176</definedName>
    <definedName name="___LR149">'[43]DATA-2005-06'!$J$188</definedName>
    <definedName name="___LR150">'[43]DATA-2005-06'!$J$189</definedName>
    <definedName name="___LR151">'[43]DATA-2005-06'!$J$190</definedName>
    <definedName name="___LR153">'[43]DATA-2005-06'!$J$194</definedName>
    <definedName name="___LR156">'[43]DATA-2005-06'!$J$198</definedName>
    <definedName name="___LR157">'[43]DATA-2005-06'!$J$201</definedName>
    <definedName name="___LR159">'[43]DATA-2005-06'!$J$203</definedName>
    <definedName name="___LR161">'[43]DATA-2005-06'!$J$210</definedName>
    <definedName name="___LR162">'[43]DATA-2005-06'!$J$211</definedName>
    <definedName name="___LR163">'[43]DATA-2005-06'!$J$212</definedName>
    <definedName name="___LR164">'[43]DATA-2005-06'!$J$213</definedName>
    <definedName name="___LR17">'[43]DATA-2005-06'!$J$26</definedName>
    <definedName name="___LR18">'[43]DATA-2005-06'!$J$27</definedName>
    <definedName name="___LR19">'[43]DATA-2005-06'!$J$28</definedName>
    <definedName name="___LR2">'[43]DATA-2005-06'!$J$10</definedName>
    <definedName name="___LR20">'[43]DATA-2005-06'!$J$29</definedName>
    <definedName name="___LR21">'[43]DATA-2005-06'!$J$30</definedName>
    <definedName name="___LR22">'[43]DATA-2005-06'!$J$31</definedName>
    <definedName name="___LR23">'[43]DATA-2005-06'!$J$32</definedName>
    <definedName name="___LR24">'[43]DATA-2005-06'!$J$33</definedName>
    <definedName name="___LR25">'[43]DATA-2005-06'!$J$34</definedName>
    <definedName name="___LR26">'[43]DATA-2005-06'!$J$35</definedName>
    <definedName name="___LR27">'[43]DATA-2005-06'!$J$36</definedName>
    <definedName name="___LR28">'[43]DATA-2005-06'!$J$37</definedName>
    <definedName name="___LR29">'[43]DATA-2005-06'!$J$38</definedName>
    <definedName name="___LR30">'[43]DATA-2005-06'!$J$39</definedName>
    <definedName name="___LR31">'[43]DATA-2005-06'!$J$40</definedName>
    <definedName name="___LR32">'[43]DATA-2005-06'!$J$41</definedName>
    <definedName name="___LR33">'[43]DATA-2005-06'!$J$42</definedName>
    <definedName name="___LR34">'[43]DATA-2005-06'!$J$43</definedName>
    <definedName name="___LR35">'[43]DATA-2005-06'!$J$44</definedName>
    <definedName name="___LR36">'[43]DATA-2005-06'!$J$45</definedName>
    <definedName name="___LR37">'[43]DATA-2005-06'!$J$46</definedName>
    <definedName name="___LR38">'[43]DATA-2005-06'!$J$47</definedName>
    <definedName name="___LR39">'[43]DATA-2005-06'!$J$51</definedName>
    <definedName name="___LR4">'[43]DATA-2005-06'!$J$12</definedName>
    <definedName name="___LR40">'[43]DATA-2005-06'!$J$52</definedName>
    <definedName name="___LR41">'[43]DATA-2005-06'!$J$53</definedName>
    <definedName name="___LR42">'[43]DATA-2005-06'!$J$54</definedName>
    <definedName name="___LR43">'[43]DATA-2005-06'!$J$55</definedName>
    <definedName name="___LR44">'[43]DATA-2005-06'!$J$56</definedName>
    <definedName name="___LR46">'[43]DATA-2005-06'!$J$58</definedName>
    <definedName name="___LR47">'[43]DATA-2005-06'!$J$59</definedName>
    <definedName name="___LR5">'[43]DATA-2005-06'!$J$13</definedName>
    <definedName name="___LR53">'[43]DATA-2005-06'!$J$65</definedName>
    <definedName name="___LR54">'[43]DATA-2005-06'!$J$66</definedName>
    <definedName name="___LR56">'[43]DATA-2005-06'!$J$68</definedName>
    <definedName name="___LR57">'[43]DATA-2005-06'!$J$69</definedName>
    <definedName name="___LR58">'[43]DATA-2005-06'!$J$70</definedName>
    <definedName name="___LR6">'[43]DATA-2005-06'!$J$14</definedName>
    <definedName name="___LR62">'[43]DATA-2005-06'!$J$74</definedName>
    <definedName name="___LR7">'[43]DATA-2005-06'!$J$15</definedName>
    <definedName name="___LR8">'[43]DATA-2005-06'!$J$16</definedName>
    <definedName name="___LR92">'[43]DATA-2005-06'!$J$112</definedName>
    <definedName name="___LR93">'[43]DATA-2005-06'!$J$113</definedName>
    <definedName name="___LR94">'[43]DATA-2005-06'!$J$114</definedName>
    <definedName name="___LR96">'[43]DATA-2005-06'!$J$116</definedName>
    <definedName name="___LS1">'[43]DATA-2005-06'!$P$232</definedName>
    <definedName name="___LS10">'[43]DATA-2005-06'!$P$242</definedName>
    <definedName name="___LS11">'[43]DATA-2005-06'!$P$243</definedName>
    <definedName name="___LS13">'[43]DATA-2005-06'!$P$245</definedName>
    <definedName name="___LS15">'[43]DATA-2005-06'!$P$247</definedName>
    <definedName name="___LS16">'[43]DATA-2005-06'!$P$248</definedName>
    <definedName name="___LS18">'[43]DATA-2005-06'!$P$250</definedName>
    <definedName name="___LS2">'[43]DATA-2005-06'!$P$233</definedName>
    <definedName name="___LS3">'[43]DATA-2005-06'!$P$234</definedName>
    <definedName name="___LS30">'[43]DATA-2005-06'!$P$261</definedName>
    <definedName name="___LS33">'[43]DATA-2005-06'!$P$264</definedName>
    <definedName name="___LS36">'[43]DATA-2005-06'!$P$266</definedName>
    <definedName name="___LS37">'[43]DATA-2005-06'!$P$267</definedName>
    <definedName name="___LS4">'[43]DATA-2005-06'!$P$235</definedName>
    <definedName name="___LS41">'[43]DATA-2005-06'!$P$271</definedName>
    <definedName name="___LS42">'[43]DATA-2005-06'!$P$272</definedName>
    <definedName name="___LS43">'[43]DATA-2005-06'!$P$273</definedName>
    <definedName name="___LS5">'[43]DATA-2005-06'!$P$236</definedName>
    <definedName name="___LS6">'[43]DATA-2005-06'!$P$238</definedName>
    <definedName name="___LS7">'[43]DATA-2005-06'!$P$239</definedName>
    <definedName name="___LS8">'[43]DATA-2005-06'!$P$240</definedName>
    <definedName name="___LS9">'[43]DATA-2005-06'!$P$241</definedName>
    <definedName name="___LSO24">[57]Lead!#REF!</definedName>
    <definedName name="___M1234">[66]EDWise!$P$2:$Q$183</definedName>
    <definedName name="___ma1">#REF!</definedName>
    <definedName name="___ma2">'[74]C-data'!$F$7</definedName>
    <definedName name="___man1">[67]m!$B$149</definedName>
    <definedName name="___me10">'[75]Lead statement'!$P$11</definedName>
    <definedName name="___me12">'[76]Lead statement'!#REF!</definedName>
    <definedName name="___me15">'[77]Lead statement'!#REF!</definedName>
    <definedName name="___me20">'[58]Lead statement'!$P$12</definedName>
    <definedName name="___me40">'[58]Lead statement'!$P$13</definedName>
    <definedName name="___me6">'[75]Lead statement'!$P$10</definedName>
    <definedName name="___Met22">#REF!</definedName>
    <definedName name="___Met45">#REF!</definedName>
    <definedName name="___MEt55">#REF!</definedName>
    <definedName name="___Met63">#REF!</definedName>
    <definedName name="___MIX124">[46]maya!$A$11:$A$18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[20]r!$F$4</definedName>
    <definedName name="___mm1000">#REF!</definedName>
    <definedName name="___mm11">[3]r!$F$4</definedName>
    <definedName name="___mm111">[6]r!$F$4</definedName>
    <definedName name="___mm2">#REF!</definedName>
    <definedName name="___mm20">#REF!</definedName>
    <definedName name="___mm3">#REF!</definedName>
    <definedName name="___mm40">#REF!</definedName>
    <definedName name="___mm600">#REF!</definedName>
    <definedName name="___mm800">#REF!</definedName>
    <definedName name="___MS2">#REF!</definedName>
    <definedName name="___MS6">[63]MRATES!$T$17</definedName>
    <definedName name="___MT1">#REF!</definedName>
    <definedName name="___MT10">#REF!</definedName>
    <definedName name="___MT100">#REF!</definedName>
    <definedName name="___MT101">#REF!</definedName>
    <definedName name="___MT102">#REF!</definedName>
    <definedName name="___MT103">#REF!</definedName>
    <definedName name="___MT104">#REF!</definedName>
    <definedName name="___MT105">#REF!</definedName>
    <definedName name="___MT106">#REF!</definedName>
    <definedName name="___MT107">#REF!</definedName>
    <definedName name="___MT108">#REF!</definedName>
    <definedName name="___MT109">#REF!</definedName>
    <definedName name="___MT11">#REF!</definedName>
    <definedName name="___MT110">#REF!</definedName>
    <definedName name="___MT111">#REF!</definedName>
    <definedName name="___MT112">#REF!</definedName>
    <definedName name="___MT113">#REF!</definedName>
    <definedName name="___MT114">#REF!</definedName>
    <definedName name="___MT115">#REF!</definedName>
    <definedName name="___MT116">#REF!</definedName>
    <definedName name="___MT117">#REF!</definedName>
    <definedName name="___MT118">#REF!</definedName>
    <definedName name="___MT119">#REF!</definedName>
    <definedName name="___MT12">#REF!</definedName>
    <definedName name="___MT120">#REF!</definedName>
    <definedName name="___MT121">#REF!</definedName>
    <definedName name="___MT122">#REF!</definedName>
    <definedName name="___MT123">#REF!</definedName>
    <definedName name="___MT124">#REF!</definedName>
    <definedName name="___MT125">#REF!</definedName>
    <definedName name="___MT126">#REF!</definedName>
    <definedName name="___MT127">#REF!</definedName>
    <definedName name="___MT128">#REF!</definedName>
    <definedName name="___MT129">#REF!</definedName>
    <definedName name="___MT13">#REF!</definedName>
    <definedName name="___MT130">#REF!</definedName>
    <definedName name="___MT131">#REF!</definedName>
    <definedName name="___MT132">#REF!</definedName>
    <definedName name="___MT133">#REF!</definedName>
    <definedName name="___MT134">#REF!</definedName>
    <definedName name="___MT135">#REF!</definedName>
    <definedName name="___MT136">#REF!</definedName>
    <definedName name="___MT137">#REF!</definedName>
    <definedName name="___MT138">#REF!</definedName>
    <definedName name="___MT139">#REF!</definedName>
    <definedName name="___MT14">#REF!</definedName>
    <definedName name="___MT140">#REF!</definedName>
    <definedName name="___MT141">#REF!</definedName>
    <definedName name="___MT142">#REF!</definedName>
    <definedName name="___MT143">#REF!</definedName>
    <definedName name="___MT144">#REF!</definedName>
    <definedName name="___MT145">#REF!</definedName>
    <definedName name="___MT146">#REF!</definedName>
    <definedName name="___MT147">#REF!</definedName>
    <definedName name="___MT148">#REF!</definedName>
    <definedName name="___MT149">#REF!</definedName>
    <definedName name="___MT15">#REF!</definedName>
    <definedName name="___MT150">#REF!</definedName>
    <definedName name="___MT16">#REF!</definedName>
    <definedName name="___MT17">#REF!</definedName>
    <definedName name="___MT18">#REF!</definedName>
    <definedName name="___MT19">#REF!</definedName>
    <definedName name="___MT2">#REF!</definedName>
    <definedName name="___MT20">#REF!</definedName>
    <definedName name="___MT21">#REF!</definedName>
    <definedName name="___MT22">#REF!</definedName>
    <definedName name="___MT23">#REF!</definedName>
    <definedName name="___MT24">#REF!</definedName>
    <definedName name="___MT25">#REF!</definedName>
    <definedName name="___MT26">#REF!</definedName>
    <definedName name="___MT27">#REF!</definedName>
    <definedName name="___MT28">#REF!</definedName>
    <definedName name="___MT29">#REF!</definedName>
    <definedName name="___MT3">#REF!</definedName>
    <definedName name="___MT30">#REF!</definedName>
    <definedName name="___MT31">#REF!</definedName>
    <definedName name="___MT32">#REF!</definedName>
    <definedName name="___MT33">#REF!</definedName>
    <definedName name="___MT34">#REF!</definedName>
    <definedName name="___MT35">#REF!</definedName>
    <definedName name="___MT36">#REF!</definedName>
    <definedName name="___MT37">#REF!</definedName>
    <definedName name="___MT38">#REF!</definedName>
    <definedName name="___MT39">#REF!</definedName>
    <definedName name="___MT4">#REF!</definedName>
    <definedName name="___MT40">#REF!</definedName>
    <definedName name="___MT41">#REF!</definedName>
    <definedName name="___MT42">#REF!</definedName>
    <definedName name="___MT43">#REF!</definedName>
    <definedName name="___MT44">#REF!</definedName>
    <definedName name="___MT45">#REF!</definedName>
    <definedName name="___MT46">#REF!</definedName>
    <definedName name="___MT47">#REF!</definedName>
    <definedName name="___MT48">#REF!</definedName>
    <definedName name="___MT49">#REF!</definedName>
    <definedName name="___MT5">#REF!</definedName>
    <definedName name="___MT50">#REF!</definedName>
    <definedName name="___MT500">#REF!</definedName>
    <definedName name="___MT51">#REF!</definedName>
    <definedName name="___MT52">#REF!</definedName>
    <definedName name="___MT53">#REF!</definedName>
    <definedName name="___MT54">#REF!</definedName>
    <definedName name="___MT55">#REF!</definedName>
    <definedName name="___MT56">#REF!</definedName>
    <definedName name="___MT57">#REF!</definedName>
    <definedName name="___MT58">#REF!</definedName>
    <definedName name="___MT59">#REF!</definedName>
    <definedName name="___MT6">#REF!</definedName>
    <definedName name="___MT60">#REF!</definedName>
    <definedName name="___MT61">#REF!</definedName>
    <definedName name="___MT62">#REF!</definedName>
    <definedName name="___MT63">#REF!</definedName>
    <definedName name="___MT64">#REF!</definedName>
    <definedName name="___MT65">#REF!</definedName>
    <definedName name="___MT66">#REF!</definedName>
    <definedName name="___MT67">#REF!</definedName>
    <definedName name="___MT68">#REF!</definedName>
    <definedName name="___MT69">#REF!</definedName>
    <definedName name="___MT7">#REF!</definedName>
    <definedName name="___MT70">#REF!</definedName>
    <definedName name="___MT71">#REF!</definedName>
    <definedName name="___MT72">#REF!</definedName>
    <definedName name="___MT73">#REF!</definedName>
    <definedName name="___MT74">#REF!</definedName>
    <definedName name="___MT75">#REF!</definedName>
    <definedName name="___MT76">#REF!</definedName>
    <definedName name="___MT77">#REF!</definedName>
    <definedName name="___MT78">#REF!</definedName>
    <definedName name="___MT79">#REF!</definedName>
    <definedName name="___MT8">#REF!</definedName>
    <definedName name="___MT80">#REF!</definedName>
    <definedName name="___MT81">#REF!</definedName>
    <definedName name="___MT82">#REF!</definedName>
    <definedName name="___MT83">#REF!</definedName>
    <definedName name="___MT84">#REF!</definedName>
    <definedName name="___MT85">#REF!</definedName>
    <definedName name="___MT86">#REF!</definedName>
    <definedName name="___MT87">#REF!</definedName>
    <definedName name="___MT88">#REF!</definedName>
    <definedName name="___MT89">#REF!</definedName>
    <definedName name="___MT9">#REF!</definedName>
    <definedName name="___MT90">#REF!</definedName>
    <definedName name="___MT91">#REF!</definedName>
    <definedName name="___MT92">#REF!</definedName>
    <definedName name="___MT93">#REF!</definedName>
    <definedName name="___MT94">#REF!</definedName>
    <definedName name="___MT95">#REF!</definedName>
    <definedName name="___MT96">#REF!</definedName>
    <definedName name="___MT97">#REF!</definedName>
    <definedName name="___MT98">#REF!</definedName>
    <definedName name="___MT99">#REF!</definedName>
    <definedName name="___ne10">'[78]Lead statement'!#REF!</definedName>
    <definedName name="___OH1">[63]MRATES!$T$26</definedName>
    <definedName name="___pa1">[52]data!#REF!</definedName>
    <definedName name="___pa2">[52]data!#REF!</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[25]DATA_PRG!$H$269</definedName>
    <definedName name="___PMS2">#REF!</definedName>
    <definedName name="___PPA14">[79]MRATES!#REF!</definedName>
    <definedName name="___PPB154">[79]MRATES!#REF!</definedName>
    <definedName name="___PPB155">[79]MRATES!#REF!</definedName>
    <definedName name="___PPB16">[79]MRATES!#REF!</definedName>
    <definedName name="___PPB17">[79]MRATES!#REF!</definedName>
    <definedName name="___PPB18">[79]MRATES!#REF!</definedName>
    <definedName name="___PPB19">[79]MRATES!#REF!</definedName>
    <definedName name="___PPB2">[79]MRATES!#REF!</definedName>
    <definedName name="___PPB20">[79]MRATES!#REF!</definedName>
    <definedName name="___PPB21">[79]MRATES!#REF!</definedName>
    <definedName name="___PPB22">[79]MRATES!#REF!</definedName>
    <definedName name="___PPB23">[79]MRATES!#REF!</definedName>
    <definedName name="___PPB24">[79]MRATES!#REF!</definedName>
    <definedName name="___PPB25">[79]MRATES!#REF!</definedName>
    <definedName name="___PPB26">[79]MRATES!#REF!</definedName>
    <definedName name="___PPB27">[79]MRATES!#REF!</definedName>
    <definedName name="___PPB28">[79]MRATES!#REF!</definedName>
    <definedName name="___PPB29">[79]MRATES!#REF!</definedName>
    <definedName name="___PPB3">[79]MRATES!#REF!</definedName>
    <definedName name="___PPB30">[79]MRATES!#REF!</definedName>
    <definedName name="___PPB31">[79]MRATES!#REF!</definedName>
    <definedName name="___PPB32">[79]MRATES!#REF!</definedName>
    <definedName name="___PPB33">[79]MRATES!#REF!</definedName>
    <definedName name="___PPB34">[79]MRATES!#REF!</definedName>
    <definedName name="___PPB35">[79]MRATES!#REF!</definedName>
    <definedName name="___PPB36">[79]MRATES!#REF!</definedName>
    <definedName name="___PPB37">[79]MRATES!#REF!</definedName>
    <definedName name="___PPB38">[79]MRATES!#REF!</definedName>
    <definedName name="___PPB39">[79]MRATES!#REF!</definedName>
    <definedName name="___PPB4">[79]MRATES!#REF!</definedName>
    <definedName name="___PPB40">[79]MRATES!#REF!</definedName>
    <definedName name="___PPB41">[79]MRATES!#REF!</definedName>
    <definedName name="___PPB42">[79]MRATES!#REF!</definedName>
    <definedName name="___PPB43">[79]MRATES!#REF!</definedName>
    <definedName name="___PPB44">[79]MRATES!#REF!</definedName>
    <definedName name="___PPB45">[79]MRATES!#REF!</definedName>
    <definedName name="___PPB46">[79]MRATES!#REF!</definedName>
    <definedName name="___PPB47">[79]MRATES!#REF!</definedName>
    <definedName name="___PPB48">[79]MRATES!#REF!</definedName>
    <definedName name="___PPB49">[79]MRATES!#REF!</definedName>
    <definedName name="___PPB5">[79]MRATES!#REF!</definedName>
    <definedName name="___PPB50">[79]MRATES!#REF!</definedName>
    <definedName name="___PPB51">[79]MRATES!#REF!</definedName>
    <definedName name="___PPB52">[79]MRATES!#REF!</definedName>
    <definedName name="___PPB53">[79]MRATES!#REF!</definedName>
    <definedName name="___PPB54">[79]MRATES!#REF!</definedName>
    <definedName name="___PPB55">[79]MRATES!#REF!</definedName>
    <definedName name="___PPB56">[79]MRATES!#REF!</definedName>
    <definedName name="___PPB57">[79]MRATES!#REF!</definedName>
    <definedName name="___PPB58">[79]MRATES!#REF!</definedName>
    <definedName name="___PPB59">[79]MRATES!#REF!</definedName>
    <definedName name="___PPB6">[79]MRATES!#REF!</definedName>
    <definedName name="___PPB60">[79]MRATES!#REF!</definedName>
    <definedName name="___PPB61">[79]MRATES!#REF!</definedName>
    <definedName name="___PPB62">[79]MRATES!#REF!</definedName>
    <definedName name="___PPB63">[79]MRATES!#REF!</definedName>
    <definedName name="___PPB64">[79]MRATES!#REF!</definedName>
    <definedName name="___PPB65">[79]MRATES!#REF!</definedName>
    <definedName name="___PPB66">[79]MRATES!#REF!</definedName>
    <definedName name="___PPB67">[79]MRATES!#REF!</definedName>
    <definedName name="___PPB68">[79]MRATES!#REF!</definedName>
    <definedName name="___PPB69">[79]MRATES!#REF!</definedName>
    <definedName name="___PPB7">[79]MRATES!#REF!</definedName>
    <definedName name="___PPB70">[79]MRATES!#REF!</definedName>
    <definedName name="___PPB71">[79]MRATES!#REF!</definedName>
    <definedName name="___PPB72">[79]MRATES!#REF!</definedName>
    <definedName name="___PPB73">[79]MRATES!#REF!</definedName>
    <definedName name="___PPB74">[79]MRATES!#REF!</definedName>
    <definedName name="___PPB75">[79]MRATES!#REF!</definedName>
    <definedName name="___PPB76">[79]MRATES!#REF!</definedName>
    <definedName name="___PPB77">[79]MRATES!#REF!</definedName>
    <definedName name="___PPB78">[79]MRATES!#REF!</definedName>
    <definedName name="___PPB79">[79]MRATES!#REF!</definedName>
    <definedName name="___PPB8">[79]MRATES!#REF!</definedName>
    <definedName name="___PPB80">[79]MRATES!#REF!</definedName>
    <definedName name="___PPB81">[79]MRATES!#REF!</definedName>
    <definedName name="___PPB82">[79]MRATES!#REF!</definedName>
    <definedName name="___PPB83">[79]MRATES!#REF!</definedName>
    <definedName name="___PPB84">[79]MRATES!#REF!</definedName>
    <definedName name="___PPB85">[79]MRATES!#REF!</definedName>
    <definedName name="___PPB86">[79]MRATES!#REF!</definedName>
    <definedName name="___PPB87">[79]MRATES!#REF!</definedName>
    <definedName name="___PPB88">[79]MRATES!#REF!</definedName>
    <definedName name="___PPB89">[79]MRATES!#REF!</definedName>
    <definedName name="___PPB9">[79]MRATES!#REF!</definedName>
    <definedName name="___PPB90">[79]MRATES!#REF!</definedName>
    <definedName name="___PPB91">[79]MRATES!#REF!</definedName>
    <definedName name="___PPB92">[79]MRATES!#REF!</definedName>
    <definedName name="___PPB93">[79]MRATES!#REF!</definedName>
    <definedName name="___PPB94">[79]MRATES!#REF!</definedName>
    <definedName name="___PPB95">[79]MRATES!#REF!</definedName>
    <definedName name="___PPB96">[79]MRATES!#REF!</definedName>
    <definedName name="___PPB97">[79]MRATES!#REF!</definedName>
    <definedName name="___PPB98">[79]MRATES!#REF!</definedName>
    <definedName name="___PPB99">[79]MRATES!#REF!</definedName>
    <definedName name="___PPC1">[79]MRATES!#REF!</definedName>
    <definedName name="___PPC10">[79]MRATES!#REF!</definedName>
    <definedName name="___PPC100">[79]MRATES!#REF!</definedName>
    <definedName name="___PPC101">[79]MRATES!#REF!</definedName>
    <definedName name="___PPC102">[79]MRATES!#REF!</definedName>
    <definedName name="___PPC103">[79]MRATES!#REF!</definedName>
    <definedName name="___PPC104">[79]MRATES!#REF!</definedName>
    <definedName name="___PPC105">[79]MRATES!#REF!</definedName>
    <definedName name="___PPC106">[79]MRATES!#REF!</definedName>
    <definedName name="___PPC107">[79]MRATES!#REF!</definedName>
    <definedName name="___PPC108">[79]MRATES!#REF!</definedName>
    <definedName name="___PPC109">[79]MRATES!#REF!</definedName>
    <definedName name="___PPC11">[79]MRATES!#REF!</definedName>
    <definedName name="___PPC110">[79]MRATES!#REF!</definedName>
    <definedName name="___PPC111">[79]MRATES!#REF!</definedName>
    <definedName name="___PPC112">[79]MRATES!#REF!</definedName>
    <definedName name="___PPC113">[79]MRATES!#REF!</definedName>
    <definedName name="___PPC114">[79]MRATES!#REF!</definedName>
    <definedName name="___PPC115">[79]MRATES!#REF!</definedName>
    <definedName name="___PPC116">[79]MRATES!#REF!</definedName>
    <definedName name="___PPC117">[79]MRATES!#REF!</definedName>
    <definedName name="___PPC118">[79]MRATES!#REF!</definedName>
    <definedName name="___PPC119">[79]MRATES!#REF!</definedName>
    <definedName name="___PPC12">[79]MRATES!#REF!</definedName>
    <definedName name="___PPC120">[79]MRATES!#REF!</definedName>
    <definedName name="___PPC121">[79]MRATES!#REF!</definedName>
    <definedName name="___PPC122">[79]MRATES!#REF!</definedName>
    <definedName name="___PPC123">[79]MRATES!#REF!</definedName>
    <definedName name="___PPC124">[79]MRATES!#REF!</definedName>
    <definedName name="___PPC125">[79]MRATES!#REF!</definedName>
    <definedName name="___PPC126">[79]MRATES!#REF!</definedName>
    <definedName name="___PPC127">[79]MRATES!#REF!</definedName>
    <definedName name="___PPC128">[79]MRATES!#REF!</definedName>
    <definedName name="___PPC129">[79]MRATES!#REF!</definedName>
    <definedName name="___PPC13">[79]MRATES!#REF!</definedName>
    <definedName name="___PPC130">[79]MRATES!#REF!</definedName>
    <definedName name="___PPC131">[79]MRATES!#REF!</definedName>
    <definedName name="___PPC132">[79]MRATES!#REF!</definedName>
    <definedName name="___PPC133">[79]MRATES!#REF!</definedName>
    <definedName name="___PPC134">[79]MRATES!#REF!</definedName>
    <definedName name="___PPC135">[79]MRATES!#REF!</definedName>
    <definedName name="___PPC136">[79]MRATES!#REF!</definedName>
    <definedName name="___PPC137">[79]MRATES!#REF!</definedName>
    <definedName name="___PPC138">[79]MRATES!#REF!</definedName>
    <definedName name="___PPC139">[79]MRATES!#REF!</definedName>
    <definedName name="___PPC14">[79]MRATES!#REF!</definedName>
    <definedName name="___PPC140">[79]MRATES!#REF!</definedName>
    <definedName name="___PPC141">[79]MRATES!#REF!</definedName>
    <definedName name="___PPC142">[79]MRATES!#REF!</definedName>
    <definedName name="___PPC143">[79]MRATES!#REF!</definedName>
    <definedName name="___PPC144">[79]MRATES!#REF!</definedName>
    <definedName name="___PPC145">[79]MRATES!#REF!</definedName>
    <definedName name="___PPC146">[79]MRATES!#REF!</definedName>
    <definedName name="___PPC147">[79]MRATES!#REF!</definedName>
    <definedName name="___PPC148">[79]MRATES!#REF!</definedName>
    <definedName name="___PPC149">[79]MRATES!#REF!</definedName>
    <definedName name="___PPC15">[79]MRATES!#REF!</definedName>
    <definedName name="___PPC150">[79]MRATES!#REF!</definedName>
    <definedName name="___PPC151">[79]MRATES!#REF!</definedName>
    <definedName name="___PPC152">[79]MRATES!#REF!</definedName>
    <definedName name="___PPC153">[79]MRATES!#REF!</definedName>
    <definedName name="___PPC154">[79]MRATES!#REF!</definedName>
    <definedName name="___PPC155">[79]MRATES!#REF!</definedName>
    <definedName name="___PPC16">[79]MRATES!#REF!</definedName>
    <definedName name="___PPC17">[79]MRATES!#REF!</definedName>
    <definedName name="___PPC18">[79]MRATES!#REF!</definedName>
    <definedName name="___PPC19">[79]MRATES!#REF!</definedName>
    <definedName name="___PPC2">[79]MRATES!#REF!</definedName>
    <definedName name="___PPC20">[79]MRATES!#REF!</definedName>
    <definedName name="___PPC21">[79]MRATES!#REF!</definedName>
    <definedName name="___PPC22">[79]MRATES!#REF!</definedName>
    <definedName name="___PPC23">[79]MRATES!#REF!</definedName>
    <definedName name="___PPC24">[79]MRATES!#REF!</definedName>
    <definedName name="___PPC25">[79]MRATES!#REF!</definedName>
    <definedName name="___PPC26">[79]MRATES!#REF!</definedName>
    <definedName name="___PPC27">[79]MRATES!#REF!</definedName>
    <definedName name="___PPC28">[79]MRATES!#REF!</definedName>
    <definedName name="___PPC29">[79]MRATES!#REF!</definedName>
    <definedName name="___PPC3">[79]MRATES!#REF!</definedName>
    <definedName name="___PPC30">[79]MRATES!#REF!</definedName>
    <definedName name="___PPC31">[79]MRATES!#REF!</definedName>
    <definedName name="___PPC32">[79]MRATES!#REF!</definedName>
    <definedName name="___PPC33">[79]MRATES!#REF!</definedName>
    <definedName name="___PPC34">[79]MRATES!#REF!</definedName>
    <definedName name="___PPC35">[79]MRATES!#REF!</definedName>
    <definedName name="___PPC36">[79]MRATES!#REF!</definedName>
    <definedName name="___PPC37">[79]MRATES!#REF!</definedName>
    <definedName name="___PPC38">[79]MRATES!#REF!</definedName>
    <definedName name="___PPC39">[79]MRATES!#REF!</definedName>
    <definedName name="___PPC4">[79]MRATES!#REF!</definedName>
    <definedName name="___PPC40">[79]MRATES!#REF!</definedName>
    <definedName name="___PPC41">[79]MRATES!#REF!</definedName>
    <definedName name="___PPC42">[79]MRATES!#REF!</definedName>
    <definedName name="___PPC43">[79]MRATES!#REF!</definedName>
    <definedName name="___PPC44">[79]MRATES!#REF!</definedName>
    <definedName name="___PPC45">[79]MRATES!#REF!</definedName>
    <definedName name="___PPC46">[79]MRATES!#REF!</definedName>
    <definedName name="___PPC47">[79]MRATES!#REF!</definedName>
    <definedName name="___PPC48">[79]MRATES!#REF!</definedName>
    <definedName name="___PPC49">[79]MRATES!#REF!</definedName>
    <definedName name="___PPC5">[79]MRATES!#REF!</definedName>
    <definedName name="___PPC50">[79]MRATES!#REF!</definedName>
    <definedName name="___PPC51">[79]MRATES!#REF!</definedName>
    <definedName name="___PPC52">[79]MRATES!#REF!</definedName>
    <definedName name="___PPC53">[79]MRATES!#REF!</definedName>
    <definedName name="___PPC54">[79]MRATES!#REF!</definedName>
    <definedName name="___PPC55">[79]MRATES!#REF!</definedName>
    <definedName name="___PPC56">[79]MRATES!#REF!</definedName>
    <definedName name="___PPC57">[79]MRATES!#REF!</definedName>
    <definedName name="___PPC58">[79]MRATES!#REF!</definedName>
    <definedName name="___PPC59">[79]MRATES!#REF!</definedName>
    <definedName name="___PPC6">[79]MRATES!#REF!</definedName>
    <definedName name="___PPC60">[79]MRATES!#REF!</definedName>
    <definedName name="___PPC61">[79]MRATES!#REF!</definedName>
    <definedName name="___PPC62">[79]MRATES!#REF!</definedName>
    <definedName name="___PPC63">[79]MRATES!#REF!</definedName>
    <definedName name="___PPC64">[79]MRATES!#REF!</definedName>
    <definedName name="___PPC65">[79]MRATES!#REF!</definedName>
    <definedName name="___PPC66">[79]MRATES!#REF!</definedName>
    <definedName name="___PPC67">[79]MRATES!#REF!</definedName>
    <definedName name="___PPC68">[79]MRATES!#REF!</definedName>
    <definedName name="___PPC69">[79]MRATES!#REF!</definedName>
    <definedName name="___PPC7">[79]MRATES!#REF!</definedName>
    <definedName name="___PPC70">[79]MRATES!#REF!</definedName>
    <definedName name="___PPC71">[79]MRATES!#REF!</definedName>
    <definedName name="___PPC72">[79]MRATES!#REF!</definedName>
    <definedName name="___PPC73">[79]MRATES!#REF!</definedName>
    <definedName name="___PPC74">[79]MRATES!#REF!</definedName>
    <definedName name="___PPC75">[79]MRATES!#REF!</definedName>
    <definedName name="___PPC76">[79]MRATES!#REF!</definedName>
    <definedName name="___PPC77">[79]MRATES!#REF!</definedName>
    <definedName name="___PPC78">[79]MRATES!#REF!</definedName>
    <definedName name="___PPC79">[79]MRATES!#REF!</definedName>
    <definedName name="___PPC8">[79]MRATES!#REF!</definedName>
    <definedName name="___PPC80">[79]MRATES!#REF!</definedName>
    <definedName name="___PPC81">[79]MRATES!#REF!</definedName>
    <definedName name="___PPC82">[79]MRATES!#REF!</definedName>
    <definedName name="___PPC83">[79]MRATES!#REF!</definedName>
    <definedName name="___PPC84">[79]MRATES!#REF!</definedName>
    <definedName name="___PPC85">[79]MRATES!#REF!</definedName>
    <definedName name="___PPC86">[79]MRATES!#REF!</definedName>
    <definedName name="___PPC87">[79]MRATES!#REF!</definedName>
    <definedName name="___PPC88">[79]MRATES!#REF!</definedName>
    <definedName name="___PPC89">[79]MRATES!#REF!</definedName>
    <definedName name="___PPC9">[79]MRATES!#REF!</definedName>
    <definedName name="___PPC90">[79]MRATES!#REF!</definedName>
    <definedName name="___PPC91">[79]MRATES!#REF!</definedName>
    <definedName name="___PPC92">[79]MRATES!#REF!</definedName>
    <definedName name="___PPC93">[79]MRATES!#REF!</definedName>
    <definedName name="___PPC94">[79]MRATES!#REF!</definedName>
    <definedName name="___PPC95">[79]MRATES!#REF!</definedName>
    <definedName name="___PPD114">[79]MRATES!#REF!</definedName>
    <definedName name="___PPD89">[79]MRATES!#REF!</definedName>
    <definedName name="___pv2">#REF!</definedName>
    <definedName name="___rr3">[21]v!$A$2:$E$51</definedName>
    <definedName name="___rrr1">[21]r!$B$1:$I$145</definedName>
    <definedName name="___RT5565">#REF!</definedName>
    <definedName name="___S12">'[48]p&amp;m'!#REF!</definedName>
    <definedName name="___sd1">[67]m!$D$149</definedName>
    <definedName name="___SD10">#REF!</definedName>
    <definedName name="___SD100">#REF!</definedName>
    <definedName name="___SD101">#REF!</definedName>
    <definedName name="___SD102">#REF!</definedName>
    <definedName name="___SD103">#REF!</definedName>
    <definedName name="___SD104">#REF!</definedName>
    <definedName name="___SD105">#REF!</definedName>
    <definedName name="___SD106">#REF!</definedName>
    <definedName name="___SD107">#REF!</definedName>
    <definedName name="___SD108">#REF!</definedName>
    <definedName name="___SD109">#REF!</definedName>
    <definedName name="___SD11">#REF!</definedName>
    <definedName name="___SD110">#REF!</definedName>
    <definedName name="___SD111">#REF!</definedName>
    <definedName name="___SD112">#REF!</definedName>
    <definedName name="___SD113">#REF!</definedName>
    <definedName name="___SD114">#REF!</definedName>
    <definedName name="___SD115">#REF!</definedName>
    <definedName name="___SD116">#REF!</definedName>
    <definedName name="___SD117">#REF!</definedName>
    <definedName name="___SD118">#REF!</definedName>
    <definedName name="___SD119">#REF!</definedName>
    <definedName name="___SD12">#REF!</definedName>
    <definedName name="___SD120">#REF!</definedName>
    <definedName name="___SD121">#REF!</definedName>
    <definedName name="___SD122">#REF!</definedName>
    <definedName name="___SD123">#REF!</definedName>
    <definedName name="___SD124">#REF!</definedName>
    <definedName name="___SD125">#REF!</definedName>
    <definedName name="___SD126">#REF!</definedName>
    <definedName name="___SD127">#REF!</definedName>
    <definedName name="___SD128">#REF!</definedName>
    <definedName name="___SD129">#REF!</definedName>
    <definedName name="___SD13">#REF!</definedName>
    <definedName name="___SD130">#REF!</definedName>
    <definedName name="___SD131">#REF!</definedName>
    <definedName name="___SD132">#REF!</definedName>
    <definedName name="___SD133">#REF!</definedName>
    <definedName name="___SD134">#REF!</definedName>
    <definedName name="___SD135">#REF!</definedName>
    <definedName name="___SD136">#REF!</definedName>
    <definedName name="___SD137">#REF!</definedName>
    <definedName name="___SD138">#REF!</definedName>
    <definedName name="___SD139">#REF!</definedName>
    <definedName name="___SD14">#REF!</definedName>
    <definedName name="___SD140">#REF!</definedName>
    <definedName name="___SD141">#REF!</definedName>
    <definedName name="___SD142">#REF!</definedName>
    <definedName name="___SD143">#REF!</definedName>
    <definedName name="___SD144">#REF!</definedName>
    <definedName name="___SD145">#REF!</definedName>
    <definedName name="___SD146">#REF!</definedName>
    <definedName name="___SD147">#REF!</definedName>
    <definedName name="___SD148">#REF!</definedName>
    <definedName name="___SD149">#REF!</definedName>
    <definedName name="___SD15">#REF!</definedName>
    <definedName name="___SD150">#REF!</definedName>
    <definedName name="___SD16">#REF!</definedName>
    <definedName name="___SD17">#REF!</definedName>
    <definedName name="___SD18">#REF!</definedName>
    <definedName name="___SD19">#REF!</definedName>
    <definedName name="___SD2">#REF!</definedName>
    <definedName name="___SD20">#REF!</definedName>
    <definedName name="___SD21">#REF!</definedName>
    <definedName name="___SD22">#REF!</definedName>
    <definedName name="___SD23">#REF!</definedName>
    <definedName name="___SD24">#REF!</definedName>
    <definedName name="___SD25">#REF!</definedName>
    <definedName name="___SD250">#REF!</definedName>
    <definedName name="___SD26">#REF!</definedName>
    <definedName name="___SD27">#REF!</definedName>
    <definedName name="___SD28">#REF!</definedName>
    <definedName name="___SD29">#REF!</definedName>
    <definedName name="___SD3">#REF!</definedName>
    <definedName name="___SD30">#REF!</definedName>
    <definedName name="___SD31">#REF!</definedName>
    <definedName name="___SD32">#REF!</definedName>
    <definedName name="___SD33">#REF!</definedName>
    <definedName name="___SD34">#REF!</definedName>
    <definedName name="___SD35">#REF!</definedName>
    <definedName name="___SD36">#REF!</definedName>
    <definedName name="___SD37">#REF!</definedName>
    <definedName name="___SD38">#REF!</definedName>
    <definedName name="___SD39">#REF!</definedName>
    <definedName name="___SD4">#REF!</definedName>
    <definedName name="___SD40">#REF!</definedName>
    <definedName name="___SD41">#REF!</definedName>
    <definedName name="___SD42">#REF!</definedName>
    <definedName name="___SD43">#REF!</definedName>
    <definedName name="___SD44">#REF!</definedName>
    <definedName name="___SD45">#REF!</definedName>
    <definedName name="___SD46">#REF!</definedName>
    <definedName name="___SD47">#REF!</definedName>
    <definedName name="___SD48">#REF!</definedName>
    <definedName name="___SD49">#REF!</definedName>
    <definedName name="___SD5">#REF!</definedName>
    <definedName name="___SD50">#REF!</definedName>
    <definedName name="___SD500">#REF!</definedName>
    <definedName name="___SD51">#REF!</definedName>
    <definedName name="___SD52">#REF!</definedName>
    <definedName name="___SD53">#REF!</definedName>
    <definedName name="___SD54">#REF!</definedName>
    <definedName name="___SD55">#REF!</definedName>
    <definedName name="___SD56">#REF!</definedName>
    <definedName name="___SD57">#REF!</definedName>
    <definedName name="___SD58">#REF!</definedName>
    <definedName name="___SD59">#REF!</definedName>
    <definedName name="___SD6">#REF!</definedName>
    <definedName name="___SD60">#REF!</definedName>
    <definedName name="___SD61">#REF!</definedName>
    <definedName name="___SD62">#REF!</definedName>
    <definedName name="___SD63">#REF!</definedName>
    <definedName name="___SD64">#REF!</definedName>
    <definedName name="___SD65">#REF!</definedName>
    <definedName name="___SD66">#REF!</definedName>
    <definedName name="___SD67">#REF!</definedName>
    <definedName name="___SD68">#REF!</definedName>
    <definedName name="___SD69">#REF!</definedName>
    <definedName name="___SD7">#REF!</definedName>
    <definedName name="___SD70">#REF!</definedName>
    <definedName name="___SD71">#REF!</definedName>
    <definedName name="___SD72">#REF!</definedName>
    <definedName name="___SD73">#REF!</definedName>
    <definedName name="___SD74">#REF!</definedName>
    <definedName name="___SD75">#REF!</definedName>
    <definedName name="___SD76">#REF!</definedName>
    <definedName name="___SD77">#REF!</definedName>
    <definedName name="___SD78">#REF!</definedName>
    <definedName name="___SD79">#REF!</definedName>
    <definedName name="___SD8">#REF!</definedName>
    <definedName name="___SD80">#REF!</definedName>
    <definedName name="___SD81">#REF!</definedName>
    <definedName name="___SD82">#REF!</definedName>
    <definedName name="___SD83">#REF!</definedName>
    <definedName name="___SD84">#REF!</definedName>
    <definedName name="___SD85">#REF!</definedName>
    <definedName name="___SD86">#REF!</definedName>
    <definedName name="___SD87">#REF!</definedName>
    <definedName name="___SD88">#REF!</definedName>
    <definedName name="___SD89">#REF!</definedName>
    <definedName name="___SD9">#REF!</definedName>
    <definedName name="___SD90">#REF!</definedName>
    <definedName name="___SD91">#REF!</definedName>
    <definedName name="___SD92">#REF!</definedName>
    <definedName name="___SD93">#REF!</definedName>
    <definedName name="___SD94">#REF!</definedName>
    <definedName name="___SD95">#REF!</definedName>
    <definedName name="___SD96">#REF!</definedName>
    <definedName name="___SD97">#REF!</definedName>
    <definedName name="___SD98">#REF!</definedName>
    <definedName name="___SD99">#REF!</definedName>
    <definedName name="___sep1">'[69]civ data'!#REF!</definedName>
    <definedName name="___SK1" hidden="1">{"ss",#N/A,FALSE,"MODULE3"}</definedName>
    <definedName name="___SP005">'[55]road safety datas'!#REF!</definedName>
    <definedName name="___SP10">[26]Sheet1!$C$18</definedName>
    <definedName name="___SP16">[26]Sheet1!$C$24</definedName>
    <definedName name="___SP7">[26]Sheet1!$C$15</definedName>
    <definedName name="___spb1">#REF!</definedName>
    <definedName name="___spb2">#REF!</definedName>
    <definedName name="___ss12">[22]rdamdata!$J$8</definedName>
    <definedName name="___ss20">[22]rdamdata!$J$7</definedName>
    <definedName name="___ss40">[22]rdamdata!$J$6</definedName>
    <definedName name="___ST2">#REF!</definedName>
    <definedName name="___ST3">#REF!</definedName>
    <definedName name="___ST4">#REF!</definedName>
    <definedName name="___ST5">#REF!</definedName>
    <definedName name="___ST6">#REF!</definedName>
    <definedName name="___ST7">#REF!</definedName>
    <definedName name="___sub20">#REF!</definedName>
    <definedName name="___tab1">#REF!</definedName>
    <definedName name="___tab2">#REF!</definedName>
    <definedName name="___TB2">'[80]SPT vs PHI'!$B$2:$C$65</definedName>
    <definedName name="___tw2">#REF!</definedName>
    <definedName name="___V158263">#REF!</definedName>
    <definedName name="___V68263">#REF!</definedName>
    <definedName name="___var1">#REF!</definedName>
    <definedName name="___var4">#REF!</definedName>
    <definedName name="___vat1">#REF!</definedName>
    <definedName name="___vat2">#REF!</definedName>
    <definedName name="___WN7" hidden="1">{#N/A,#N/A,FALSE,"MODULE3"}</definedName>
    <definedName name="___xh2256">[49]HDPE!$L$30</definedName>
    <definedName name="___xh2506">[49]HDPE!$M$30</definedName>
    <definedName name="___xh2806">[49]HDPE!$N$30</definedName>
    <definedName name="___xh3156">[49]HDPE!$O$30</definedName>
    <definedName name="___xh634">[49]HDPE!$C$16</definedName>
    <definedName name="___xk7100">[49]DI!$C$37</definedName>
    <definedName name="___xk7150">[49]DI!$D$37</definedName>
    <definedName name="___xk7250">[49]DI!$F$37</definedName>
    <definedName name="___xk7300">[49]DI!$G$37</definedName>
    <definedName name="___xlfn.BAHTTEXT" hidden="1">#NAME?</definedName>
    <definedName name="___xlfn.ISFORMULA" hidden="1">#NAME?</definedName>
    <definedName name="___xlnm.Database">"#REF!"</definedName>
    <definedName name="___xlnm.Print_Area_1">#REF!</definedName>
    <definedName name="___xlnm.Print_Area_2">#REF!</definedName>
    <definedName name="___xlnm.Print_Area_3">#REF!</definedName>
    <definedName name="___xlnm.Print_Area_7">#REF!</definedName>
    <definedName name="___xlnm.Print_Area_8">#REF!</definedName>
    <definedName name="___xlnm.Print_Area_9">#REF!</definedName>
    <definedName name="___xlnm.Print_Titles_1">#REF!</definedName>
    <definedName name="___xlnm_Print_Area">NA()</definedName>
    <definedName name="___xp11010">[49]pvc!$F$61</definedName>
    <definedName name="___xp1104">[49]pvc!$F$31</definedName>
    <definedName name="___xp1106">[49]pvc!$F$46</definedName>
    <definedName name="___xp1254">[49]pvc!$G$31</definedName>
    <definedName name="___xp1256">[49]pvc!$G$46</definedName>
    <definedName name="___xp14010">[49]pvc!$H$61</definedName>
    <definedName name="___xp1404">[49]pvc!$H$31</definedName>
    <definedName name="___xp1406">[49]pvc!$H$46</definedName>
    <definedName name="___xp1604">[49]pvc!$I$31</definedName>
    <definedName name="___xp1606">[49]pvc!$I$46</definedName>
    <definedName name="___xp1804">[49]pvc!$J$31</definedName>
    <definedName name="___xp1806">[49]pvc!$J$46</definedName>
    <definedName name="___xp2006">[49]pvc!$K$46</definedName>
    <definedName name="___xp6310">[49]pvc!$C$61</definedName>
    <definedName name="___xp636">[49]pvc!$C$46</definedName>
    <definedName name="___xp7510">[49]pvc!$D$61</definedName>
    <definedName name="___xp754">[49]pvc!$D$31</definedName>
    <definedName name="___xp756">[49]pvc!$D$46</definedName>
    <definedName name="___xp9010">[49]pvc!$E$61</definedName>
    <definedName name="___xp904">[49]pvc!$E$31</definedName>
    <definedName name="___xp906">[49]pvc!$E$46</definedName>
    <definedName name="__1Excel_BuiltIn_Print_Area_1_1">#REF!</definedName>
    <definedName name="__1Excel_BuiltIn_Print_Area_2_1_1_1">#REF!</definedName>
    <definedName name="__2Excel_BuiltIn_Print_Area_3_1_1_1">#REF!</definedName>
    <definedName name="__3Excel_BuiltIn_Print_Area_3_1_1_1_1">#REF!</definedName>
    <definedName name="__A1">#REF!</definedName>
    <definedName name="__A300000">#REF!</definedName>
    <definedName name="__A600000">#REF!</definedName>
    <definedName name="__A700000">#REF!</definedName>
    <definedName name="__A8">#REF!</definedName>
    <definedName name="__A99999">#REF!</definedName>
    <definedName name="__AG1">[70]Design!#REF!</definedName>
    <definedName name="__Apr02">[81]Newabstract!#REF!</definedName>
    <definedName name="__Apr03">[81]Newabstract!#REF!</definedName>
    <definedName name="__Apr04">[81]Newabstract!#REF!</definedName>
    <definedName name="__Apr05">[81]Newabstract!#REF!</definedName>
    <definedName name="__Apr06">[81]Newabstract!#REF!</definedName>
    <definedName name="__Apr07">[81]Newabstract!#REF!</definedName>
    <definedName name="__Apr08">[81]Newabstract!#REF!</definedName>
    <definedName name="__Apr09">[81]Newabstract!#REF!</definedName>
    <definedName name="__Apr10">[81]Newabstract!#REF!</definedName>
    <definedName name="__Apr11">[81]Newabstract!#REF!</definedName>
    <definedName name="__Apr13">[81]Newabstract!#REF!</definedName>
    <definedName name="__Apr14">[81]Newabstract!#REF!</definedName>
    <definedName name="__Apr15">[81]Newabstract!#REF!</definedName>
    <definedName name="__Apr16">[81]Newabstract!#REF!</definedName>
    <definedName name="__Apr17">[81]Newabstract!#REF!</definedName>
    <definedName name="__Apr20">[81]Newabstract!#REF!</definedName>
    <definedName name="__Apr21">[81]Newabstract!#REF!</definedName>
    <definedName name="__Apr22">[81]Newabstract!#REF!</definedName>
    <definedName name="__Apr23">[81]Newabstract!#REF!</definedName>
    <definedName name="__Apr24">[81]Newabstract!#REF!</definedName>
    <definedName name="__Apr27">[81]Newabstract!#REF!</definedName>
    <definedName name="__Apr28">[81]Newabstract!#REF!</definedName>
    <definedName name="__Apr29">[81]Newabstract!#REF!</definedName>
    <definedName name="__Apr30">[81]Newabstract!#REF!</definedName>
    <definedName name="__atw2">'[74]C-data'!$F$92</definedName>
    <definedName name="__AUX1">#REF!</definedName>
    <definedName name="__AUX111">[82]bom!$R$2</definedName>
    <definedName name="__aux2">#REF!</definedName>
    <definedName name="__AUX3">#REF!</definedName>
    <definedName name="__bla1">[17]leads!$H$7</definedName>
    <definedName name="__BLK1">#REF!</definedName>
    <definedName name="__BLK2">[64]BLK2!$1:$1048576</definedName>
    <definedName name="__BLK3">[64]BLK3!$1:$1048576</definedName>
    <definedName name="__bol1">#REF!</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CW1">[30]DATA!$H$67</definedName>
    <definedName name="__CCW2">[30]DATA!$H$97</definedName>
    <definedName name="__cur1">[3]r!$F$30</definedName>
    <definedName name="__dem2" hidden="1">{"pl_t&amp;d",#N/A,FALSE,"p&amp;l_t&amp;D_01_02 (2)"}</definedName>
    <definedName name="__DIN217">#REF!</definedName>
    <definedName name="__DSR5">[60]VARIABLE!#REF!</definedName>
    <definedName name="__eco3">#REF!</definedName>
    <definedName name="__er1">#REF!</definedName>
    <definedName name="__EST3">#REF!</definedName>
    <definedName name="__ewe1">#REF!</definedName>
    <definedName name="__f1">#REF!</definedName>
    <definedName name="__FIT1">#REF!</definedName>
    <definedName name="__FIT2">#REF!</definedName>
    <definedName name="__G120907">[83]Data!#REF!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us1">#REF!</definedName>
    <definedName name="__HBG20">'[72]Civil-works'!#REF!</definedName>
    <definedName name="__HBG40">'[72]Civil-works'!#REF!</definedName>
    <definedName name="__hpm1">#REF!</definedName>
    <definedName name="__III7">"$C4.$#REF!$#REF!"</definedName>
    <definedName name="__imp1">[24]DATA_PRG!$H$245</definedName>
    <definedName name="__IRC12">[84]MRATES!$F$11</definedName>
    <definedName name="__IRC19">[84]MRATES!$F$12</definedName>
    <definedName name="__IRC25">[84]MRATES!$F$13</definedName>
    <definedName name="__IRC40">[84]MRATES!$F$14</definedName>
    <definedName name="__IRC5">[84]MRATES!$F$9</definedName>
    <definedName name="__IRC50">[84]MRATES!$F$15</definedName>
    <definedName name="__IRC60">[84]MRATES!$F$16</definedName>
    <definedName name="__IRC65">#REF!</definedName>
    <definedName name="__IRC75">#REF!</definedName>
    <definedName name="__IRC9">[84]MRATES!$F$10</definedName>
    <definedName name="__KC139">#REF!</definedName>
    <definedName name="__KC580">#REF!</definedName>
    <definedName name="__knr2">#REF!</definedName>
    <definedName name="__l1">[18]leads!$A$3:$E$108</definedName>
    <definedName name="__l12">#REF!</definedName>
    <definedName name="__l2">[3]r!$F$29</definedName>
    <definedName name="__l3">#REF!</definedName>
    <definedName name="__l4">[19]Sheet1!$W$2:$Y$103</definedName>
    <definedName name="__l5">#REF!</definedName>
    <definedName name="__l6">[3]r!$F$4</definedName>
    <definedName name="__l7">[6]r!$F$4</definedName>
    <definedName name="__l8">[3]r!$F$2</definedName>
    <definedName name="__l9">[3]r!$F$3</definedName>
    <definedName name="__lb1">#REF!</definedName>
    <definedName name="__lb2">#REF!</definedName>
    <definedName name="__LC1">'[85]not req 3'!#REF!</definedName>
    <definedName name="__LC2">'[85]not req 3'!#REF!</definedName>
    <definedName name="__lcn1">#REF!</definedName>
    <definedName name="__lef1">'[86]precast RC element'!#REF!</definedName>
    <definedName name="__lef2">'[86]precast RC element'!#REF!</definedName>
    <definedName name="__lel1">'[86]precast RC element'!#REF!</definedName>
    <definedName name="__lel2">'[86]precast RC element'!#REF!</definedName>
    <definedName name="__LI9">#REF!</definedName>
    <definedName name="__LII9">#REF!</definedName>
    <definedName name="__LJ6">[30]DATA!$H$245</definedName>
    <definedName name="__lj600">#REF!</definedName>
    <definedName name="__lj900">#REF!</definedName>
    <definedName name="__LL3">#REF!</definedName>
    <definedName name="__lm1">#REF!</definedName>
    <definedName name="__LSO24">[57]Lead!#REF!</definedName>
    <definedName name="__M1234">[66]EDWise!$P$2:$Q$183</definedName>
    <definedName name="__ma1">'[74]C-data'!$F$6</definedName>
    <definedName name="__ma2">#REF!</definedName>
    <definedName name="__man1">[67]m!$B$149</definedName>
    <definedName name="__Mar06">[81]Newabstract!#REF!</definedName>
    <definedName name="__Mar09">[81]Newabstract!#REF!</definedName>
    <definedName name="__Mar10">[81]Newabstract!#REF!</definedName>
    <definedName name="__Mar11">[81]Newabstract!#REF!</definedName>
    <definedName name="__Mar12">[81]Newabstract!#REF!</definedName>
    <definedName name="__Mar13">[81]Newabstract!#REF!</definedName>
    <definedName name="__Mar16">[81]Newabstract!#REF!</definedName>
    <definedName name="__Mar17">[81]Newabstract!#REF!</definedName>
    <definedName name="__Mar18">[81]Newabstract!#REF!</definedName>
    <definedName name="__Mar19">[81]Newabstract!#REF!</definedName>
    <definedName name="__Mar20">[81]Newabstract!#REF!</definedName>
    <definedName name="__Mar23">[81]Newabstract!#REF!</definedName>
    <definedName name="__Mar24">[81]Newabstract!#REF!</definedName>
    <definedName name="__Mar25">[81]Newabstract!#REF!</definedName>
    <definedName name="__Mar26">[81]Newabstract!#REF!</definedName>
    <definedName name="__Mar27">[81]Newabstract!#REF!</definedName>
    <definedName name="__Mar28">[81]Newabstract!#REF!</definedName>
    <definedName name="__Mar30">[81]Newabstract!#REF!</definedName>
    <definedName name="__Mar31">[81]Newabstract!#REF!</definedName>
    <definedName name="__me10">'[87]Lead statement'!$P$11</definedName>
    <definedName name="__me12">'[54]Lead statement'!#REF!</definedName>
    <definedName name="__me20">'[68]Lead statement'!$P$12</definedName>
    <definedName name="__me40">'[68]Lead statement'!$P$13</definedName>
    <definedName name="__me6">'[87]Lead statement'!$P$10</definedName>
    <definedName name="__Met22">#REF!</definedName>
    <definedName name="__Met45">#REF!</definedName>
    <definedName name="__MEt55">#REF!</definedName>
    <definedName name="__Met63">#REF!</definedName>
    <definedName name="__MIX124">[46]maya!$A$11:$A$18</definedName>
    <definedName name="__ML11">#REF!</definedName>
    <definedName name="__ML110">#REF!</definedName>
    <definedName name="__ML111">#REF!</definedName>
    <definedName name="__ML112">#REF!</definedName>
    <definedName name="__ML113">#REF!</definedName>
    <definedName name="__ML114">#REF!</definedName>
    <definedName name="__ML115">#REF!</definedName>
    <definedName name="__ML12">#REF!</definedName>
    <definedName name="__ML13">#REF!</definedName>
    <definedName name="__ML14">#REF!</definedName>
    <definedName name="__ML15">#REF!</definedName>
    <definedName name="__ML16">#REF!</definedName>
    <definedName name="__ML17">#REF!</definedName>
    <definedName name="__ML18">#REF!</definedName>
    <definedName name="__ML19">#REF!</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#REF!</definedName>
    <definedName name="__mm1000">#REF!</definedName>
    <definedName name="__mm11">[3]r!$F$4</definedName>
    <definedName name="__mm111">[6]r!$F$4</definedName>
    <definedName name="__mm2">#REF!</definedName>
    <definedName name="__mm3">#REF!</definedName>
    <definedName name="__mm600">#REF!</definedName>
    <definedName name="__mm800">#REF!</definedName>
    <definedName name="__MS2">#REF!</definedName>
    <definedName name="__MS6">[88]MRATES!$T$17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Net1">#REF!</definedName>
    <definedName name="__Net2">#REF!</definedName>
    <definedName name="__Net3">#REF!</definedName>
    <definedName name="__Net4">#REF!</definedName>
    <definedName name="__Net5">#REF!</definedName>
    <definedName name="__Net6">#REF!</definedName>
    <definedName name="__OH1">[88]MRATES!$T$26</definedName>
    <definedName name="__pa1">#REF!</definedName>
    <definedName name="__pa2">#REF!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i1">#REF!</definedName>
    <definedName name="__pla4">[25]DATA_PRG!$H$269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v2">#REF!</definedName>
    <definedName name="__rcc12">#REF!</definedName>
    <definedName name="__rel1">'[86]precast RC element'!#REF!</definedName>
    <definedName name="__rel2">'[86]precast RC element'!#REF!</definedName>
    <definedName name="__rig2">'[86]precast RC element'!#REF!</definedName>
    <definedName name="__rr3">[21]v!$A$2:$E$51</definedName>
    <definedName name="__rrr1">[21]r!$B$1:$I$145</definedName>
    <definedName name="__RT5565">#REF!</definedName>
    <definedName name="__S12">'[48]p&amp;m'!#REF!</definedName>
    <definedName name="__sd1">[67]m!$D$149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0">#REF!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ep1">'[69]civ data'!#REF!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K1" hidden="1">{"ss",#N/A,FALSE,"MODULE3"}</definedName>
    <definedName name="__SO016">'[89]MRMECADAMoad data'!#REF!</definedName>
    <definedName name="__SP001">'[89]MRMECADAMoad data'!#REF!</definedName>
    <definedName name="__SP002">'[89]MRMECADAMoad data'!#REF!</definedName>
    <definedName name="__SP003">'[89]MRMECADAMoad data'!#REF!</definedName>
    <definedName name="__SP004">'[89]MRMECADAMoad data'!#REF!</definedName>
    <definedName name="__SP005">'[89]MRMECADAMoad data'!#REF!</definedName>
    <definedName name="__SP006">'[89]MRMECADAMoad data'!#REF!</definedName>
    <definedName name="__SP007">'[89]MRMECADAMoad data'!#REF!</definedName>
    <definedName name="__SP008">'[89]MRMECADAMoad data'!#REF!</definedName>
    <definedName name="__SP009">'[89]MRMECADAMoad data'!#REF!</definedName>
    <definedName name="__SP010">'[89]MRMECADAMoad data'!#REF!</definedName>
    <definedName name="__SP011">'[89]MRMECADAMoad data'!#REF!</definedName>
    <definedName name="__SP012">'[89]MRMECADAMoad data'!#REF!</definedName>
    <definedName name="__SP013">'[89]MRMECADAMoad data'!#REF!</definedName>
    <definedName name="__SP014">'[89]MRMECADAMoad data'!#REF!</definedName>
    <definedName name="__SP015">'[89]MRMECADAMoad data'!#REF!</definedName>
    <definedName name="__SP016">'[89]MRMECADAMoad data'!#REF!</definedName>
    <definedName name="__SP017">'[89]MRMECADAMoad data'!#REF!</definedName>
    <definedName name="__SP018">'[89]MRMECADAMoad data'!#REF!</definedName>
    <definedName name="__SP019">'[90]MRoad data'!#REF!</definedName>
    <definedName name="__SP020">'[89]MRMECADAMoad data'!#REF!</definedName>
    <definedName name="__SP021">'[89]MRMECADAMoad data'!#REF!</definedName>
    <definedName name="__SP022">'[89]MRMECADAMoad data'!#REF!</definedName>
    <definedName name="__SP023">'[89]MRMECADAMoad data'!#REF!</definedName>
    <definedName name="__SP024">'[89]MRMECADAMoad data'!#REF!</definedName>
    <definedName name="__SP025">'[89]MRMECADAMoad data'!#REF!</definedName>
    <definedName name="__SP026">'[89]MRMECADAMoad data'!#REF!</definedName>
    <definedName name="__SP027">'[89]MRMECADAMoad data'!#REF!</definedName>
    <definedName name="__SP028">'[89]MRMECADAMoad data'!#REF!</definedName>
    <definedName name="__SP029">'[89]MRMECADAMoad data'!#REF!</definedName>
    <definedName name="__SP030">'[89]MRMECADAMoad data'!#REF!</definedName>
    <definedName name="__SP031">'[89]MRMECADAMoad data'!#REF!</definedName>
    <definedName name="__SP032">'[89]MRMECADAMoad data'!#REF!</definedName>
    <definedName name="__SP033">'[89]MRMECADAMoad data'!#REF!</definedName>
    <definedName name="__SP034">'[89]MRMECADAMoad data'!#REF!</definedName>
    <definedName name="__SP035">'[89]MRMECADAMoad data'!#REF!</definedName>
    <definedName name="__SP036">'[89]MRMECADAMoad data'!#REF!</definedName>
    <definedName name="__SP037">'[89]MRMECADAMoad data'!#REF!</definedName>
    <definedName name="__SP038">'[89]MRMECADAMoad data'!#REF!</definedName>
    <definedName name="__SP039">'[89]MRMECADAMoad data'!#REF!</definedName>
    <definedName name="__SP040">'[89]MRMECADAMoad data'!#REF!</definedName>
    <definedName name="__SP041">'[89]MRMECADAMoad data'!#REF!</definedName>
    <definedName name="__SP042">'[89]MRMECADAMoad data'!#REF!</definedName>
    <definedName name="__SP043">'[89]MRMECADAMoad data'!#REF!</definedName>
    <definedName name="__SP044">'[89]MRMECADAMoad data'!#REF!</definedName>
    <definedName name="__SP045">'[89]MRMECADAMoad data'!#REF!</definedName>
    <definedName name="__SP046">'[89]MRMECADAMoad data'!#REF!</definedName>
    <definedName name="__SP047">'[89]MRMECADAMoad data'!#REF!</definedName>
    <definedName name="__SP048">'[89]MRMECADAMoad data'!#REF!</definedName>
    <definedName name="__SP049">'[89]MRMECADAMoad data'!#REF!</definedName>
    <definedName name="__SP050">'[89]MRMECADAMoad data'!#REF!</definedName>
    <definedName name="__SP051">'[89]MRMECADAMoad data'!#REF!</definedName>
    <definedName name="__SP052">'[89]MRMECADAMoad data'!#REF!</definedName>
    <definedName name="__SP053">'[89]MRMECADAMoad data'!#REF!</definedName>
    <definedName name="__SP054">'[89]MRMECADAMoad data'!#REF!</definedName>
    <definedName name="__SP055">'[89]MRMECADAMoad data'!#REF!</definedName>
    <definedName name="__SP056">'[89]MRMECADAMoad data'!#REF!</definedName>
    <definedName name="__SP057">'[89]MRMECADAMoad data'!#REF!</definedName>
    <definedName name="__SP058">'[89]MRMECADAMoad data'!#REF!</definedName>
    <definedName name="__SP059">'[89]MRMECADAMoad data'!#REF!</definedName>
    <definedName name="__SP060">'[89]MRMECADAMoad data'!#REF!</definedName>
    <definedName name="__SP061">'[89]MRMECADAMoad data'!#REF!</definedName>
    <definedName name="__SP062">'[89]MRMECADAMoad data'!#REF!</definedName>
    <definedName name="__SP063">'[89]MRMECADAMoad data'!#REF!</definedName>
    <definedName name="__SP064">'[89]MRMECADAMoad data'!#REF!</definedName>
    <definedName name="__SP065">'[89]MRMECADAMoad data'!#REF!</definedName>
    <definedName name="__SP066">'[89]MRMECADAMoad data'!#REF!</definedName>
    <definedName name="__SP067">'[89]MRMECADAMoad data'!#REF!</definedName>
    <definedName name="__SP068">'[89]MRMECADAMoad data'!#REF!</definedName>
    <definedName name="__SP069">'[89]MRMECADAMoad data'!#REF!</definedName>
    <definedName name="__SP070">'[89]MRMECADAMoad data'!#REF!</definedName>
    <definedName name="__sp071">'[89]MRMECADAMoad data'!#REF!</definedName>
    <definedName name="__SP072">'[89]MRMECADAMoad data'!#REF!</definedName>
    <definedName name="__SP073">'[89]MRMECADAMoad data'!#REF!</definedName>
    <definedName name="__SP074">'[89]MRMECADAMoad data'!#REF!</definedName>
    <definedName name="__SP075">'[89]MRMECADAMoad data'!#REF!</definedName>
    <definedName name="__SP076">'[89]MRMECADAMoad data'!#REF!</definedName>
    <definedName name="__SP077">'[89]MRMECADAMoad data'!#REF!</definedName>
    <definedName name="__sp078">'[89]MRMECADAMoad data'!#REF!</definedName>
    <definedName name="__SP10">[26]Sheet1!$C$18</definedName>
    <definedName name="__SP16">[26]Sheet1!$C$24</definedName>
    <definedName name="__SP7">[26]Sheet1!$C$15</definedName>
    <definedName name="__spb1">#REF!</definedName>
    <definedName name="__spb2">#REF!</definedName>
    <definedName name="__SPO79">'[89]MRMECADAMoad data'!#REF!</definedName>
    <definedName name="__SS10">[84]MRATES!$C$9</definedName>
    <definedName name="__ss12">[22]rdamdata!$J$8</definedName>
    <definedName name="__SS150">[84]MRATES!$I$18</definedName>
    <definedName name="__ss2">#REF!</definedName>
    <definedName name="__ss20">[22]rdamdata!$J$7</definedName>
    <definedName name="__SS25">[84]MRATES!$C$12</definedName>
    <definedName name="__SS300">[84]MRATES!$I$20</definedName>
    <definedName name="__ss40">[22]rdamdata!$J$6</definedName>
    <definedName name="__SS50">#REF!</definedName>
    <definedName name="__SS6">[84]MRATES!$C$8</definedName>
    <definedName name="__SS60">#REF!</definedName>
    <definedName name="__SS65">#REF!</definedName>
    <definedName name="__SS75">#REF!</definedName>
    <definedName name="__ST1">#REF!</definedName>
    <definedName name="__sub20">#REF!</definedName>
    <definedName name="__sw1">#REF!</definedName>
    <definedName name="__tab1">#REF!</definedName>
    <definedName name="__tab2">#REF!</definedName>
    <definedName name="__TB2">'[91]SPT vs PHI'!$B$2:$C$65</definedName>
    <definedName name="__tw2">'[74]C-data'!$F$90</definedName>
    <definedName name="__us1">#REF!</definedName>
    <definedName name="__V158263">#REF!</definedName>
    <definedName name="__V68263">#REF!</definedName>
    <definedName name="__var1">#REF!</definedName>
    <definedName name="__var4">#REF!</definedName>
    <definedName name="__vat1">#REF!</definedName>
    <definedName name="__WN7" hidden="1">{#N/A,#N/A,FALSE,"MODULE3"}</definedName>
    <definedName name="__xh2256">[49]HDPE!$L$30</definedName>
    <definedName name="__xh2323">[92]HDPE!$O$30</definedName>
    <definedName name="__xh2506">[49]HDPE!$M$30</definedName>
    <definedName name="__xh2806">[49]HDPE!$N$30</definedName>
    <definedName name="__xh3156">[49]HDPE!$O$30</definedName>
    <definedName name="__xh634">[49]HDPE!$C$16</definedName>
    <definedName name="__xh9999">[93]HDPE!$L$30</definedName>
    <definedName name="__xk7100">[49]DI!$C$37</definedName>
    <definedName name="__xk7150">[49]DI!$D$37</definedName>
    <definedName name="__xk7250">[49]DI!$F$37</definedName>
    <definedName name="__xk7300">[49]DI!$G$37</definedName>
    <definedName name="__xlfn.BAHTTEXT" hidden="1">#NAME?</definedName>
    <definedName name="__xlfn.ISFORMULA" hidden="1">#NAME?</definedName>
    <definedName name="__xlnm.Database">"#REF!"</definedName>
    <definedName name="__xlnm.Print_Area_1">#REF!</definedName>
    <definedName name="__xlnm.Print_Area_10">#REF!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_1">#REF!</definedName>
    <definedName name="__xlnm.Print_Titles_10">#REF!</definedName>
    <definedName name="__xlnm.Print_Titles_3">#REF!</definedName>
    <definedName name="__xlnm.Print_Titles_7">'[94]Sch.Main Bldg.'!#REF!</definedName>
    <definedName name="__xlnm.Print_Titles_9">#REF!</definedName>
    <definedName name="__xlnm_Database">NA()</definedName>
    <definedName name="__xp11010">[49]pvc!$F$61</definedName>
    <definedName name="__xp1104">[49]pvc!$F$31</definedName>
    <definedName name="__xp1106">[49]pvc!$F$46</definedName>
    <definedName name="__xp1254">[49]pvc!$G$31</definedName>
    <definedName name="__xp1256">[49]pvc!$G$46</definedName>
    <definedName name="__xp14010">[49]pvc!$H$61</definedName>
    <definedName name="__xp1404">[49]pvc!$H$31</definedName>
    <definedName name="__xp1406">[49]pvc!$H$46</definedName>
    <definedName name="__xp1604">[49]pvc!$I$31</definedName>
    <definedName name="__xp1606">[49]pvc!$I$46</definedName>
    <definedName name="__xp1804">[49]pvc!$J$31</definedName>
    <definedName name="__xp1806">[49]pvc!$J$46</definedName>
    <definedName name="__xp2006">[49]pvc!$K$46</definedName>
    <definedName name="__xp6310">[49]pvc!$C$61</definedName>
    <definedName name="__xp636">[49]pvc!$C$46</definedName>
    <definedName name="__xp7510">[49]pvc!$D$61</definedName>
    <definedName name="__xp754">[49]pvc!$D$31</definedName>
    <definedName name="__xp756">[49]pvc!$D$46</definedName>
    <definedName name="__xp9010">[49]pvc!$E$61</definedName>
    <definedName name="__xp904">[49]pvc!$E$31</definedName>
    <definedName name="__xp906">[49]pvc!$E$46</definedName>
    <definedName name="__xx634">[92]HDPE!$C$16</definedName>
    <definedName name="_0" localSheetId="3">#REF!</definedName>
    <definedName name="_0">"#REF!"</definedName>
    <definedName name="_0_10">#REF!</definedName>
    <definedName name="_055">#REF!</definedName>
    <definedName name="_0knrothpfinal">#REF!</definedName>
    <definedName name="_1">#REF!</definedName>
    <definedName name="_1._Add_for_vibrating_concrete">#N/A</definedName>
    <definedName name="_1.76_dmm">#REF!</definedName>
    <definedName name="_1__Bitumen_pressure">[95]Usage!$C$11</definedName>
    <definedName name="_10.1">#REF!</definedName>
    <definedName name="_10_mm">#REF!</definedName>
    <definedName name="_1000_mm_diameter">#REF!</definedName>
    <definedName name="_10Excel_BuiltIn_Print_Area_3_1_1">#REF!</definedName>
    <definedName name="_1122">[96]MRATES!#REF!</definedName>
    <definedName name="_12_mm">#REF!</definedName>
    <definedName name="_1220_mm_diameter">#REF!</definedName>
    <definedName name="_12Excel_BuiltIn_Print_Area_3_1_1_1">#REF!</definedName>
    <definedName name="_14Excel_BuiltIn_Print_Area_3_1_1_1_1">#REF!</definedName>
    <definedName name="_150_mm_thickness">'[95]Common '!$D$294</definedName>
    <definedName name="_15Excel_BuiltIn_Print_Area_4_1_1">#REF!</definedName>
    <definedName name="_16Excel_BuiltIn_Print_Area_6_1_1">#REF!</definedName>
    <definedName name="_17Excel_BuiltIn_Print_Area_8_1_1">#REF!</definedName>
    <definedName name="_18Excel_BuiltIn_Print_Titles_1">#REF!</definedName>
    <definedName name="_19Excel_BuiltIn_Print_Titles_3">#REF!</definedName>
    <definedName name="_1Excel_BuiltIn__FilterDatabase_2_1">"$#REF!.$A$6:$N$193"</definedName>
    <definedName name="_1Excel_BuiltIn_Print_Area_1">#REF!</definedName>
    <definedName name="_1Excel_BuiltIn_Print_Area_1_1">#REF!</definedName>
    <definedName name="_1Excel_BuiltIn_Print_Area_2_1">#REF!</definedName>
    <definedName name="_1Excel_BuiltIn_Print_Area_2_1_1_1">#REF!</definedName>
    <definedName name="_1Excel_BuiltIn_Print_Area_3">#REF!</definedName>
    <definedName name="_2_and_3">'[97]Estimate '!#REF!</definedName>
    <definedName name="_20_mm">#REF!</definedName>
    <definedName name="_20Excel_BuiltIn_Print_Titles_4">#REF!</definedName>
    <definedName name="_21Excel_BuiltIn_Print_Titles_1_1">#REF!</definedName>
    <definedName name="_22Excel_BuiltIn_Print_Titles_2_1_1">#REF!</definedName>
    <definedName name="_23Excel_BuiltIn_Print_Titles_3_1_1">#REF!</definedName>
    <definedName name="_25_mm">#REF!</definedName>
    <definedName name="_250_mm_diameter">#REF!</definedName>
    <definedName name="_2Excel_BuiltIn_Print_Area_2_1_1_1_1_1_1_1_1_1_1_1">#REF!</definedName>
    <definedName name="_2Excel_BuiltIn_Print_Area_3_1">#REF!</definedName>
    <definedName name="_2Excel_BuiltIn_Print_Area_3_1_1_1">#REF!</definedName>
    <definedName name="_2Excel_BuiltIn_Print_Area_4">#REF!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'[98]final abstract'!#REF!</definedName>
    <definedName name="_3.1">#REF!</definedName>
    <definedName name="_3.10">#REF!</definedName>
    <definedName name="_3.11">#REF!</definedName>
    <definedName name="_3.12">#REF!</definedName>
    <definedName name="_3.13">#REF!</definedName>
    <definedName name="_3.14">#REF!</definedName>
    <definedName name="_3.15">#REF!</definedName>
    <definedName name="_3.16">#REF!</definedName>
    <definedName name="_3.17">#REF!</definedName>
    <definedName name="_3.2">#REF!</definedName>
    <definedName name="_3.3">#REF!</definedName>
    <definedName name="_3.4">#REF!</definedName>
    <definedName name="_3.5">#REF!</definedName>
    <definedName name="_3.6">#REF!</definedName>
    <definedName name="_3.7">#REF!</definedName>
    <definedName name="_3.8">#REF!</definedName>
    <definedName name="_3.9">#REF!</definedName>
    <definedName name="_300_mm_diameter">#REF!</definedName>
    <definedName name="_33" hidden="1">'[98]final abstract'!#REF!</definedName>
    <definedName name="_3Bar">[99]wh_data!$M$160</definedName>
    <definedName name="_3Excel_BuiltIn_Print_Area_1_1">#REF!</definedName>
    <definedName name="_3Excel_BuiltIn_Print_Area_3_1_1_1_1">#REF!</definedName>
    <definedName name="_3Excel_BuiltIn_Print_Area_3_1_1_1_1_1_1_1_1_1">#REF!</definedName>
    <definedName name="_3Excel_BuiltIn_Print_Area_5">#REF!</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 hidden="1">'[98]final abstract'!#REF!</definedName>
    <definedName name="_40_mm">#REF!</definedName>
    <definedName name="_40_mm_size_OG">#REF!</definedName>
    <definedName name="_40_mm_SS_5_HBG">[100]Material!#REF!</definedName>
    <definedName name="_40_mm_thick_ness">#REF!</definedName>
    <definedName name="_40MM_HBG">#REF!</definedName>
    <definedName name="_45_mm">#REF!</definedName>
    <definedName name="_450_mm_diameter">#REF!</definedName>
    <definedName name="_4Excel_BuiltIn_Print_Area_5_1_1_1_1">#REF!</definedName>
    <definedName name="_4Excel_BuiltIn_Print_Area_6">#REF!</definedName>
    <definedName name="_50_mm">#REF!</definedName>
    <definedName name="_5Excel_BuiltIn_Print_Area_5_1_1_1_1_1_1">#REF!</definedName>
    <definedName name="_5Excel_BuiltIn_Print_Area_8">#REF!</definedName>
    <definedName name="_6_mm">#REF!</definedName>
    <definedName name="_6_mm_SS_5_HBG_m_c">[100]Material!#REF!</definedName>
    <definedName name="_600_mm_diameter">#REF!</definedName>
    <definedName name="_6382">#REF!</definedName>
    <definedName name="_65MM_HBG">#REF!</definedName>
    <definedName name="_65MM_HBT">#REF!</definedName>
    <definedName name="_65MM_OG">#REF!</definedName>
    <definedName name="_6Excel_BuiltIn_Print_Area_9">#REF!</definedName>
    <definedName name="_75_mm_thick_ness">'[95]Common '!$D$287</definedName>
    <definedName name="_750_mm_diameter">#REF!</definedName>
    <definedName name="_7Excel_BuiltIn_Print_Area_1_1">#REF!</definedName>
    <definedName name="_800_mm_diameter">#REF!</definedName>
    <definedName name="_96.12.30">'[101]Fee Rate Summary'!#REF!</definedName>
    <definedName name="_9Excel_BuiltIn_Print_Area_2_1_1_1">#REF!</definedName>
    <definedName name="_a">#REF!</definedName>
    <definedName name="_a_10">#REF!</definedName>
    <definedName name="_A1">#REF!</definedName>
    <definedName name="_A300000">#REF!</definedName>
    <definedName name="_A600000">#REF!</definedName>
    <definedName name="_A65537">#REF!</definedName>
    <definedName name="_A700000">#REF!</definedName>
    <definedName name="_A8">#REF!</definedName>
    <definedName name="_A99999">#REF!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G1">[70]Design!#REF!</definedName>
    <definedName name="_Apr02">[81]Newabstract!#REF!</definedName>
    <definedName name="_Apr03">[81]Newabstract!#REF!</definedName>
    <definedName name="_Apr04">[81]Newabstract!#REF!</definedName>
    <definedName name="_Apr05">[81]Newabstract!#REF!</definedName>
    <definedName name="_Apr06">[81]Newabstract!#REF!</definedName>
    <definedName name="_Apr07">[81]Newabstract!#REF!</definedName>
    <definedName name="_Apr08">[81]Newabstract!#REF!</definedName>
    <definedName name="_Apr09">[81]Newabstract!#REF!</definedName>
    <definedName name="_Apr10">[81]Newabstract!#REF!</definedName>
    <definedName name="_Apr11">[81]Newabstract!#REF!</definedName>
    <definedName name="_Apr13">[81]Newabstract!#REF!</definedName>
    <definedName name="_Apr14">[81]Newabstract!#REF!</definedName>
    <definedName name="_Apr15">[81]Newabstract!#REF!</definedName>
    <definedName name="_Apr16">[81]Newabstract!#REF!</definedName>
    <definedName name="_Apr17">[81]Newabstract!#REF!</definedName>
    <definedName name="_Apr20">[81]Newabstract!#REF!</definedName>
    <definedName name="_Apr21">[81]Newabstract!#REF!</definedName>
    <definedName name="_Apr22">[81]Newabstract!#REF!</definedName>
    <definedName name="_Apr23">[81]Newabstract!#REF!</definedName>
    <definedName name="_Apr24">[81]Newabstract!#REF!</definedName>
    <definedName name="_Apr27">[81]Newabstract!#REF!</definedName>
    <definedName name="_Apr28">[81]Newabstract!#REF!</definedName>
    <definedName name="_Apr29">[81]Newabstract!#REF!</definedName>
    <definedName name="_Apr30">[81]Newabstract!#REF!</definedName>
    <definedName name="_atw2">#REF!</definedName>
    <definedName name="_AUX1">#REF!</definedName>
    <definedName name="_AUX111">[82]bom!$R$2</definedName>
    <definedName name="_aux2">#REF!</definedName>
    <definedName name="_AUX3">#REF!</definedName>
    <definedName name="_b">NA()</definedName>
    <definedName name="_bla1">[17]leads!$H$7</definedName>
    <definedName name="_blg4">'[102]Sqn (Main) Abs'!#REF!</definedName>
    <definedName name="_BLK1">#REF!</definedName>
    <definedName name="_BLK2">[64]BLK2!$1:$1048576</definedName>
    <definedName name="_BLK3">[64]BLK3!$1:$1048576</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11">[103]PROCTOR!$B$12</definedName>
    <definedName name="_CAN112">13.42</definedName>
    <definedName name="_CAN113">12.98</definedName>
    <definedName name="_CAN117">12.7</definedName>
    <definedName name="_CAN118">13.27</definedName>
    <definedName name="_CAN12">[103]PROCTOR!$B$12</definedName>
    <definedName name="_CAN120">11.72</definedName>
    <definedName name="_CAN13">[103]PROCTOR!$B$14</definedName>
    <definedName name="_CAN14">[103]PROCTOR!$B$15</definedName>
    <definedName name="_CAN15">[103]PROCTOR!$B$16</definedName>
    <definedName name="_CAN16">[103]PROCTOR!$B$16</definedName>
    <definedName name="_CAN17">[103]PROCTOR!$B$18</definedName>
    <definedName name="_CAN18">[103]PROCTOR!$B$19</definedName>
    <definedName name="_CAN19">[103]PROCTOR!$B$20</definedName>
    <definedName name="_CAN2">[103]PROCTOR!$B$3</definedName>
    <definedName name="_CAN20">[103]PROCTOR!$B$21</definedName>
    <definedName name="_CAN21">[103]PROCTOR!$B$22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[103]PROCTOR!$B$23</definedName>
    <definedName name="_CAN220">11.09</definedName>
    <definedName name="_CAN221">11.25</definedName>
    <definedName name="_CAN222">10.17</definedName>
    <definedName name="_CAN223">9.89</definedName>
    <definedName name="_CAN23">[103]PROCTOR!$B$24</definedName>
    <definedName name="_CAN230">10.79</definedName>
    <definedName name="_CAN24">[103]PROCTOR!$B$25</definedName>
    <definedName name="_CAN25">[103]PROCTOR!$B$26</definedName>
    <definedName name="_CAN26">[103]PROCTOR!$B$27</definedName>
    <definedName name="_CAN27">[103]PROCTOR!$B$28</definedName>
    <definedName name="_CAN28">[103]PROCTOR!$B$29</definedName>
    <definedName name="_CAN3">[103]PROCTOR!$B$4</definedName>
    <definedName name="_CAN30">[103]PROCTOR!$B$31</definedName>
    <definedName name="_CAN32">[103]PROCTOR!$B$33</definedName>
    <definedName name="_CAN33">[103]PROCTOR!$B$34</definedName>
    <definedName name="_CAN34">[103]PROCTOR!$B$35</definedName>
    <definedName name="_CAN36">[103]PROCTOR!$B$37</definedName>
    <definedName name="_CAN37">[103]PROCTOR!$B$38</definedName>
    <definedName name="_CAN38">[103]PROCTOR!$B$39</definedName>
    <definedName name="_CAN39">[103]PROCTOR!$B$40</definedName>
    <definedName name="_CAN4">[103]PROCTOR!$B$5</definedName>
    <definedName name="_CAN40">[103]PROCTOR!$B$41</definedName>
    <definedName name="_CAN42">[103]PROCTOR!$B$43</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[103]PROCTOR!$B$44</definedName>
    <definedName name="_can430">40.73</definedName>
    <definedName name="_can431">42.52</definedName>
    <definedName name="_can432">42.53</definedName>
    <definedName name="_can433">43.69</definedName>
    <definedName name="_can434">40.43</definedName>
    <definedName name="_can435">43.3</definedName>
    <definedName name="_CAN45">[103]PROCTOR!$B$46</definedName>
    <definedName name="_CAN46">[103]PROCTOR!$B$47</definedName>
    <definedName name="_CAN48">[103]PROCTOR!$B$49</definedName>
    <definedName name="_CAN49">[103]PROCTOR!$B$50</definedName>
    <definedName name="_CAN5">[103]PROCTOR!$B$6</definedName>
    <definedName name="_CAN50">[103]PROCTOR!$B$51</definedName>
    <definedName name="_CAN51">[103]PROCTOR!$B$52</definedName>
    <definedName name="_CAN52">[103]PROCTOR!$B$53</definedName>
    <definedName name="_CAN53">[103]PROCTOR!$B$54</definedName>
    <definedName name="_CAN54">[103]PROCTOR!$B$55</definedName>
    <definedName name="_CAN55">[103]PROCTOR!$B$56</definedName>
    <definedName name="_CAN6">[103]PROCTOR!$B$7</definedName>
    <definedName name="_CAN7">[103]PROCTOR!$B$8</definedName>
    <definedName name="_CAN8">[103]PROCTOR!$B$9</definedName>
    <definedName name="_CAN9">[103]PROCTOR!$B$10</definedName>
    <definedName name="_car2">#REF!</definedName>
    <definedName name="_cbr1">#REF!</definedName>
    <definedName name="_cbr2">#REF!</definedName>
    <definedName name="_cbr3">#REF!</definedName>
    <definedName name="_cbr4">#REF!</definedName>
    <definedName name="_ccm35">'[104]Detailed RD  estimate'!#REF!</definedName>
    <definedName name="_CCW1">[28]DATA!$H$67</definedName>
    <definedName name="_CCW2">[28]DATA!$H$97</definedName>
    <definedName name="_CEM">#REF!</definedName>
    <definedName name="_cem.">#N/A</definedName>
    <definedName name="_cem1">#REF!</definedName>
    <definedName name="_cem124">#N/A</definedName>
    <definedName name="_ceramic">#REF!</definedName>
    <definedName name="_cir">[105]Cover!$E$27</definedName>
    <definedName name="_COL10">'[106]col-reinft1'!#REF!</definedName>
    <definedName name="_COL101">'[107]col-reinft1'!#REF!</definedName>
    <definedName name="_COL11">'[106]col-reinft1'!#REF!</definedName>
    <definedName name="_COL111">'[107]col-reinft1'!#REF!</definedName>
    <definedName name="_cp">#REF!</definedName>
    <definedName name="_Ctr10">#REF!</definedName>
    <definedName name="_cur1">[3]r!$F$30</definedName>
    <definedName name="_CY53__">#REF!</definedName>
    <definedName name="_CY53___10">#REF!</definedName>
    <definedName name="_dadoing">#REF!</definedName>
    <definedName name="_DDCC120">[96]MRATES!#REF!</definedName>
    <definedName name="_dec05" hidden="1">{"'Sheet1'!$A$4386:$N$4591"}</definedName>
    <definedName name="_DIN217">#REF!</definedName>
    <definedName name="_div">[105]Cover!$E$28</definedName>
    <definedName name="_DSR5">[60]VARIABLE!#REF!</definedName>
    <definedName name="_E0.5">[108]mlead!$C$6</definedName>
    <definedName name="_E01">[108]mlead!$C$7</definedName>
    <definedName name="_E02">[109]mlead!$C$8</definedName>
    <definedName name="_E04">[110]mlead!$C$10</definedName>
    <definedName name="_E05">[110]mlead!$C$11</definedName>
    <definedName name="_E12">[109]mlead!$C$18</definedName>
    <definedName name="_E22">[110]mlead!$C$28</definedName>
    <definedName name="_E29">#REF!</definedName>
    <definedName name="_E32">[110]mlead!$C$38</definedName>
    <definedName name="_E38">#REF!</definedName>
    <definedName name="_emulsion">#REF!</definedName>
    <definedName name="_er1">#REF!</definedName>
    <definedName name="_EST3">#REF!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 hidden="1">'[98]final abstract'!#REF!</definedName>
    <definedName name="_Fill" hidden="1">'[98]final abstract'!#REF!</definedName>
    <definedName name="_Fill1" hidden="1">[111]S1BOQ!#REF!</definedName>
    <definedName name="_xlnm._FilterDatabase" localSheetId="2" hidden="1">'BUILDING WISE BOQ'!$AG$1:$AG$516</definedName>
    <definedName name="_xlnm._FilterDatabase" localSheetId="14" hidden="1">'SEPTIC TANK(100 CAPACITY)'!$B$1:$B$76</definedName>
    <definedName name="_FIT1">#REF!</definedName>
    <definedName name="_FIT2">#REF!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[112]Elect.!#REF!</definedName>
    <definedName name="_G120907">[65]Data!#REF!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fa2">'[71]Outline Cost - Five star Hotel'!#REF!</definedName>
    <definedName name="_gfa3">'[71]Outline Cost - Five star Hotel'!#REF!</definedName>
    <definedName name="_gfa4">'[71]Outline Cost - Five star Hotel'!#REF!</definedName>
    <definedName name="_gfa5">'[71]Outline Cost - Five star Hotel'!#REF!</definedName>
    <definedName name="_gfa6">'[71]Outline Cost - Five star Hotel'!#REF!</definedName>
    <definedName name="_gib50">#REF!</definedName>
    <definedName name="_GOTO_I10_">#REF!</definedName>
    <definedName name="_GOTO_I10__10">#REF!</definedName>
    <definedName name="_GRA">#REF!</definedName>
    <definedName name="_grstn">#REF!</definedName>
    <definedName name="_grstn1">#REF!</definedName>
    <definedName name="_gus1">#REF!</definedName>
    <definedName name="_hab1">#REF!</definedName>
    <definedName name="_HBG20">'[72]Civil-works'!#REF!</definedName>
    <definedName name="_HBG40">'[72]Civil-works'!#REF!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II7">"$C4.$#REF!$#REF!"</definedName>
    <definedName name="_imp1">[24]DATA_PRG!$H$245</definedName>
    <definedName name="_IRC12">[84]MRATES!$F$11</definedName>
    <definedName name="_IRC19">[84]MRATES!$F$12</definedName>
    <definedName name="_IRC25">[84]MRATES!$F$13</definedName>
    <definedName name="_IRC40">[84]MRATES!$F$14</definedName>
    <definedName name="_IRC5">[84]MRATES!$F$9</definedName>
    <definedName name="_IRC50">[84]MRATES!$F$15</definedName>
    <definedName name="_IRC60">[84]MRATES!$F$16</definedName>
    <definedName name="_IRC9">[84]MRATES!$F$10</definedName>
    <definedName name="_J">#REF!</definedName>
    <definedName name="_ja">[113]labour!#REF!</definedName>
    <definedName name="_JCR23">#REF!</definedName>
    <definedName name="_KC139">#REF!</definedName>
    <definedName name="_KC580">#REF!</definedName>
    <definedName name="_Key1">#REF!</definedName>
    <definedName name="_KK1">[96]MRATES!#REF!</definedName>
    <definedName name="_knr2">#REF!</definedName>
    <definedName name="_knr3">#REF!</definedName>
    <definedName name="_L_BX">#REF!</definedName>
    <definedName name="_L_CX">#REF!</definedName>
    <definedName name="_l1">[18]leads!$A$3:$E$108</definedName>
    <definedName name="_l12">#REF!</definedName>
    <definedName name="_l2">[3]r!$F$29</definedName>
    <definedName name="_l3">#REF!</definedName>
    <definedName name="_l4">[19]Sheet1!$W$2:$Y$103</definedName>
    <definedName name="_l5">#REF!</definedName>
    <definedName name="_l6">[3]r!$F$4</definedName>
    <definedName name="_l7">[6]r!$F$4</definedName>
    <definedName name="_l8">[3]r!$F$2</definedName>
    <definedName name="_l9">[3]r!$F$3</definedName>
    <definedName name="_lb1">#REF!</definedName>
    <definedName name="_lb2">#REF!</definedName>
    <definedName name="_LC1">[114]labour!#REF!</definedName>
    <definedName name="_LC2">[114]labour!#REF!</definedName>
    <definedName name="_lcn1">#REF!</definedName>
    <definedName name="_LEAD">[115]RMR!$D$31</definedName>
    <definedName name="_lef1">'[86]precast RC element'!#REF!</definedName>
    <definedName name="_lef2">'[86]precast RC element'!#REF!</definedName>
    <definedName name="_lel1">'[86]precast RC element'!#REF!</definedName>
    <definedName name="_lel2">'[86]precast RC element'!#REF!</definedName>
    <definedName name="_LI9">#REF!</definedName>
    <definedName name="_LII9">#REF!</definedName>
    <definedName name="_LJ6">[28]DATA!$H$245</definedName>
    <definedName name="_lj600">#REF!</definedName>
    <definedName name="_lj900">#REF!</definedName>
    <definedName name="_LL3">#REF!</definedName>
    <definedName name="_lm1">#REF!</definedName>
    <definedName name="_LR163">'[116]DATA-2005-06'!$J$212</definedName>
    <definedName name="_LR164">'[116]DATA-2005-06'!$J$213</definedName>
    <definedName name="_LR34">'[116]DATA-2005-06'!$J$43</definedName>
    <definedName name="_LR35">'[116]DATA-2005-06'!$J$44</definedName>
    <definedName name="_LR36">'[116]DATA-2005-06'!$J$45</definedName>
    <definedName name="_LR37">'[116]DATA-2005-06'!$J$46</definedName>
    <definedName name="_LR38">'[116]DATA-2005-06'!$J$47</definedName>
    <definedName name="_LR39">'[116]DATA-2005-06'!$J$51</definedName>
    <definedName name="_LR4">'[116]DATA-2005-06'!$J$12</definedName>
    <definedName name="_LR40">'[116]DATA-2005-06'!$J$52</definedName>
    <definedName name="_LR41">'[116]DATA-2005-06'!$J$53</definedName>
    <definedName name="_LR42">'[116]DATA-2005-06'!$J$54</definedName>
    <definedName name="_LR43">'[116]DATA-2005-06'!$J$55</definedName>
    <definedName name="_LR44">'[116]DATA-2005-06'!$J$56</definedName>
    <definedName name="_LR46">'[116]DATA-2005-06'!$J$58</definedName>
    <definedName name="_LR47">'[116]DATA-2005-06'!$J$59</definedName>
    <definedName name="_LR5">'[116]DATA-2005-06'!$J$13</definedName>
    <definedName name="_LR53">'[116]DATA-2005-06'!$J$65</definedName>
    <definedName name="_LR54">'[116]DATA-2005-06'!$J$66</definedName>
    <definedName name="_LR56">'[116]DATA-2005-06'!$J$68</definedName>
    <definedName name="_LR57">'[116]DATA-2005-06'!$J$69</definedName>
    <definedName name="_LR58">'[116]DATA-2005-06'!$J$70</definedName>
    <definedName name="_LR6">'[116]DATA-2005-06'!$J$14</definedName>
    <definedName name="_LR62">'[116]DATA-2005-06'!$J$74</definedName>
    <definedName name="_LR7">'[116]DATA-2005-06'!$J$15</definedName>
    <definedName name="_LR8">'[116]DATA-2005-06'!$J$16</definedName>
    <definedName name="_LR92">'[116]DATA-2005-06'!$J$112</definedName>
    <definedName name="_LSO24">[57]Lead!#REF!</definedName>
    <definedName name="_m">#REF!</definedName>
    <definedName name="_m_10">#REF!</definedName>
    <definedName name="_M1234">[117]EDWise!$P$2:$Q$183</definedName>
    <definedName name="_M15">[110]mlead!$D$21</definedName>
    <definedName name="_M17">[109]mlead!$D$23</definedName>
    <definedName name="_m20">#REF!</definedName>
    <definedName name="_M23">[110]mlead!$D$29</definedName>
    <definedName name="_m234">[118]Analysis!$D$345</definedName>
    <definedName name="_M27">[110]mlead!$D$33</definedName>
    <definedName name="_M32">[110]mlead!$D$38</definedName>
    <definedName name="_M38">[109]mlead!$D$44</definedName>
    <definedName name="_M40">[110]mlead!$D$46</definedName>
    <definedName name="_M55">#REF!</definedName>
    <definedName name="_M67">[119]mlead!$D$73</definedName>
    <definedName name="_ma">#REF!</definedName>
    <definedName name="_ma1">#REF!</definedName>
    <definedName name="_ma2">#REF!</definedName>
    <definedName name="_man1">[67]m!$B$149</definedName>
    <definedName name="_Mar06">[81]Newabstract!#REF!</definedName>
    <definedName name="_Mar09">[81]Newabstract!#REF!</definedName>
    <definedName name="_Mar10">[81]Newabstract!#REF!</definedName>
    <definedName name="_Mar11">[81]Newabstract!#REF!</definedName>
    <definedName name="_Mar12">[81]Newabstract!#REF!</definedName>
    <definedName name="_Mar13">[81]Newabstract!#REF!</definedName>
    <definedName name="_Mar16">[81]Newabstract!#REF!</definedName>
    <definedName name="_Mar17">[81]Newabstract!#REF!</definedName>
    <definedName name="_Mar18">[81]Newabstract!#REF!</definedName>
    <definedName name="_Mar19">[81]Newabstract!#REF!</definedName>
    <definedName name="_Mar20">[81]Newabstract!#REF!</definedName>
    <definedName name="_Mar23">[81]Newabstract!#REF!</definedName>
    <definedName name="_Mar24">[81]Newabstract!#REF!</definedName>
    <definedName name="_Mar25">[81]Newabstract!#REF!</definedName>
    <definedName name="_Mar26">[81]Newabstract!#REF!</definedName>
    <definedName name="_Mar27">[81]Newabstract!#REF!</definedName>
    <definedName name="_Mar28">[81]Newabstract!#REF!</definedName>
    <definedName name="_Mar30">[81]Newabstract!#REF!</definedName>
    <definedName name="_Mar31">[81]Newabstract!#REF!</definedName>
    <definedName name="_me10">'[87]Lead statement'!$P$11</definedName>
    <definedName name="_me12">'[120]Lead statement'!#REF!</definedName>
    <definedName name="_me15">'[121]Lead statement'!#REF!</definedName>
    <definedName name="_me20">'[75]Lead statement'!$P$12</definedName>
    <definedName name="_me40">'[75]Lead statement'!$P$13</definedName>
    <definedName name="_me6">'[87]Lead statement'!$P$10</definedName>
    <definedName name="_melamine">#REF!</definedName>
    <definedName name="_Met21">#REF!</definedName>
    <definedName name="_Met22">#REF!</definedName>
    <definedName name="_Met45">#REF!</definedName>
    <definedName name="_MEt55">#REF!</definedName>
    <definedName name="_Met63">#REF!</definedName>
    <definedName name="_MIX124">[46]maya!$A$11:$A$18</definedName>
    <definedName name="_ML11">#REF!</definedName>
    <definedName name="_ML110">#REF!</definedName>
    <definedName name="_ML111">#REF!</definedName>
    <definedName name="_ML112">#REF!</definedName>
    <definedName name="_ML113">#REF!</definedName>
    <definedName name="_ML114">#REF!</definedName>
    <definedName name="_ML115">#REF!</definedName>
    <definedName name="_ML12">#REF!</definedName>
    <definedName name="_ML13">#REF!</definedName>
    <definedName name="_ML14">#REF!</definedName>
    <definedName name="_ML15">#REF!</definedName>
    <definedName name="_ML16">#REF!</definedName>
    <definedName name="_ML17">#REF!</definedName>
    <definedName name="_ML18">#REF!</definedName>
    <definedName name="_ML19">#REF!</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#REF!</definedName>
    <definedName name="_mm1000">#REF!</definedName>
    <definedName name="_mm1001">#REF!</definedName>
    <definedName name="_mm11">[3]r!$F$4</definedName>
    <definedName name="_mm111">[6]r!$F$4</definedName>
    <definedName name="_mm2">#REF!</definedName>
    <definedName name="_mm20">#REF!</definedName>
    <definedName name="_mm3">#REF!</definedName>
    <definedName name="_mm40">#REF!</definedName>
    <definedName name="_mm600">#REF!</definedName>
    <definedName name="_mm800">#REF!</definedName>
    <definedName name="_MS2">#REF!</definedName>
    <definedName name="_MS6">[63]MRATES!$T$17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mz1">#REF!</definedName>
    <definedName name="_mz2">#REF!</definedName>
    <definedName name="_n">#REF!</definedName>
    <definedName name="_n_10">#REF!</definedName>
    <definedName name="_ne10">'[122]Lead statement'!#REF!</definedName>
    <definedName name="_Net1">#REF!</definedName>
    <definedName name="_Net2">#REF!</definedName>
    <definedName name="_Net3">#REF!</definedName>
    <definedName name="_Net4">#REF!</definedName>
    <definedName name="_Net5">#REF!</definedName>
    <definedName name="_Net6">#REF!</definedName>
    <definedName name="_New1">[123]data!#REF!</definedName>
    <definedName name="_NW">[124]Cover!$C$8</definedName>
    <definedName name="_o">'[125]Rate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[126]office!$A$19</definedName>
    <definedName name="_OH1">[88]MRATES!$T$26</definedName>
    <definedName name="_ohp1">#REF!</definedName>
    <definedName name="_OQUA">#REF!</definedName>
    <definedName name="_Order1" hidden="1">255</definedName>
    <definedName name="_Order2" hidden="1">0</definedName>
    <definedName name="_p" localSheetId="3">#REF!</definedName>
    <definedName name="_p">"#REF!"</definedName>
    <definedName name="_p_10">#REF!</definedName>
    <definedName name="_pa1">'[74]C-data'!$F$12</definedName>
    <definedName name="_pa2">'[74]C-data'!$F$13</definedName>
    <definedName name="_Parse_Out" hidden="1">#REF!</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148">#REF!</definedName>
    <definedName name="_pcc2">#REF!</definedName>
    <definedName name="_pcc3">#REF!</definedName>
    <definedName name="_PCC4">#REF!</definedName>
    <definedName name="_pi1">#REF!</definedName>
    <definedName name="_pipe_con_1100">[127]mlead!#REF!</definedName>
    <definedName name="_pipe_con_500">[127]mlead!#REF!</definedName>
    <definedName name="_pipe_con_700">[127]mlead!#REF!</definedName>
    <definedName name="_pipe_ic_1100">[127]mlead!#REF!</definedName>
    <definedName name="_pipe_ic_500">[127]mlead!#REF!</definedName>
    <definedName name="_pipe_ic_700">[127]mlead!#REF!</definedName>
    <definedName name="_PL">#REF!</definedName>
    <definedName name="_pl1">#REF!</definedName>
    <definedName name="_pl2">#REF!</definedName>
    <definedName name="_pla4">[25]DATA_PRG!$H$269</definedName>
    <definedName name="_plb1">#REF!</definedName>
    <definedName name="_plb2">#REF!</definedName>
    <definedName name="_plb3">#REF!</definedName>
    <definedName name="_plb4">#REF!</definedName>
    <definedName name="_PMS2">#REF!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00">[96]MRATES!#REF!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v2">#REF!</definedName>
    <definedName name="_QS25">[128]MRATES!$G$16</definedName>
    <definedName name="_QS40">[128]MRATES!$G$17</definedName>
    <definedName name="_QUA">#REF!</definedName>
    <definedName name="_QUA_RABBISH">#REF!</definedName>
    <definedName name="_r">#REF!</definedName>
    <definedName name="_r_10">#REF!</definedName>
    <definedName name="_R_1000">'[129]Road data-TDR'!$K$1000</definedName>
    <definedName name="_R_600">'[129]Road data-TDR'!$K$962</definedName>
    <definedName name="_R_800">'[129]Road data-TDR'!$K$981</definedName>
    <definedName name="_R_APPSLAB">'[129]Road data-TDR'!$K$1254</definedName>
    <definedName name="_R_BACKFILL">'[129]Road data-TDR'!$K$1405</definedName>
    <definedName name="_R_BEDBACK">'[129]Road data-TDR'!$K$1163</definedName>
    <definedName name="_R_BETBODY">'[129]Road data-TDR'!$K$1025</definedName>
    <definedName name="_R_BMHOT">'[129]Road data-TDR'!$K$654</definedName>
    <definedName name="_R_CART">'[129]Road data-TDR'!$K$68</definedName>
    <definedName name="_R_COVERSLAB">'[129]Road data-TDR'!$K$1597</definedName>
    <definedName name="_R_DECK">'[129]Road data-TDR'!$K$1193</definedName>
    <definedName name="_R_DIVIDER">'[129]Road data-TDR'!$K$1567</definedName>
    <definedName name="_R_EW_FOUND_STRU">'[129]Road data-TDR'!$K$855</definedName>
    <definedName name="_R_FILTER_GRAVEL">'[129]Road data-TDR'!$K$1071</definedName>
    <definedName name="_R_FILTER_IRC">'[129]Road data-TDR'!$K$1433</definedName>
    <definedName name="_R_FOOTING">'[129]Road data-TDR'!$K$1102</definedName>
    <definedName name="_R_GROUT">'[129]Road data-TDR'!$K$1380</definedName>
    <definedName name="_R_GS">'[129]Road data-TDR'!$K$678</definedName>
    <definedName name="_R_GSB">'[129]Road data-TDR'!$K$147</definedName>
    <definedName name="_R_HYSD_FOUND">'[129]Road data-TDR'!$K$1496</definedName>
    <definedName name="_R_HYSD_SUB">'[129]Road data-TDR'!$K$1475</definedName>
    <definedName name="_R_HYSD_SUPER">'[129]Road data-TDR'!$K$1454</definedName>
    <definedName name="_R_LEVELLING">'[129]Road data-TDR'!$K$1339</definedName>
    <definedName name="_R_MILDSTEEL">'[129]Road data-TDR'!$K$1517</definedName>
    <definedName name="_R_MSS">'[129]Road data-TDR'!$K$567</definedName>
    <definedName name="_R_PAINT">'[129]Road data-TDR'!$K$1651</definedName>
    <definedName name="_R_PIPEBED">'[129]Road data-TDR'!$K$880</definedName>
    <definedName name="_R_PLAST_CUM">'[129]Road data-TDR'!$I$1630</definedName>
    <definedName name="_R_PLAST_SQM">'[129]Road data-TDR'!$K$1618</definedName>
    <definedName name="_R_RAILING">'[129]Road data-TDR'!$K$1310</definedName>
    <definedName name="_R_REV300">'[129]Road data-TDR'!$K$1048</definedName>
    <definedName name="_R_SANDFILL">'[129]Road data-TDR'!$K$1536</definedName>
    <definedName name="_R_SCAR_G">'[129]Road data-TDR'!$K$165</definedName>
    <definedName name="_R_SCARBT">'[129]Road data-TDR'!$K$188</definedName>
    <definedName name="_R_SD_60_70">'[129]Road data-TDR'!$K$511</definedName>
    <definedName name="_R_SD_80_100">'[129]Road data-TDR'!$K$480</definedName>
    <definedName name="_R_SDBC25">'[129]Road data-TDR'!$K$604</definedName>
    <definedName name="_R_SIDE">'[129]Road data-TDR'!$K$35</definedName>
    <definedName name="_R_SUB">'[129]Road data-TDR'!$K$1133</definedName>
    <definedName name="_R_TACK">'[129]Road data-TDR'!$K$536</definedName>
    <definedName name="_R_TRIM">'[129]Road data-TDR'!$K$92</definedName>
    <definedName name="_R_USS">'[129]Road data-TDR'!$K$117</definedName>
    <definedName name="_R_V136_40BODYWALL">'[129]Road data-TDR'!$K$938</definedName>
    <definedName name="_R_V136_BCC">'[129]Road data-TDR'!$K$734</definedName>
    <definedName name="_R_V136_BCC40">'[129]Road data-TDR'!$K$796</definedName>
    <definedName name="_R_V148_BCC">'[129]Road data-TDR'!$K$706</definedName>
    <definedName name="_R_VM35">'[129]Road data-TDR'!$K$765</definedName>
    <definedName name="_R_VM35_CC2010">'[129]Road data-TDR'!$K$831</definedName>
    <definedName name="_R_WC">'[129]Road data-TDR'!$K$1223</definedName>
    <definedName name="_R_WMM">'[129]Road data-TDR'!$K$449</definedName>
    <definedName name="_rabbit">#REF!</definedName>
    <definedName name="_rbm50">'[130]Road data'!#REF!</definedName>
    <definedName name="_rel1">'[86]precast RC element'!#REF!</definedName>
    <definedName name="_rel2">'[86]precast RC element'!#REF!</definedName>
    <definedName name="_rig1">'[86]precast RC element'!#REF!</definedName>
    <definedName name="_rig2">'[86]precast RC element'!#REF!</definedName>
    <definedName name="_RNN1">[131]COLUMN!#REF!</definedName>
    <definedName name="_rr3">[21]v!$A$2:$E$51</definedName>
    <definedName name="_rrr1">[21]r!$B$1:$I$145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0">#REF!</definedName>
    <definedName name="_S100">#REF!</definedName>
    <definedName name="_S12">'[48]p&amp;m'!#REF!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[67]m!$D$149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[126]Lab!$H$1:$I$65535</definedName>
    <definedName name="_sep1">'[74]C-data'!$F$45</definedName>
    <definedName name="_sep2">#REF!</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'[89]MRMECADAMoad data'!#REF!</definedName>
    <definedName name="_Sort">#REF!</definedName>
    <definedName name="_SP_PLAST">'[129]Road data-TDR'!$C$1599</definedName>
    <definedName name="_SP001">'[89]MRMECADAMoad data'!#REF!</definedName>
    <definedName name="_SP002">'[89]MRMECADAMoad data'!#REF!</definedName>
    <definedName name="_SP003">'[89]MRMECADAMoad data'!#REF!</definedName>
    <definedName name="_SP004">'[89]MRMECADAMoad data'!#REF!</definedName>
    <definedName name="_SP005">'[89]MRMECADAMoad data'!#REF!</definedName>
    <definedName name="_SP006">'[89]MRMECADAMoad data'!#REF!</definedName>
    <definedName name="_SP007">'[89]MRMECADAMoad data'!#REF!</definedName>
    <definedName name="_SP008">'[89]MRMECADAMoad data'!#REF!</definedName>
    <definedName name="_SP009">'[89]MRMECADAMoad data'!#REF!</definedName>
    <definedName name="_SP010">'[89]MRMECADAMoad data'!#REF!</definedName>
    <definedName name="_SP011">'[89]MRMECADAMoad data'!#REF!</definedName>
    <definedName name="_SP012">'[89]MRMECADAMoad data'!#REF!</definedName>
    <definedName name="_SP013">'[89]MRMECADAMoad data'!#REF!</definedName>
    <definedName name="_SP014">'[89]MRMECADAMoad data'!#REF!</definedName>
    <definedName name="_SP015">'[89]MRMECADAMoad data'!#REF!</definedName>
    <definedName name="_SP016">'[89]MRMECADAMoad data'!#REF!</definedName>
    <definedName name="_SP017">'[89]MRMECADAMoad data'!#REF!</definedName>
    <definedName name="_SP018">'[89]MRMECADAMoad data'!#REF!</definedName>
    <definedName name="_SP019">'[90]MRoad data'!#REF!</definedName>
    <definedName name="_SP020">'[89]MRMECADAMoad data'!#REF!</definedName>
    <definedName name="_SP021">'[89]MRMECADAMoad data'!#REF!</definedName>
    <definedName name="_SP022">'[89]MRMECADAMoad data'!#REF!</definedName>
    <definedName name="_SP023">'[89]MRMECADAMoad data'!#REF!</definedName>
    <definedName name="_SP024">'[89]MRMECADAMoad data'!#REF!</definedName>
    <definedName name="_SP025">'[89]MRMECADAMoad data'!#REF!</definedName>
    <definedName name="_SP026">'[89]MRMECADAMoad data'!#REF!</definedName>
    <definedName name="_SP027">'[89]MRMECADAMoad data'!#REF!</definedName>
    <definedName name="_SP028">'[89]MRMECADAMoad data'!#REF!</definedName>
    <definedName name="_SP029">'[89]MRMECADAMoad data'!#REF!</definedName>
    <definedName name="_SP030">'[89]MRMECADAMoad data'!#REF!</definedName>
    <definedName name="_SP031">'[89]MRMECADAMoad data'!#REF!</definedName>
    <definedName name="_SP032">'[89]MRMECADAMoad data'!#REF!</definedName>
    <definedName name="_SP033">'[89]MRMECADAMoad data'!#REF!</definedName>
    <definedName name="_SP034">'[89]MRMECADAMoad data'!#REF!</definedName>
    <definedName name="_SP035">'[89]MRMECADAMoad data'!#REF!</definedName>
    <definedName name="_SP036">'[89]MRMECADAMoad data'!#REF!</definedName>
    <definedName name="_SP037">'[89]MRMECADAMoad data'!#REF!</definedName>
    <definedName name="_SP038">'[89]MRMECADAMoad data'!#REF!</definedName>
    <definedName name="_SP039">'[89]MRMECADAMoad data'!#REF!</definedName>
    <definedName name="_SP040">'[89]MRMECADAMoad data'!#REF!</definedName>
    <definedName name="_SP041">'[89]MRMECADAMoad data'!#REF!</definedName>
    <definedName name="_SP042">'[89]MRMECADAMoad data'!#REF!</definedName>
    <definedName name="_SP043">'[89]MRMECADAMoad data'!#REF!</definedName>
    <definedName name="_SP044">'[89]MRMECADAMoad data'!#REF!</definedName>
    <definedName name="_SP045">'[89]MRMECADAMoad data'!#REF!</definedName>
    <definedName name="_SP046">'[89]MRMECADAMoad data'!#REF!</definedName>
    <definedName name="_SP047">'[89]MRMECADAMoad data'!#REF!</definedName>
    <definedName name="_SP048">'[89]MRMECADAMoad data'!#REF!</definedName>
    <definedName name="_SP049">'[89]MRMECADAMoad data'!#REF!</definedName>
    <definedName name="_SP050">'[89]MRMECADAMoad data'!#REF!</definedName>
    <definedName name="_SP051">'[89]MRMECADAMoad data'!#REF!</definedName>
    <definedName name="_SP052">'[89]MRMECADAMoad data'!#REF!</definedName>
    <definedName name="_SP053">'[89]MRMECADAMoad data'!#REF!</definedName>
    <definedName name="_SP054">'[89]MRMECADAMoad data'!#REF!</definedName>
    <definedName name="_SP055">'[89]MRMECADAMoad data'!#REF!</definedName>
    <definedName name="_SP056">'[89]MRMECADAMoad data'!#REF!</definedName>
    <definedName name="_SP057">'[89]MRMECADAMoad data'!#REF!</definedName>
    <definedName name="_SP058">'[89]MRMECADAMoad data'!#REF!</definedName>
    <definedName name="_SP059">'[89]MRMECADAMoad data'!#REF!</definedName>
    <definedName name="_SP060">'[89]MRMECADAMoad data'!#REF!</definedName>
    <definedName name="_SP061">'[89]MRMECADAMoad data'!#REF!</definedName>
    <definedName name="_SP062">'[89]MRMECADAMoad data'!#REF!</definedName>
    <definedName name="_SP063">'[89]MRMECADAMoad data'!#REF!</definedName>
    <definedName name="_SP064">'[89]MRMECADAMoad data'!#REF!</definedName>
    <definedName name="_SP065">'[89]MRMECADAMoad data'!#REF!</definedName>
    <definedName name="_SP066">'[89]MRMECADAMoad data'!#REF!</definedName>
    <definedName name="_SP067">'[89]MRMECADAMoad data'!#REF!</definedName>
    <definedName name="_SP068">'[89]MRMECADAMoad data'!#REF!</definedName>
    <definedName name="_SP069">'[89]MRMECADAMoad data'!#REF!</definedName>
    <definedName name="_SP070">'[89]MRMECADAMoad data'!#REF!</definedName>
    <definedName name="_sp071">'[89]MRMECADAMoad data'!#REF!</definedName>
    <definedName name="_SP072">'[89]MRMECADAMoad data'!#REF!</definedName>
    <definedName name="_SP073">'[89]MRMECADAMoad data'!#REF!</definedName>
    <definedName name="_SP074">'[89]MRMECADAMoad data'!#REF!</definedName>
    <definedName name="_SP075">'[89]MRMECADAMoad data'!#REF!</definedName>
    <definedName name="_SP076">'[89]MRMECADAMoad data'!#REF!</definedName>
    <definedName name="_SP077">'[89]MRMECADAMoad data'!#REF!</definedName>
    <definedName name="_sp078">'[89]MRMECADAMoad data'!#REF!</definedName>
    <definedName name="_SP10">[26]Sheet1!$C$18</definedName>
    <definedName name="_SP16">[26]Sheet1!$C$24</definedName>
    <definedName name="_sp21">#REF!</definedName>
    <definedName name="_SP7">[26]Sheet1!$C$15</definedName>
    <definedName name="_spb1">#REF!</definedName>
    <definedName name="_spb2">#REF!</definedName>
    <definedName name="_SPO79">'[89]MRMECADAMoad data'!#REF!</definedName>
    <definedName name="_SS10">[84]MRATES!$C$9</definedName>
    <definedName name="_ss12">[22]rdamdata!$J$8</definedName>
    <definedName name="_SS150">[84]MRATES!$I$18</definedName>
    <definedName name="_ss2">#REF!</definedName>
    <definedName name="_ss20">[22]rdamdata!$J$7</definedName>
    <definedName name="_SS225">[132]MRATES!$I$19</definedName>
    <definedName name="_SS25">[84]MRATES!$C$12</definedName>
    <definedName name="_SS300">[84]MRATES!$I$20</definedName>
    <definedName name="_ss40">[22]rdamdata!$J$6</definedName>
    <definedName name="_SS6">[84]MRATES!$C$8</definedName>
    <definedName name="_SSS3">'[107]col-reinft1'!#REF!</definedName>
    <definedName name="_ST">#REF!</definedName>
    <definedName name="_ST1">#REF!</definedName>
    <definedName name="_st12">#REF!</definedName>
    <definedName name="_st2">#REF!</definedName>
    <definedName name="_ST3">#REF!</definedName>
    <definedName name="_st4">#REF!</definedName>
    <definedName name="_ST5">#REF!</definedName>
    <definedName name="_st53">#REF!</definedName>
    <definedName name="_st6">#REF!</definedName>
    <definedName name="_st63">#REF!</definedName>
    <definedName name="_st7">#REF!</definedName>
    <definedName name="_st8">#REF!</definedName>
    <definedName name="_st90">#REF!</definedName>
    <definedName name="_sub20">#REF!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ab1">#REF!</definedName>
    <definedName name="_tab2">#REF!</definedName>
    <definedName name="_TB2">'[133]SPT vs PHI'!$B$2:$C$65</definedName>
    <definedName name="_tf4">[134]Intro!$J$150</definedName>
    <definedName name="_tfd1">[134]Intro!$L$141</definedName>
    <definedName name="_tfd2">[134]Intro!$L$143</definedName>
    <definedName name="_tfd3">[134]Intro!$L$147</definedName>
    <definedName name="_tfd4">[134]Intro!$L$149</definedName>
    <definedName name="_th_week_water_transp_habs">#REF!</definedName>
    <definedName name="_tk1">#REF!</definedName>
    <definedName name="_tp1">#REF!</definedName>
    <definedName name="_tp2">#REF!</definedName>
    <definedName name="_tr1">[134]Intro!$C$140</definedName>
    <definedName name="_tr2">[134]Intro!$C$142</definedName>
    <definedName name="_tr3">[134]Intro!$C$150</definedName>
    <definedName name="_trd1">[134]Intro!$B$140</definedName>
    <definedName name="_trd2">[134]Intro!$B$142</definedName>
    <definedName name="_trd3">[134]Intro!$B$148</definedName>
    <definedName name="_tw1">#REF!</definedName>
    <definedName name="_tw2">#REF!</definedName>
    <definedName name="_upa4">[135]upa!$I:$M</definedName>
    <definedName name="_us1">#REF!</definedName>
    <definedName name="_V158263">#REF!</definedName>
    <definedName name="_V68263">#REF!</definedName>
    <definedName name="_var1">#REF!</definedName>
    <definedName name="_var2">#REF!</definedName>
    <definedName name="_var4">#REF!</definedName>
    <definedName name="_vat">#REF!</definedName>
    <definedName name="_vat1">#REF!</definedName>
    <definedName name="_vat2">#REF!</definedName>
    <definedName name="_vzrzam">#REF!</definedName>
    <definedName name="_WGZY_">#REF!</definedName>
    <definedName name="_WGZY__10">#REF!</definedName>
    <definedName name="_WN7" hidden="1">{#N/A,#N/A,FALSE,"MODULE3"}</definedName>
    <definedName name="_woodprimer">#REF!</definedName>
    <definedName name="_wp">#REF!</definedName>
    <definedName name="_ww2">#REF!</definedName>
    <definedName name="_x">#REF!</definedName>
    <definedName name="_x_10">#REF!</definedName>
    <definedName name="_xh2256">[49]HDPE!$L$30</definedName>
    <definedName name="_xh2323">[92]HDPE!$O$30</definedName>
    <definedName name="_xh2506">[49]HDPE!$M$30</definedName>
    <definedName name="_xh2806">[49]HDPE!$N$30</definedName>
    <definedName name="_xh3156">[49]HDPE!$O$30</definedName>
    <definedName name="_xh634">[49]HDPE!$C$16</definedName>
    <definedName name="_xh9999">[93]HDPE!$L$30</definedName>
    <definedName name="_xk7100">[49]DI!$C$37</definedName>
    <definedName name="_xk7150">[49]DI!$D$37</definedName>
    <definedName name="_xk7250">[49]DI!$F$37</definedName>
    <definedName name="_xk7300">[49]DI!$G$37</definedName>
    <definedName name="_xp11010">[49]pvc!$F$61</definedName>
    <definedName name="_xp1104">[49]pvc!$F$31</definedName>
    <definedName name="_xp1106">[49]pvc!$F$46</definedName>
    <definedName name="_xp1254">[49]pvc!$G$31</definedName>
    <definedName name="_xp1256">[49]pvc!$G$46</definedName>
    <definedName name="_xp14010">[49]pvc!$H$61</definedName>
    <definedName name="_xp1404">[49]pvc!$H$31</definedName>
    <definedName name="_xp1406">[49]pvc!$H$46</definedName>
    <definedName name="_xp1604">[49]pvc!$I$31</definedName>
    <definedName name="_xp1606">[49]pvc!$I$46</definedName>
    <definedName name="_xp1804">[49]pvc!$J$31</definedName>
    <definedName name="_xp1806">[49]pvc!$J$46</definedName>
    <definedName name="_xp2006">[49]pvc!$K$46</definedName>
    <definedName name="_xp6310">[49]pvc!$C$61</definedName>
    <definedName name="_xp636">[49]pvc!$C$46</definedName>
    <definedName name="_xp7510">[49]pvc!$D$61</definedName>
    <definedName name="_xp754">[49]pvc!$D$31</definedName>
    <definedName name="_xp756">[49]pvc!$D$46</definedName>
    <definedName name="_xp9010">[49]pvc!$E$61</definedName>
    <definedName name="_xp904">[49]pvc!$E$31</definedName>
    <definedName name="_xp906">[49]pvc!$E$46</definedName>
    <definedName name="_xx1" hidden="1">{"'Typical Costs Estimates'!$C$158:$H$161"}</definedName>
    <definedName name="_xx634">[92]HDPE!$C$16</definedName>
    <definedName name="_Y1">#REF!</definedName>
    <definedName name="_Y2">#REF!</definedName>
    <definedName name="_Y3">#REF!</definedName>
    <definedName name="a">#REF!</definedName>
    <definedName name="a.f" hidden="1">'[98]final abstract'!#REF!</definedName>
    <definedName name="A.NOS">#REF!</definedName>
    <definedName name="a_10">[136]Boq!#REF!</definedName>
    <definedName name="a_11">[137]Boq!#REF!</definedName>
    <definedName name="a_2">[138]Boq!#REF!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[139]Boq!#REF!</definedName>
    <definedName name="a1.">#REF!</definedName>
    <definedName name="A1_">#REF!</definedName>
    <definedName name="A10_">#REF!</definedName>
    <definedName name="A13_">#REF!</definedName>
    <definedName name="A1M170">#REF!</definedName>
    <definedName name="A2_">#REF!</definedName>
    <definedName name="a25555555555555">#REF!</definedName>
    <definedName name="A3_">#REF!</definedName>
    <definedName name="A4_">#REF!</definedName>
    <definedName name="A5_">#REF!</definedName>
    <definedName name="A6_">#REF!</definedName>
    <definedName name="A7_">#REF!</definedName>
    <definedName name="A8_">#REF!</definedName>
    <definedName name="A9_">#REF!</definedName>
    <definedName name="aa" hidden="1">'[98]final abstract'!#REF!</definedName>
    <definedName name="aaa">[1]ANALYSIS!#REF!</definedName>
    <definedName name="aaaa">#REF!</definedName>
    <definedName name="aaaa_8">#REF!</definedName>
    <definedName name="aaaa5">#REF!</definedName>
    <definedName name="aaaaa">[140]Boq!#REF!</definedName>
    <definedName name="aaaaa_8">#REF!</definedName>
    <definedName name="aaaaaaaaa">#REF!</definedName>
    <definedName name="aaaaaaaaaaaa">#REF!</definedName>
    <definedName name="aabc">[141]Data!$H$18</definedName>
    <definedName name="AAC">#REF!</definedName>
    <definedName name="AAC_Blocks">#REF!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#REF!</definedName>
    <definedName name="abcdes">#REF!</definedName>
    <definedName name="abf">'[142]pt-cw'!#REF!</definedName>
    <definedName name="abg">'[143]UNP-NCW '!#REF!</definedName>
    <definedName name="ABM">#REF!</definedName>
    <definedName name="abs">#REF!</definedName>
    <definedName name="ABSTRACT">#REF!</definedName>
    <definedName name="abstract2" hidden="1">'[144]final abstract'!#REF!</definedName>
    <definedName name="ABSTRUCT">'[145]p&amp;m'!#REF!</definedName>
    <definedName name="AC">#REF!</definedName>
    <definedName name="AC_C">[99]wh_data_R!$D$264:$H$281</definedName>
    <definedName name="AC_CL">[99]wh_data_R!$D$263:$H$263</definedName>
    <definedName name="AC_CLL">[99]wh_data_R!$K$378:$M$381</definedName>
    <definedName name="AC_CLR">[99]wh_data!$L$35:$O$35</definedName>
    <definedName name="AC_CLS">[99]wh_data_R!$K$378:$K$381</definedName>
    <definedName name="AC_D_R">[99]CPHEEO!$BH$3:$BH$40</definedName>
    <definedName name="AC_DC">[99]wh_data_R!$A$36:$A$53</definedName>
    <definedName name="AC_DL_RANGE">[99]CPHEEO!$BE$3:$BE$16</definedName>
    <definedName name="AC_DR">[99]wh_data!$L$36:$L$53</definedName>
    <definedName name="AC_G">[99]wh_data_R!$AA$1440:$AA$1442</definedName>
    <definedName name="AC_P">[99]wh_data_R!$AB$1440:$AB$1442</definedName>
    <definedName name="AC_RATES">[99]wh_data!$L$36:$O$53</definedName>
    <definedName name="ac_sheet">#REF!</definedName>
    <definedName name="AC_T">[99]wh_data_R!$A$36:$E$53</definedName>
    <definedName name="AC170CM">[146]Basicrates!$D$147</definedName>
    <definedName name="academic" hidden="1">'[98]final abstract'!#REF!</definedName>
    <definedName name="acc">#REF!</definedName>
    <definedName name="ACCIDI">#REF!</definedName>
    <definedName name="ACD_1000X1">'[147]C.D.Abs.Est.'!#REF!</definedName>
    <definedName name="acd_2">'[147]C.D.Abs.Est.'!#REF!</definedName>
    <definedName name="acd_3">'[147]C.D.Abs.Est.'!#REF!</definedName>
    <definedName name="acd_4">'[147]C.D.Abs.Est.'!#REF!</definedName>
    <definedName name="acd_5">'[147]C.D.Abs.Est.'!#REF!</definedName>
    <definedName name="acd_6">'[147]C.D.Abs.Est.'!#REF!</definedName>
    <definedName name="ACD_600X4">'[147]C.D.Abs.Est.'!#REF!</definedName>
    <definedName name="acl">#REF!</definedName>
    <definedName name="acs">#REF!</definedName>
    <definedName name="acsheet">#REF!</definedName>
    <definedName name="ACT">#REF!</definedName>
    <definedName name="ACTEA">#REF!</definedName>
    <definedName name="action">[148]Habcodes!#REF!</definedName>
    <definedName name="ad">[149]Boq!#REF!</definedName>
    <definedName name="ADDD">#REF!</definedName>
    <definedName name="additional">#REF!</definedName>
    <definedName name="Address">#REF!</definedName>
    <definedName name="AddTotal">#REF!</definedName>
    <definedName name="adf">#N/A</definedName>
    <definedName name="adfa">'[98]final abstract'!#REF!</definedName>
    <definedName name="adfas">[150]Lead!#REF!</definedName>
    <definedName name="adfd" hidden="1">'[144]final abstract'!#REF!</definedName>
    <definedName name="ADFDSFSD1111">#REF!</definedName>
    <definedName name="Adilabad">#REF!</definedName>
    <definedName name="Adjustable_Span_ESOSI">#REF!</definedName>
    <definedName name="Adjustable_Telescopic_prop">#REF!</definedName>
    <definedName name="Admin__Building">#REF!</definedName>
    <definedName name="admn_off">#REF!</definedName>
    <definedName name="admn_san_auth">[151]Data_Base!$A$2:$A$7</definedName>
    <definedName name="admn_site">#REF!</definedName>
    <definedName name="ado">[150]Lead!#REF!</definedName>
    <definedName name="ADSADSA">#REF!</definedName>
    <definedName name="adsf">#REF!</definedName>
    <definedName name="adss">#N/A</definedName>
    <definedName name="ADT_DATAl">'[152]Bitumen trunk'!$DB$2:$DI$196</definedName>
    <definedName name="ae">'[153]Specification report'!$I$160</definedName>
    <definedName name="ae.">'[153]Specification report'!$I$161</definedName>
    <definedName name="ae_">NA()</definedName>
    <definedName name="aea">#REF!</definedName>
    <definedName name="AEE">[154]LEAD!$B$53</definedName>
    <definedName name="AEW">#REF!</definedName>
    <definedName name="AEW_FOR">'[127]abs road'!#REF!</definedName>
    <definedName name="AEW_SIDE">'[127]abs road'!#REF!</definedName>
    <definedName name="af">#REF!</definedName>
    <definedName name="afb">[155]Process!#REF!</definedName>
    <definedName name="AFV">[156]Data!$C$22</definedName>
    <definedName name="Ag">[157]Design!#REF!</definedName>
    <definedName name="Aggregate">#REF!</definedName>
    <definedName name="agl" hidden="1">{"pl_t&amp;d",#N/A,FALSE,"p&amp;l_t&amp;D_01_02 (2)"}</definedName>
    <definedName name="AGRA_SHOULDERS">#REF!</definedName>
    <definedName name="agrP">#REF!</definedName>
    <definedName name="AGSB">#REF!</definedName>
    <definedName name="ahdfla">#REF!</definedName>
    <definedName name="ai">#REF!</definedName>
    <definedName name="aii">#REF!</definedName>
    <definedName name="Air_Compressor">#REF!</definedName>
    <definedName name="ald">#REF!</definedName>
    <definedName name="ALLPIPE_DL_RANGE">[99]CPHEEO!$AX$3:$AX$39</definedName>
    <definedName name="ALLPIPE_TYPES">[99]CPHEEO!$AY$2:$BF$2</definedName>
    <definedName name="alround">#REF!</definedName>
    <definedName name="alw">#REF!</definedName>
    <definedName name="alwarsump">#REF!</definedName>
    <definedName name="ammury">[158]DATA!#REF!</definedName>
    <definedName name="AMOUNT">#REF!</definedName>
    <definedName name="analysis">'[145]p&amp;m'!#REF!</definedName>
    <definedName name="ANALYSIS_DATA">'[152]Bitumen trunk'!$BO$2:$DA$196</definedName>
    <definedName name="Aname">#REF!</definedName>
    <definedName name="angan">#REF!</definedName>
    <definedName name="Anganwad" hidden="1">'[144]final abstract'!#REF!</definedName>
    <definedName name="anganwadi">#REF!</definedName>
    <definedName name="ann">#REF!</definedName>
    <definedName name="anne">#REF!</definedName>
    <definedName name="annealing">#REF!</definedName>
    <definedName name="annealing1">#REF!</definedName>
    <definedName name="ANNEX2">#REF!</definedName>
    <definedName name="ANNEX2A">#REF!</definedName>
    <definedName name="ANNEX4">#REF!</definedName>
    <definedName name="annex4.1">#REF!</definedName>
    <definedName name="annex4.1a">#REF!</definedName>
    <definedName name="ANNEX4A">#REF!</definedName>
    <definedName name="annex6">#REF!</definedName>
    <definedName name="annex6_9">[159]IDCCALHYD_GOO!$A$47:$U$92</definedName>
    <definedName name="ANNUAL_ELECTRICAL1_CHARGES">[99]CPHEEO!$J$13</definedName>
    <definedName name="ANNUAL_ELECTRICAL2_CHARGES">[99]CPHEEO!$L$13</definedName>
    <definedName name="ANNX18">#REF!</definedName>
    <definedName name="anscount">1</definedName>
    <definedName name="antitermite">#REF!</definedName>
    <definedName name="ap">#REF!</definedName>
    <definedName name="apet">#REF!</definedName>
    <definedName name="APGST">[160]Rates!$H$158</definedName>
    <definedName name="APHB">#REF!</definedName>
    <definedName name="APR" hidden="1">{#N/A,#N/A,FALSE,"MODULE3"}</definedName>
    <definedName name="April">[161]m!$A$2</definedName>
    <definedName name="AR">[158]Lead!#REF!</definedName>
    <definedName name="ara" hidden="1">{"pl_t&amp;d",#N/A,FALSE,"p&amp;l_t&amp;D_01_02 (2)"}</definedName>
    <definedName name="araldite">#N/A</definedName>
    <definedName name="Arb">#REF!</definedName>
    <definedName name="Arches___1.5m">[100]Works!#REF!</definedName>
    <definedName name="Arches___1_5m">NA()</definedName>
    <definedName name="Arches__1.5m">[100]Works!#REF!</definedName>
    <definedName name="Arches__1_5m">NA()</definedName>
    <definedName name="ARCHITECTURAL">#REF!</definedName>
    <definedName name="area">#REF!</definedName>
    <definedName name="Area1">'[71]Outline Cost - Five star Hotel'!#REF!</definedName>
    <definedName name="Area2">'[71]Outline Cost - Five star Hotel'!#REF!</definedName>
    <definedName name="Area3">'[71]Outline Cost - Five star Hotel'!#REF!</definedName>
    <definedName name="Area4">'[71]Outline Cost - Five star Hotel'!#REF!</definedName>
    <definedName name="Area5">'[71]Outline Cost - Five star Hotel'!#REF!</definedName>
    <definedName name="Area6">'[71]Outline Cost - Five star Hotel'!#REF!</definedName>
    <definedName name="Area7">'[71]Outline Cost - Five star Hotel'!#REF!</definedName>
    <definedName name="areacheck">#REF!</definedName>
    <definedName name="Areas">#REF!</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#REF!</definedName>
    <definedName name="AS_6">"'smb://M-h1/FORMATS/Documents%20and%20Settings/Administrator/Local%20Settings/Temporary%20Internet%20Files/Content.IE5/YRUJ6X63/Excel/K%20&amp;%20L/Part%20-%20A%20workings%20(revised%20on%2018-01-06).xls'#$'Boq (Main Building)'.CX1"</definedName>
    <definedName name="as10.1.12">#REF!</definedName>
    <definedName name="asas">[149]Boq!#REF!</definedName>
    <definedName name="asas_6">"'smb://Tender2/d/Vinod/Excel/Tender/Garuda%20Resorts.xls'#$Boq.CX1"</definedName>
    <definedName name="asc">#REF!</definedName>
    <definedName name="ASCSD">#REF!</definedName>
    <definedName name="asd">[118]Analysis!$D$343</definedName>
    <definedName name="ASDBC">#REF!</definedName>
    <definedName name="asddfr">[162]Elect.!#REF!</definedName>
    <definedName name="ASDF" hidden="1">{"'ridftotal'!$A$4:$S$27"}</definedName>
    <definedName name="asdfs" hidden="1">'[144]final abstract'!#REF!</definedName>
    <definedName name="asds">#REF!</definedName>
    <definedName name="asdsdfsf" hidden="1">'[144]final abstract'!#REF!</definedName>
    <definedName name="asf">#REF!</definedName>
    <definedName name="asfaas">'[163]NEW '!#REF!</definedName>
    <definedName name="asfas">'[163]NEW '!#REF!</definedName>
    <definedName name="ASFDA" hidden="1">{"'ridftotal'!$A$4:$S$27"}</definedName>
    <definedName name="ash">#REF!</definedName>
    <definedName name="asmin">#REF!</definedName>
    <definedName name="ass">#REF!</definedName>
    <definedName name="ass_6">"'smb://M-h1/FORMATS/Documents%20and%20Settings/Administrator/Local%20Settings/Temporary%20Internet%20Files/Content.IE5/YRUJ6X63/Excel/K%20&amp;%20L/Part%20-%20A%20workings%20(revised%20on%2018-01-06).xls'#$'Boq (Main Building)'.CX1"</definedName>
    <definedName name="Assam_TW_flanks">[100]Material!#REF!</definedName>
    <definedName name="Assam_TW_frames">[100]Material!#REF!</definedName>
    <definedName name="ASSS">'[164]p&amp;m'!#REF!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SUM" hidden="1">{#N/A,#N/A,FALSE,"MODULE3"}</definedName>
    <definedName name="astas">#REF!</definedName>
    <definedName name="astb">#REF!</definedName>
    <definedName name="astdm">#REF!</definedName>
    <definedName name="Asth">'[165]SUMP1420KL@HW'!#REF!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vailable_Labour">'[166]LABOUR RATE'!$B$4:$B$20</definedName>
    <definedName name="AVCC">#REF!</definedName>
    <definedName name="AVG_HRS_PUMP_ULTI">[99]CPHEEO!$L$10</definedName>
    <definedName name="AVRATES">[167]Valves!$A$33:$K$37</definedName>
    <definedName name="AVRCC">#REF!</definedName>
    <definedName name="AWBM">#REF!</definedName>
    <definedName name="AWBM2">#REF!</definedName>
    <definedName name="AWBM3">#REF!</definedName>
    <definedName name="Axs">'[168]p&amp;m'!#REF!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'[169]p&amp;m'!#REF!</definedName>
    <definedName name="B">#REF!</definedName>
    <definedName name="b.nos">#REF!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[140]Boq!#REF!</definedName>
    <definedName name="baggage">'[170]10'!$A:$U</definedName>
    <definedName name="bala">#REF!</definedName>
    <definedName name="balraju">[171]Material!$D$69</definedName>
    <definedName name="balraju1">'[171]Plant &amp;  Machinery'!$G$23</definedName>
    <definedName name="balraju2">'[171]Plant &amp;  Machinery'!$G$30</definedName>
    <definedName name="balraju4">'[171]Plant &amp;  Machinery'!$G$31</definedName>
    <definedName name="balraju5">'[172]Plant &amp;  Machinery'!$G$51</definedName>
    <definedName name="balraju6">'[171]Plant &amp;  Machinery'!$G$53</definedName>
    <definedName name="BAND">#REF!</definedName>
    <definedName name="banilad">[173]banilad!$A$1:$Z$1159</definedName>
    <definedName name="bar_bender">#REF!</definedName>
    <definedName name="bargroup1" hidden="1">OR([174]SCHEDULE!$J1=0,[174]SCHEDULE!$J1=99)</definedName>
    <definedName name="bargroup2" hidden="1">OR([174]SCHEDULE!$J1=11,[174]SCHEDULE!$J1=33)</definedName>
    <definedName name="bargroup3" hidden="1">OR([174]SCHEDULE!$J1=21,[174]SCHEDULE!$J1=15,[174]SCHEDULE!$J1=13,[174]SCHEDULE!$J1=51,[174]SCHEDULE!$J1=77)</definedName>
    <definedName name="bargroup4" hidden="1">OR([174]SCHEDULE!$J1=26,[174]SCHEDULE!$J1=31)</definedName>
    <definedName name="bargroup5" hidden="1">OR([174]SCHEDULE!$J1=46,[174]SCHEDULE!$J1=25,[174]SCHEDULE!$J1=44,[174]SCHEDULE!$J1=41)</definedName>
    <definedName name="bargroup6" hidden="1">[174]SCHEDULE!$J1=67</definedName>
    <definedName name="bargroup7" hidden="1">[174]SCHEDULE!$J1=12</definedName>
    <definedName name="BASE_YEAR">[99]input!$C$7</definedName>
    <definedName name="basic">#REF!</definedName>
    <definedName name="Basic_Material_List">'[166]Material Rate'!$B$5:$B$17</definedName>
    <definedName name="bat">#REF!</definedName>
    <definedName name="BB">[28]DATA!$H$105</definedName>
    <definedName name="bbb">#REF!</definedName>
    <definedName name="bbbb">[175]COST!$A$1:$G$52</definedName>
    <definedName name="bbbbb">#REF!</definedName>
    <definedName name="bc">#REF!</definedName>
    <definedName name="BE">#REF!</definedName>
    <definedName name="beam">#REF!</definedName>
    <definedName name="Beam_Clamp">#REF!</definedName>
    <definedName name="BEAMS">#REF!</definedName>
    <definedName name="Beg_Bal">#REF!</definedName>
    <definedName name="BeginBorder">#REF!</definedName>
    <definedName name="beh1245632">#REF!</definedName>
    <definedName name="beh1245632_2">#REF!</definedName>
    <definedName name="BEL">#REF!</definedName>
    <definedName name="below_above_gl">'[176]data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nt">#REF!</definedName>
    <definedName name="Bethamcherla_stone_25.4mm">[100]Material!#REF!</definedName>
    <definedName name="Bethamcherla_stone_25.4mm_colour">[100]Material!#REF!</definedName>
    <definedName name="Bethamcherla_stone_25_4mm">NA()</definedName>
    <definedName name="Bethamcherla_stone_25_4mm_colour">NA()</definedName>
    <definedName name="bfh">#REF!</definedName>
    <definedName name="BFR">#REF!</definedName>
    <definedName name="BFRATES">[167]Valves!$A$4:$K$16</definedName>
    <definedName name="BFVA">#REF!</definedName>
    <definedName name="BGH" hidden="1">{#N/A,#N/A,FALSE,"MODULE3"}</definedName>
    <definedName name="bgljkb">[149]Boq!#REF!</definedName>
    <definedName name="bgljkb_6">"'smb://Tender2/d/Vinod/Excel/Tender/Garuda%20Resorts.xls'#$Boq.CX1"</definedName>
    <definedName name="BGrP">#REF!</definedName>
    <definedName name="bh">#REF!</definedName>
    <definedName name="Bharathi">[177]t_prsr!$A$3:$H$60</definedName>
    <definedName name="bhaskar">#REF!</definedName>
    <definedName name="Bhi">#REF!</definedName>
    <definedName name="BHIST">#REF!</definedName>
    <definedName name="Bi">#REF!</definedName>
    <definedName name="Bid_Curr">[156]Data!$C$14</definedName>
    <definedName name="BINDING">#REF!</definedName>
    <definedName name="bindingwire">#REF!</definedName>
    <definedName name="Bitumen_Boilor">[95]Usage!$C$24</definedName>
    <definedName name="BITUMEN_TRUNK_ROAD_SECTIONS">'[152]Bitumen trunk'!$A$1:$L$198</definedName>
    <definedName name="bitumen80_100">#REF!</definedName>
    <definedName name="bjhgasf">[178]Lead!#REF!</definedName>
    <definedName name="bjlc">#REF!</definedName>
    <definedName name="bkk">#REF!</definedName>
    <definedName name="bl">#REF!</definedName>
    <definedName name="BLA">#REF!</definedName>
    <definedName name="Blacksmith">#REF!</definedName>
    <definedName name="blast">[3]r!$F$29</definedName>
    <definedName name="blast1">[177]r!$F$29</definedName>
    <definedName name="blast2">[177]r!$F$29</definedName>
    <definedName name="BLAST3">[38]MRATES!$J$17</definedName>
    <definedName name="blaster">#REF!</definedName>
    <definedName name="Blasting">#REF!</definedName>
    <definedName name="Blasting_Charges">#REF!</definedName>
    <definedName name="bli">'[179]WO-Abs (G+2) 6 DUs'!#REF!</definedName>
    <definedName name="BLOCK">#REF!</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bby">#REF!</definedName>
    <definedName name="BOISAR_BAYWISE">#REF!</definedName>
    <definedName name="bol">#REF!</definedName>
    <definedName name="BoltsNuts">[46]maya!$B$376:$B$381</definedName>
    <definedName name="boml">#REF!</definedName>
    <definedName name="boml1">#REF!</definedName>
    <definedName name="BOND600">[132]MRATES!$I$17</definedName>
    <definedName name="boo">#REF!</definedName>
    <definedName name="BOQ">#REF!</definedName>
    <definedName name="boq_8">#REF!</definedName>
    <definedName name="bosco">#REF!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d">#REF!</definedName>
    <definedName name="br">'[75]Lead statement'!$P$17</definedName>
    <definedName name="BR_2008">'[180]1-Pop Proj'!#REF!</definedName>
    <definedName name="BR_2011">'[180]1-Pop Proj'!#REF!</definedName>
    <definedName name="BR_2016">'[180]1-Pop Proj'!#REF!</definedName>
    <definedName name="BR_2023">'[180]1-Pop Proj'!#REF!</definedName>
    <definedName name="BR_2038">'[180]1-Pop Proj'!#REF!</definedName>
    <definedName name="br_230">#REF!</definedName>
    <definedName name="BR_GM">'[180]1-Pop Proj'!#REF!</definedName>
    <definedName name="Breadth">#REF!</definedName>
    <definedName name="Break_down_sheet_for_NDT_Facility_for_ASL_at_site__N_.">#REF!</definedName>
    <definedName name="Breaks">#REF!</definedName>
    <definedName name="brick">#REF!</definedName>
    <definedName name="Brick_Aggregate">#REF!</definedName>
    <definedName name="brick_four">#REF!</definedName>
    <definedName name="brick_II">'[74]C-data'!#REF!</definedName>
    <definedName name="brick_nine">#REF!</definedName>
    <definedName name="brickjelly_basic">'[74]C-data'!#REF!</definedName>
    <definedName name="bricks">#REF!</definedName>
    <definedName name="Bricks_23_11_7cm_2nd_class">#REF!</definedName>
    <definedName name="Bricks_Tiles">[100]General!#REF!</definedName>
    <definedName name="Bridge">#REF!</definedName>
    <definedName name="brnm">'[74]C-data'!$F$63</definedName>
    <definedName name="bs">#REF!</definedName>
    <definedName name="BSB5_Reinigung_in_BiopurC">[181]BALAN1!#REF!</definedName>
    <definedName name="BSB5_Reinigung_in_BiopurN">[181]BALAN1!#REF!</definedName>
    <definedName name="BSB5Rückläufekg">[181]BALAN1!$E$15</definedName>
    <definedName name="BSB5vorklkg">[181]BALAN1!$F$15</definedName>
    <definedName name="BSB5vorklmg">[181]BALAN1!$F$16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ef">#REF!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'[154]MTC-estimate'!$C$7</definedName>
    <definedName name="btp">'[104]Detailed RD  estimate'!$M$71</definedName>
    <definedName name="BTSD_23">#REF!</definedName>
    <definedName name="BTSD_DRY">#REF!</definedName>
    <definedName name="BTSD_SEAL">#REF!</definedName>
    <definedName name="BU_2008">'[180]1-Pop Proj'!#REF!</definedName>
    <definedName name="BU_2011">'[180]1-Pop Proj'!#REF!</definedName>
    <definedName name="BU_2016">'[180]1-Pop Proj'!#REF!</definedName>
    <definedName name="BU_2023">'[180]1-Pop Proj'!#REF!</definedName>
    <definedName name="BU_2038">'[180]1-Pop Proj'!#REF!</definedName>
    <definedName name="BU_GM">'[180]1-Pop Proj'!#REF!</definedName>
    <definedName name="bua">#REF!</definedName>
    <definedName name="buildings">#REF!</definedName>
    <definedName name="BuildTotal">#REF!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Titles">#REF!</definedName>
    <definedName name="BuiltIn_Print_Titles___0" localSheetId="3">#REF!</definedName>
    <definedName name="BuiltIn_Print_Titles___0">#N/A</definedName>
    <definedName name="BuiltIn_Print_Titles___0___0">#REF!</definedName>
    <definedName name="bul">'[182]Boq Block A'!#REF!</definedName>
    <definedName name="Bulk">[95]General!$K$3</definedName>
    <definedName name="bulkbitumen">#REF!</definedName>
    <definedName name="Busbays">[183]Input!$D$121</definedName>
    <definedName name="bush">#N/A</definedName>
    <definedName name="buski">#REF!</definedName>
    <definedName name="busky">#REF!</definedName>
    <definedName name="bw13c">[184]DATA!$D$209</definedName>
    <definedName name="BW15C">[184]DATA!$D$195</definedName>
    <definedName name="BWF1B">#REF!</definedName>
    <definedName name="bwfb">[155]Process!#REF!</definedName>
    <definedName name="bwl">[155]Process!#REF!</definedName>
    <definedName name="bwld">#REF!</definedName>
    <definedName name="BWSP_C">[99]wh_data_R!$D$351:$N$365</definedName>
    <definedName name="BWSP_CL">[99]wh_data_R!$D$350:$N$350</definedName>
    <definedName name="BWSP_CL_RATES">[99]wh_data!$M$139:$W$139</definedName>
    <definedName name="BWSP_CLL">[99]wh_data_R!$AA$378:$AC$387</definedName>
    <definedName name="BWSP_CLR">[99]wh_data!$L$139:$P$139</definedName>
    <definedName name="BWSP_CLS">[99]wh_data_R!$AA$378:$AA$387</definedName>
    <definedName name="BWSP_D_R">[99]CPHEEO!$BE$3:$BE$17</definedName>
    <definedName name="BWSP_D_RATES">[99]wh_data!$L$140:$L$150</definedName>
    <definedName name="BWSP_DC">[99]wh_data_R!$A$141:$A$155</definedName>
    <definedName name="BWSP_DL_RANGE">[99]CPHEEO!$BF$3:$BF$14</definedName>
    <definedName name="BWSP_DR">[99]wh_data!$L$140:$L$148</definedName>
    <definedName name="BWSP_FR_12KG">[185]BWSCPlt!$C$19:$M$19</definedName>
    <definedName name="BWSP_FR_14KG">[185]BWSCPlt!$C$34:$M$34</definedName>
    <definedName name="BWSP_FR_16KG">[185]BWSCPlt!$C$49:$M$49</definedName>
    <definedName name="BWSP_FR_18KG">[185]BWSCPlt!$C$64:$M$64</definedName>
    <definedName name="BWSP_FR_20KG">[185]BWSCPlt!$C$79:$M$79</definedName>
    <definedName name="BWSP_FR_22KG">[185]BWSCPlt!$C$94:$M$94</definedName>
    <definedName name="BWSP_FR_24KG">[185]BWSCPlt!$C$109:$M$109</definedName>
    <definedName name="BWSP_FR_26KG">[185]BWSCPlt!$C$124:$M$124</definedName>
    <definedName name="BWSP_FR_28KG">[185]BWSCPlt!$C$139:$M$139</definedName>
    <definedName name="BWSP_FR_30KG">[185]BWSCPlt!$C$154:$M$154</definedName>
    <definedName name="BWSP_G">[99]wh_data_R!$F$1440:$F$1449</definedName>
    <definedName name="BWSP_P">[99]wh_data_R!$G$1440:$G$1449</definedName>
    <definedName name="BWSP_RATES">[99]wh_data!$L$140:$P$148</definedName>
    <definedName name="BWSP_T">[99]wh_data!$A$140:$L$176</definedName>
    <definedName name="bwssb">'[186]Legal Risk Analysis'!#REF!</definedName>
    <definedName name="bww">[155]Process!#REF!</definedName>
    <definedName name="bx">#REF!</definedName>
    <definedName name="BY">#REF!</definedName>
    <definedName name="c.c136">[187]Sheet1!$A$19:$A$22</definedName>
    <definedName name="C.L.WALL">#REF!</definedName>
    <definedName name="c.nos">#REF!</definedName>
    <definedName name="C.S.WALL">#REF!</definedName>
    <definedName name="C_" localSheetId="3">#REF!</definedName>
    <definedName name="C_">#N/A</definedName>
    <definedName name="c_a">#REF!</definedName>
    <definedName name="c_c136">[187]Sheet1!$A$19:$A$22</definedName>
    <definedName name="c_d">#REF!</definedName>
    <definedName name="c_f">#REF!</definedName>
    <definedName name="C_n">#REF!</definedName>
    <definedName name="C_P">#REF!</definedName>
    <definedName name="c_r">#REF!</definedName>
    <definedName name="C824.">#REF!</definedName>
    <definedName name="CA">#REF!</definedName>
    <definedName name="cabinet">#REF!</definedName>
    <definedName name="Cable">[188]Enquire!#REF!</definedName>
    <definedName name="caff">[189]v!#REF!</definedName>
    <definedName name="caI">#REF!</definedName>
    <definedName name="caII">#REF!</definedName>
    <definedName name="cal">#REF!</definedName>
    <definedName name="calculation74s">#REF!</definedName>
    <definedName name="calculations">#REF!</definedName>
    <definedName name="can">#REF!</definedName>
    <definedName name="Canalabstract">#REF!</definedName>
    <definedName name="Canaldata">#REF!</definedName>
    <definedName name="cant">'[190]Staff Acco.'!#REF!</definedName>
    <definedName name="CANTILEVERONETOSIX">#REF!</definedName>
    <definedName name="CANTILEVERSEVENTOTHIRTEEN">#REF!</definedName>
    <definedName name="cap">#REF!</definedName>
    <definedName name="CAPAPR">#REF!</definedName>
    <definedName name="CAPAUG">#REF!</definedName>
    <definedName name="CAPDEC">#REF!</definedName>
    <definedName name="CAPFEB">#REF!</definedName>
    <definedName name="capital">#REF!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dReaderInd400">[191]CCTV_EST1!#REF!</definedName>
    <definedName name="care1">[150]Lead!#REF!</definedName>
    <definedName name="CARP">#REF!</definedName>
    <definedName name="CARP1">#REF!</definedName>
    <definedName name="CARP2">#REF!</definedName>
    <definedName name="CARPI">[184]DATA!$D$39</definedName>
    <definedName name="Carriage">#REF!</definedName>
    <definedName name="Carriage_AAC">#REF!</definedName>
    <definedName name="Carriage_Aggregate">#REF!</definedName>
    <definedName name="Carriage_Aggregate_20">#REF!</definedName>
    <definedName name="Carriage_Aggregate40">#REF!</definedName>
    <definedName name="Carriage_Bitumen">#REF!</definedName>
    <definedName name="Carriage_Bricks">#REF!</definedName>
    <definedName name="Carriage_cement">#REF!</definedName>
    <definedName name="Carriage_Marble">#REF!</definedName>
    <definedName name="Carriage_MS_bar_6mm">#REF!</definedName>
    <definedName name="Carriage_of_Brick_Agg">#REF!</definedName>
    <definedName name="Carriage_RMC">#REF!</definedName>
    <definedName name="Carriage_Sand">#REF!</definedName>
    <definedName name="Carriage_Steel">#REF!</definedName>
    <definedName name="Carriage_tile">#REF!</definedName>
    <definedName name="Carriage_Water_proof">#REF!</definedName>
    <definedName name="Carting">'[192]CC Road'!#REF!</definedName>
    <definedName name="cascrente">'[193]#REF'!$N$5</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[162]Elect.!#REF!</definedName>
    <definedName name="CC_1">[28]DATA!$I$59</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#REF!</definedName>
    <definedName name="cc_mix">'[176]data existing_do not delete'!$D$2:$D$7</definedName>
    <definedName name="CC1.2.4">#REF!</definedName>
    <definedName name="cc1.5.10">#REF!</definedName>
    <definedName name="CC1_2_4">NA()</definedName>
    <definedName name="cc1_5_10">NA()</definedName>
    <definedName name="CC1153_">[184]DATA!$D$119</definedName>
    <definedName name="CC11A">'[170]11'!$A:$W</definedName>
    <definedName name="CC11B">'[170]11'!$A:$U</definedName>
    <definedName name="CC124_">[184]DATA!$D$133</definedName>
    <definedName name="CC12A">'[170]12'!$A:$U</definedName>
    <definedName name="CC12B">'[170]12'!$A:$U</definedName>
    <definedName name="CC148_">[184]DATA!$D$164</definedName>
    <definedName name="CC2A">'[170]2A'!$A:$V</definedName>
    <definedName name="CC2B">'[170]2B'!$A:$V</definedName>
    <definedName name="CC2C">'[170]2C'!$A:$V</definedName>
    <definedName name="CC2D">'[170]2D'!$A:$V</definedName>
    <definedName name="CC2E">'[170]2E'!$A:$V</definedName>
    <definedName name="CC2F">'[170]2F'!$A:$V</definedName>
    <definedName name="CC2G">'[170]2G'!$A:$V</definedName>
    <definedName name="CC2H">'[170]2H'!$A:$V</definedName>
    <definedName name="CC3A">'[170]3A'!$A:$V</definedName>
    <definedName name="CC3B">'[170]3B'!$A:$V</definedName>
    <definedName name="CC4a">'[170]4'!$A:$U</definedName>
    <definedName name="CC5a">#REF!</definedName>
    <definedName name="CC5a1">#REF!</definedName>
    <definedName name="CC6A">'[170]6A'!$A:$V</definedName>
    <definedName name="CC6B">'[170]6B'!$A:$V</definedName>
    <definedName name="CC7A">'[170]7A'!$A:$U</definedName>
    <definedName name="CC7B">'[170]7B'!$A:$U</definedName>
    <definedName name="CC8A">'[170]8A'!$A:$U</definedName>
    <definedName name="CC8B">'[170]8B'!$A:$U</definedName>
    <definedName name="CC9A">'[170]9A'!$A:$U</definedName>
    <definedName name="CC9B">'[170]9B'!$A:$U</definedName>
    <definedName name="CC9C">'[170]9C'!$A:$U</definedName>
    <definedName name="CC9D">'[170]9D'!$A:$U</definedName>
    <definedName name="CC9E">'[170]9E'!$A:$U</definedName>
    <definedName name="CC9F">'[170]9F'!$A:$U</definedName>
    <definedName name="CC9G">'[170]9G'!$A:$U</definedName>
    <definedName name="CC9H">'[170]9H'!$A:$U</definedName>
    <definedName name="CC9I">'[170]9I'!$A:$U</definedName>
    <definedName name="CC9J">'[170]9J'!$A:$U</definedName>
    <definedName name="CC9K">'[170]9K'!$A:$U</definedName>
    <definedName name="cca">#REF!</definedName>
    <definedName name="CCAAMP">#REF!</definedName>
    <definedName name="ccb">'[104]Detailed RD  estimate'!#REF!</definedName>
    <definedName name="CCC">'[194]TBAL9697 -group wise  sdpl'!$A$214</definedName>
    <definedName name="cccc">[175]COST!$A$1:$G$52</definedName>
    <definedName name="cci">#REF!</definedName>
    <definedName name="ccir">#REF!</definedName>
    <definedName name="CCL">'[154]MTC-estimate'!$C$8</definedName>
    <definedName name="ccolagl">#REF!</definedName>
    <definedName name="ccp">#REF!</definedName>
    <definedName name="ccpm35">'[104]Detailed RD  estimate'!#REF!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40mm">#REF!</definedName>
    <definedName name="cd40mm08">#REF!</definedName>
    <definedName name="cd6mm">#REF!</definedName>
    <definedName name="cddata">#REF!</definedName>
    <definedName name="cdds">'[143]UNP-NCW '!#REF!</definedName>
    <definedName name="CDECV">#REF!</definedName>
    <definedName name="CDN">'[154]MTC-estimate'!$I$7</definedName>
    <definedName name="CDNO">#REF!</definedName>
    <definedName name="cdno_600">#REF!</definedName>
    <definedName name="CDSC">'[154]MTC-estimate'!$I$8</definedName>
    <definedName name="ce">'[195]Lead statement'!$P$19</definedName>
    <definedName name="CED">#REF!</definedName>
    <definedName name="cem">'[74]C-data'!$F$55</definedName>
    <definedName name="cem_w">'[74]C-data'!#REF!</definedName>
    <definedName name="cement">#N/A</definedName>
    <definedName name="Cement_124">#REF!</definedName>
    <definedName name="Cement_excluding_cost_of_empty_cement_bags">#REF!</definedName>
    <definedName name="cement_mortar">#REF!</definedName>
    <definedName name="Cement1.4fine3.6">#N/A</definedName>
    <definedName name="cementpaint">#REF!</definedName>
    <definedName name="cemonc">#REF!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ramic">#REF!</definedName>
    <definedName name="ceramic.">#REF!</definedName>
    <definedName name="CERAMIC..">#REF!</definedName>
    <definedName name="cert">#REF!</definedName>
    <definedName name="certificatenew" hidden="1">{#N/A,#N/A,FALSE,"no"}</definedName>
    <definedName name="Cess">'[196]Main sheet'!$C$58</definedName>
    <definedName name="CEW">#REF!</definedName>
    <definedName name="cf">[197]gen!$J$1</definedName>
    <definedName name="cfb">#REF!</definedName>
    <definedName name="cfbeams">#REF!</definedName>
    <definedName name="cfsalb">#REF!</definedName>
    <definedName name="cfslab">#REF!</definedName>
    <definedName name="cg">#REF!</definedName>
    <definedName name="Chainage">#REF!</definedName>
    <definedName name="Channel_Shoulders">#REF!</definedName>
    <definedName name="chapter3" hidden="1">{#N/A,#N/A,FALSE,"no"}</definedName>
    <definedName name="chart" hidden="1">{#N/A,#N/A,FALSE,"no"}</definedName>
    <definedName name="chdyrrr">[150]Lead!#REF!</definedName>
    <definedName name="check">#REF!</definedName>
    <definedName name="checked">#REF!</definedName>
    <definedName name="checkvalue">#REF!</definedName>
    <definedName name="chemicalcalculationperungudi">#REF!</definedName>
    <definedName name="chemsludgecal">#REF!</definedName>
    <definedName name="china">[198]Material!$D$14</definedName>
    <definedName name="chips_10">#REF!</definedName>
    <definedName name="chips_12">#REF!</definedName>
    <definedName name="chips_5">#REF!</definedName>
    <definedName name="CHOW">#REF!</definedName>
    <definedName name="Ci">#REF!</definedName>
    <definedName name="CI_C">[99]wh_data_R!$D$285:$G$302</definedName>
    <definedName name="CI_CL">[99]wh_data_R!$D$284:$G$284</definedName>
    <definedName name="CI_CL_RATES">[99]wh_data!$M$60:$O$60</definedName>
    <definedName name="CI_CLL">[99]wh_data_R!$O$378:$Q$380</definedName>
    <definedName name="CI_CLR">[99]wh_data!$L$60:$O$60</definedName>
    <definedName name="CI_CLS">[99]wh_data_R!$O$378:$O$380</definedName>
    <definedName name="CI_D_R">[99]CPHEEO!$BA$3:$BA$39</definedName>
    <definedName name="CI_D_RATES">[185]CI!$C$9:$S$9</definedName>
    <definedName name="CI_DC">[99]wh_data_R!$A$61:$A$78</definedName>
    <definedName name="CI_DL_RANGE">[99]CPHEEO!$BA$3:$BA$15</definedName>
    <definedName name="CI_DR">[99]wh_data!$L$61:$L$77</definedName>
    <definedName name="CI_FR_A">[185]CI!$C$34:$S$34</definedName>
    <definedName name="CI_FR_B">[185]CI!$C$49:$S$49</definedName>
    <definedName name="CI_FR_LA">[185]CI!$C$19:$S$19</definedName>
    <definedName name="CI_G">[99]wh_data_R!$W$1440:$W$1442</definedName>
    <definedName name="CI_P">[99]wh_data_R!$X$1440:$X$1442</definedName>
    <definedName name="CI_RATES">[99]wh_data!$L$61:$O$77</definedName>
    <definedName name="CI_T">[99]wh_data!$A$61:$D$85</definedName>
    <definedName name="cidjoint">#REF!</definedName>
    <definedName name="CIDjoints">[46]maya!$B$370:$B$375</definedName>
    <definedName name="cii">#REF!</definedName>
    <definedName name="ciii">#REF!</definedName>
    <definedName name="cikkk">'[145]p&amp;m'!#REF!</definedName>
    <definedName name="Cinder">[100]Material!#REF!</definedName>
    <definedName name="CIR">[127]coverpage!$E$27</definedName>
    <definedName name="CISP14">#REF!</definedName>
    <definedName name="City">#REF!</definedName>
    <definedName name="CIV">#REF!</definedName>
    <definedName name="CIVIL">#REF!</definedName>
    <definedName name="CIVIL_WORKS">#REF!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ntels">#REF!</definedName>
    <definedName name="clp">#REF!</definedName>
    <definedName name="Cm">#REF!</definedName>
    <definedName name="CM_1_10">[100]Data!#REF!</definedName>
    <definedName name="CM_1_2">[100]Data!#REF!</definedName>
    <definedName name="CM_1_3">[100]Data!#REF!</definedName>
    <definedName name="CM_1_4">[100]Data!#REF!</definedName>
    <definedName name="CM_1_5">[100]Data!#REF!</definedName>
    <definedName name="CM_1_6">[100]Data!#REF!</definedName>
    <definedName name="CM_1_8">[100]Data!#REF!</definedName>
    <definedName name="CM_14">#REF!</definedName>
    <definedName name="cM_143">#N/A</definedName>
    <definedName name="cm_mix">'[176]data existing_do not delete'!$A$78:$A$84</definedName>
    <definedName name="cm1.5">#REF!</definedName>
    <definedName name="CM14_">'[72]Civil-works'!#REF!</definedName>
    <definedName name="cmain">#REF!</definedName>
    <definedName name="cmes">#REF!</definedName>
    <definedName name="CMFOC">'[72]Civil-works'!#REF!</definedName>
    <definedName name="cmii">#REF!</definedName>
    <definedName name="cmiii">#REF!</definedName>
    <definedName name="cmiv">#REF!</definedName>
    <definedName name="cmvi">#REF!</definedName>
    <definedName name="cn">#REF!</definedName>
    <definedName name="cnvey">[199]Lead!#REF!</definedName>
    <definedName name="CO">'[200]labour rates'!$C$7</definedName>
    <definedName name="COAD">'[201]Civil Works'!$K$7</definedName>
    <definedName name="COAD_1">#REF!</definedName>
    <definedName name="COAD_2">#REF!</definedName>
    <definedName name="coalsp">#REF!</definedName>
    <definedName name="Coarse_Sand">#REF!</definedName>
    <definedName name="coarsesand">#REF!</definedName>
    <definedName name="cobo">#REF!</definedName>
    <definedName name="code">'[202]segments-details'!$B$5:$B$371</definedName>
    <definedName name="coimbatore">#REF!</definedName>
    <definedName name="col">[203]DATA_PRG!$H$173</definedName>
    <definedName name="Colbgl">#REF!</definedName>
    <definedName name="colbgl2">#REF!</definedName>
    <definedName name="Cold_twisted_steel_bars___TMT">#REF!</definedName>
    <definedName name="Column_Clamp">#REF!</definedName>
    <definedName name="Columns">#REF!</definedName>
    <definedName name="ColumnTitle1">#REF!</definedName>
    <definedName name="COMM_MLD">[99]input!$K$8</definedName>
    <definedName name="COMM_POP">[99]input!$F$8</definedName>
    <definedName name="COMM_YEAR">[99]input!$C$8</definedName>
    <definedName name="COMM_YR_LPM">[99]input!$H$8</definedName>
    <definedName name="Comp">[204]SPECS!$D$61:$D$123</definedName>
    <definedName name="Comp.Stat">[205]Data!#REF!</definedName>
    <definedName name="comp0001">[206]Work_sheet!#REF!</definedName>
    <definedName name="Company">#REF!</definedName>
    <definedName name="CompanyName">'[207]Solar panel'!$B$1</definedName>
    <definedName name="compare" hidden="1">{#N/A,#N/A,FALSE,"no"}</definedName>
    <definedName name="compmain">'[208]SUMP1420KL@HW'!#REF!</definedName>
    <definedName name="Compressor_Charges___10.5_cum_per_minit_capacity">#REF!</definedName>
    <definedName name="Compressor_Charges___10_5_cum_per_minit_capacity">NA()</definedName>
    <definedName name="Compressor_Charges___6_cum_per_minit_capacity">#REF!</definedName>
    <definedName name="CON">'[209]VCH-SLC'!$A$1:$D$100</definedName>
    <definedName name="con_mixer">#REF!</definedName>
    <definedName name="con_pro">#REF!</definedName>
    <definedName name="concludied5550">#REF!</definedName>
    <definedName name="Concrete_Mixer__a__04___0.28_cum">#N/A</definedName>
    <definedName name="Concrete_Mixture">#REF!</definedName>
    <definedName name="Concrete_Pump">#REF!</definedName>
    <definedName name="conm">#REF!</definedName>
    <definedName name="conmixer">'[76]SSR 2014-15 Rates'!$E$62</definedName>
    <definedName name="conns.">#REF!</definedName>
    <definedName name="conns_">#REF!</definedName>
    <definedName name="conpmp">#REF!</definedName>
    <definedName name="_xlnm.Consolidate_Area" hidden="1">#N/A</definedName>
    <definedName name="constrn">#REF!</definedName>
    <definedName name="Construction">'[152]Bitumen trunk'!$W$1:$AN$196</definedName>
    <definedName name="conversion">[210]inWords!$A$2:$W$6</definedName>
    <definedName name="coo">'[211]Cost Index'!$D$28</definedName>
    <definedName name="cook">#REF!</definedName>
    <definedName name="COOL">#REF!</definedName>
    <definedName name="copy">#REF!</definedName>
    <definedName name="Corner_Ange_2.5m">#REF!</definedName>
    <definedName name="Corner_Angel">#REF!</definedName>
    <definedName name="Corner_Angel_1.5m">#REF!</definedName>
    <definedName name="cost">#REF!</definedName>
    <definedName name="Cost10">#REF!</definedName>
    <definedName name="Cost5">'[170]5'!$A:$V</definedName>
    <definedName name="costcentre13">'[170]13'!$A:$U</definedName>
    <definedName name="costdata">#REF!</definedName>
    <definedName name="costdt">#REF!</definedName>
    <definedName name="CostPlan">#REF!</definedName>
    <definedName name="COTTAGE">'[98]final abstract'!#REF!</definedName>
    <definedName name="Country">#REF!</definedName>
    <definedName name="cover">[212]Intro.!#REF!</definedName>
    <definedName name="cp">'[75]Lead statement'!$J$23</definedName>
    <definedName name="CPBaseDate">#REF!</definedName>
    <definedName name="cpcl">#REF!</definedName>
    <definedName name="cpcl26.4">#REF!</definedName>
    <definedName name="cpcl26.4mldnew">#REF!</definedName>
    <definedName name="CPIndex">#REF!</definedName>
    <definedName name="CPType">#REF!</definedName>
    <definedName name="cr">[213]dBase!$J$14</definedName>
    <definedName name="cr_mpl_divn_corenet_cn_mpl">#REF!</definedName>
    <definedName name="CR_stone">'[214]Common '!$D$21:$D$22</definedName>
    <definedName name="CR_stone_HBG">'[214]Common '!$D$21</definedName>
    <definedName name="cran20">#REF!</definedName>
    <definedName name="crane">#REF!</definedName>
    <definedName name="Crane__Rate_of_sinking_0.8_mts._per_day">#REF!</definedName>
    <definedName name="Crane__Rate_of_sinking_0_8_mts__per_day">NA()</definedName>
    <definedName name="crccslab">#REF!</definedName>
    <definedName name="crccslab150">#REF!</definedName>
    <definedName name="crf">#N/A</definedName>
    <definedName name="CRS">#REF!</definedName>
    <definedName name="crsobpl">'[215]TBAL9697 -group wise  sdpl'!$A$34</definedName>
    <definedName name="crsrate">'[22]lead-st'!$L$12</definedName>
    <definedName name="crss">[22]rdamdata!$J$10</definedName>
    <definedName name="crush">[177]r!$F$30</definedName>
    <definedName name="Crushing">#REF!</definedName>
    <definedName name="crust">'[216]Data.F8.BTR'!#REF!</definedName>
    <definedName name="CS">[217]Boq!#REF!</definedName>
    <definedName name="CSAND">[38]MRATES!$G$8</definedName>
    <definedName name="cshewcen">#REF!</definedName>
    <definedName name="cshewcenchrfoot">#REF!</definedName>
    <definedName name="cshewcenchrpb">#REF!</definedName>
    <definedName name="cshewcenchrped">#REF!</definedName>
    <definedName name="csshade">#REF!</definedName>
    <definedName name="CSSR_M_005">#REF!</definedName>
    <definedName name="cst">#REF!</definedName>
    <definedName name="ct_basic">'[74]C-data'!#REF!</definedName>
    <definedName name="ctrhabstat">#REF!</definedName>
    <definedName name="cts_basic">#REF!</definedName>
    <definedName name="cu">#REF!</definedName>
    <definedName name="cucnocab">#REF!</definedName>
    <definedName name="Cuddapah_Shahabad_slabs_40mm">[100]Material!#REF!</definedName>
    <definedName name="Cuddapah_Shahabad_slabs_50_mm">[100]Material!#REF!</definedName>
    <definedName name="culvert">#N/A</definedName>
    <definedName name="culvert_type">#REF!</definedName>
    <definedName name="curr_liab_prov">#REF!</definedName>
    <definedName name="CURRENCY">'[156]Tender Summary'!#REF!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WL">'[154]MTC-estimate'!$I$6</definedName>
    <definedName name="CWSUMP">'[214]DATA-BASE'!$I$6:$T$22</definedName>
    <definedName name="cx">#REF!</definedName>
    <definedName name="d">[162]Elect.!#REF!</definedName>
    <definedName name="d.nos">#REF!</definedName>
    <definedName name="D.t">[157]data!#REF!</definedName>
    <definedName name="D.t.">[158]DATA!#REF!</definedName>
    <definedName name="d.ts">[158]DATA!#REF!</definedName>
    <definedName name="D.tt">[158]DATA!#REF!</definedName>
    <definedName name="D_">#REF!</definedName>
    <definedName name="D__">#REF!</definedName>
    <definedName name="d_jp" hidden="1">{"'Sheet1'!$A$4386:$N$4591"}</definedName>
    <definedName name="D_t">NA()</definedName>
    <definedName name="D206xE206">'[215]p&amp;m'!#REF!</definedName>
    <definedName name="D206xE206_1">"'smb://Venkat/1%20KC222%20-%20TEXAS/My%20Documents/zero.xls'#$'p&amp;m'.$H$264:$H$264"</definedName>
    <definedName name="D206xE206_10">'[218]p&amp;m'!#REF!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5D2955">#REF!</definedName>
    <definedName name="da">#REF!</definedName>
    <definedName name="dadoing">#REF!</definedName>
    <definedName name="dar">#REF!</definedName>
    <definedName name="dasd" hidden="1">{"'Bill No. 7'!$A$1:$G$32"}</definedName>
    <definedName name="data">[189]Data!#REF!</definedName>
    <definedName name="data.">[219]Data!#REF!</definedName>
    <definedName name="Data...CD">[220]Labour!$D$5</definedName>
    <definedName name="Data___CD">[221]Labour!$D$5</definedName>
    <definedName name="data_1">"'smb://192.168.4.17/workings%20(e)/Files/BZ001%20-%20RO/Seminar/SEMINAR.xls'#$'labour coeff'.$A$3:$S$74"</definedName>
    <definedName name="data_10">'[222]labour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07">#REF!</definedName>
    <definedName name="data1">#REF!</definedName>
    <definedName name="DATA10">[223]Data!#REF!</definedName>
    <definedName name="DATA100">[223]Data!#REF!</definedName>
    <definedName name="DATA1011">[223]Data!#REF!</definedName>
    <definedName name="DATA1012">[223]Data!#REF!</definedName>
    <definedName name="DATA1013">[223]Data!#REF!</definedName>
    <definedName name="DATA1014">[223]Data!#REF!</definedName>
    <definedName name="DATA1015">[223]Data!#REF!</definedName>
    <definedName name="DATA102">[223]Data!#REF!</definedName>
    <definedName name="DATA103">[223]Data!#REF!</definedName>
    <definedName name="DATA104">[223]Data!#REF!</definedName>
    <definedName name="DATA105">[223]Data!#REF!</definedName>
    <definedName name="DATA106">[223]Data!#REF!</definedName>
    <definedName name="DATA107A">[223]Data!#REF!</definedName>
    <definedName name="DATA107B">[223]Data!#REF!</definedName>
    <definedName name="DATA107C">[223]Data!#REF!</definedName>
    <definedName name="DATA107D">[223]Data!#REF!</definedName>
    <definedName name="DATA107E">[223]Data!#REF!</definedName>
    <definedName name="DATA107F">[223]Data!#REF!</definedName>
    <definedName name="DATA107G">[223]Data!#REF!</definedName>
    <definedName name="data108">#REF!</definedName>
    <definedName name="DATA108A">[223]Data!#REF!</definedName>
    <definedName name="DATA108B">[223]Data!#REF!</definedName>
    <definedName name="DATA108C">[223]Data!#REF!</definedName>
    <definedName name="DATA108D">[223]Data!#REF!</definedName>
    <definedName name="DATA108E">[223]Data!#REF!</definedName>
    <definedName name="DATA108F">[223]Data!#REF!</definedName>
    <definedName name="DATA108G">[223]Data!#REF!</definedName>
    <definedName name="DATA108H">[223]Data!#REF!</definedName>
    <definedName name="DATA108I">[223]Data!#REF!</definedName>
    <definedName name="DATA108J">[223]Data!#REF!</definedName>
    <definedName name="DATA108K">[223]Data!#REF!</definedName>
    <definedName name="DATA108L">[223]Data!#REF!</definedName>
    <definedName name="DATA108M">[223]Data!#REF!</definedName>
    <definedName name="DATA108N">[223]Data!#REF!</definedName>
    <definedName name="DATA108O">[223]Data!#REF!</definedName>
    <definedName name="DATA108P">[223]Data!#REF!</definedName>
    <definedName name="DATA109A">[223]Data!#REF!</definedName>
    <definedName name="DATA109B">[223]Data!#REF!</definedName>
    <definedName name="DATA109C">[223]Data!#REF!</definedName>
    <definedName name="DATA109D">[223]Data!#REF!</definedName>
    <definedName name="DATA109E">[223]Data!#REF!</definedName>
    <definedName name="DATA109F">[223]Data!#REF!</definedName>
    <definedName name="DATA109G">[223]Data!#REF!</definedName>
    <definedName name="DATA109H">[223]Data!#REF!</definedName>
    <definedName name="DATA109I">[223]Data!#REF!</definedName>
    <definedName name="DATA109J">[223]Data!#REF!</definedName>
    <definedName name="DATA109K">[223]Data!#REF!</definedName>
    <definedName name="DATA109L">[223]Data!#REF!</definedName>
    <definedName name="DATA109M">[223]Data!#REF!</definedName>
    <definedName name="DATA109N">[223]Data!#REF!</definedName>
    <definedName name="DATA109O">[223]Data!#REF!</definedName>
    <definedName name="DATA109P">[223]Data!#REF!</definedName>
    <definedName name="DATA11">[223]Data!#REF!</definedName>
    <definedName name="DATA110A">[223]Data!#REF!</definedName>
    <definedName name="DATA110B">[223]Data!#REF!</definedName>
    <definedName name="DATA110C">[223]Data!#REF!</definedName>
    <definedName name="DATA110D">[223]Data!#REF!</definedName>
    <definedName name="DATA110E">[223]Data!#REF!</definedName>
    <definedName name="DATA110F">[223]Data!#REF!</definedName>
    <definedName name="DATA110G">[223]Data!#REF!</definedName>
    <definedName name="DATA110H">[223]Data!#REF!</definedName>
    <definedName name="DATA110I">[223]Data!#REF!</definedName>
    <definedName name="DATA110J">[223]Data!#REF!</definedName>
    <definedName name="DATA110K">[223]Data!#REF!</definedName>
    <definedName name="DATA110L">[223]Data!#REF!</definedName>
    <definedName name="DATA110M">[223]Data!#REF!</definedName>
    <definedName name="DATA110N">[223]Data!#REF!</definedName>
    <definedName name="DATA110O">[223]Data!#REF!</definedName>
    <definedName name="DATA110P">[223]Data!#REF!</definedName>
    <definedName name="DATA111A">[223]Data!#REF!</definedName>
    <definedName name="DATA111B">[223]Data!#REF!</definedName>
    <definedName name="DATA111C">[223]Data!#REF!</definedName>
    <definedName name="DATA111D">[223]Data!#REF!</definedName>
    <definedName name="DATA111E">[223]Data!#REF!</definedName>
    <definedName name="DATA111F">[223]Data!#REF!</definedName>
    <definedName name="DATA111G">[223]Data!#REF!</definedName>
    <definedName name="DATA111H">[223]Data!#REF!</definedName>
    <definedName name="DATA111I">[223]Data!#REF!</definedName>
    <definedName name="DATA111J">[223]Data!#REF!</definedName>
    <definedName name="DATA111K">[223]Data!#REF!</definedName>
    <definedName name="DATA111L">[223]Data!#REF!</definedName>
    <definedName name="DATA111M">[223]Data!#REF!</definedName>
    <definedName name="DATA111N">[223]Data!#REF!</definedName>
    <definedName name="DATA111O">[223]Data!#REF!</definedName>
    <definedName name="DATA111P">[223]Data!#REF!</definedName>
    <definedName name="DATA112A">[223]Data!#REF!</definedName>
    <definedName name="DATA112B">[223]Data!#REF!</definedName>
    <definedName name="DATA112C">[223]Data!#REF!</definedName>
    <definedName name="DATA112D">[223]Data!#REF!</definedName>
    <definedName name="DATA112E">[223]Data!#REF!</definedName>
    <definedName name="DATA112F">[223]Data!#REF!</definedName>
    <definedName name="DATA112G">[223]Data!#REF!</definedName>
    <definedName name="DATA112H">[223]Data!#REF!</definedName>
    <definedName name="DATA112I">[223]Data!#REF!</definedName>
    <definedName name="DATA112J">[223]Data!#REF!</definedName>
    <definedName name="DATA112K">[223]Data!#REF!</definedName>
    <definedName name="DATA112L">[223]Data!#REF!</definedName>
    <definedName name="DATA112M">[223]Data!#REF!</definedName>
    <definedName name="DATA112N">[223]Data!#REF!</definedName>
    <definedName name="DATA112O">[223]Data!#REF!</definedName>
    <definedName name="DATA112P">[223]Data!#REF!</definedName>
    <definedName name="DATA113A">[223]Data!#REF!</definedName>
    <definedName name="DATA113B">[223]Data!#REF!</definedName>
    <definedName name="DATA113C">[223]Data!#REF!</definedName>
    <definedName name="DATA113D">[223]Data!#REF!</definedName>
    <definedName name="DATA113E">[223]Data!#REF!</definedName>
    <definedName name="DATA113F">[223]Data!#REF!</definedName>
    <definedName name="DATA113G">[223]Data!#REF!</definedName>
    <definedName name="DATA113H">[223]Data!#REF!</definedName>
    <definedName name="DATA113I">[223]Data!#REF!</definedName>
    <definedName name="DATA113J">[223]Data!#REF!</definedName>
    <definedName name="DATA113K">[223]Data!#REF!</definedName>
    <definedName name="DATA114">[223]Data!#REF!</definedName>
    <definedName name="DATA114A">#REF!</definedName>
    <definedName name="DATA115">[223]Data!#REF!</definedName>
    <definedName name="DATA116">[223]Data!#REF!</definedName>
    <definedName name="DATA117">[223]Data!#REF!</definedName>
    <definedName name="DATA118">[223]Data!#REF!</definedName>
    <definedName name="DATA119">[223]Data!#REF!</definedName>
    <definedName name="DATA12">[223]Data!#REF!</definedName>
    <definedName name="DATA120">[223]Data!#REF!</definedName>
    <definedName name="DATA121">[223]Data!#REF!</definedName>
    <definedName name="DATA122">[223]Data!#REF!</definedName>
    <definedName name="DATA123">[223]Data!#REF!</definedName>
    <definedName name="DATA124">[223]Data!#REF!</definedName>
    <definedName name="DATA125">[223]Data!#REF!</definedName>
    <definedName name="DATA126">[223]Data!#REF!</definedName>
    <definedName name="DATA127A">[223]Data!#REF!</definedName>
    <definedName name="DATA127B">[223]Data!#REF!</definedName>
    <definedName name="DATA127C">[223]Data!#REF!</definedName>
    <definedName name="DATA127D">[223]Data!#REF!</definedName>
    <definedName name="DATA127E">[223]Data!#REF!</definedName>
    <definedName name="DATA127F">[223]Data!#REF!</definedName>
    <definedName name="DATA127G">[223]Data!#REF!</definedName>
    <definedName name="DATA127H">[223]Data!#REF!</definedName>
    <definedName name="DATA127I">[223]Data!#REF!</definedName>
    <definedName name="DATA127J">[223]Data!#REF!</definedName>
    <definedName name="DATA128A">[223]Data!#REF!</definedName>
    <definedName name="DATA128B">[223]Data!#REF!</definedName>
    <definedName name="DATA128C">[223]Data!#REF!</definedName>
    <definedName name="DATA128D">[223]Data!#REF!</definedName>
    <definedName name="DATA128E">[223]Data!#REF!</definedName>
    <definedName name="DATA128F">[223]Data!#REF!</definedName>
    <definedName name="DATA128G">[223]Data!#REF!</definedName>
    <definedName name="DATA129A">[223]Data!#REF!</definedName>
    <definedName name="DATA129B">[223]Data!#REF!</definedName>
    <definedName name="DATA129C">[223]Data!#REF!</definedName>
    <definedName name="DATA129D">[223]Data!#REF!</definedName>
    <definedName name="DATA13">[223]Data!#REF!</definedName>
    <definedName name="DATA130A">[223]Data!#REF!</definedName>
    <definedName name="DATA130B">[223]Data!#REF!</definedName>
    <definedName name="DATA131">[223]Data!#REF!</definedName>
    <definedName name="DATA132">[223]Data!#REF!</definedName>
    <definedName name="DATA133">[223]Data!#REF!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[223]Data!#REF!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[223]Data!#REF!</definedName>
    <definedName name="DATA144">[223]Data!#REF!</definedName>
    <definedName name="DATA145">[223]Data!#REF!</definedName>
    <definedName name="DATA146">[223]Data!#REF!</definedName>
    <definedName name="DATA147">[223]Data!#REF!</definedName>
    <definedName name="DATA148">[223]Data!#REF!</definedName>
    <definedName name="DATA149">[223]Data!#REF!</definedName>
    <definedName name="DATA15">#REF!</definedName>
    <definedName name="DATA150">[223]Data!#REF!</definedName>
    <definedName name="DATA151A">[223]Data!#REF!</definedName>
    <definedName name="DATA151B">#REF!</definedName>
    <definedName name="DATA151C">#REF!</definedName>
    <definedName name="DATA151D">#REF!</definedName>
    <definedName name="DATA152">[223]Data!#REF!</definedName>
    <definedName name="DATA153">[223]Data!#REF!</definedName>
    <definedName name="DATA154">[223]Data!#REF!</definedName>
    <definedName name="DATA155">#REF!</definedName>
    <definedName name="DATA156">[223]Data!#REF!</definedName>
    <definedName name="DATA157">[223]Data!#REF!</definedName>
    <definedName name="DATA158">[223]Data!#REF!</definedName>
    <definedName name="DATA159A">[223]Data!#REF!</definedName>
    <definedName name="DATA159B">[223]Data!#REF!</definedName>
    <definedName name="DATA159C">[223]Data!#REF!</definedName>
    <definedName name="DATA159D">[223]Data!#REF!</definedName>
    <definedName name="DATA16">[223]Data!#REF!</definedName>
    <definedName name="DATA160">[223]Data!#REF!</definedName>
    <definedName name="DATA161">[223]Data!#REF!</definedName>
    <definedName name="DATA162">[223]Data!#REF!</definedName>
    <definedName name="DATA163">[223]Data!#REF!</definedName>
    <definedName name="DATA17">#REF!</definedName>
    <definedName name="DATA18">[223]Data!#REF!</definedName>
    <definedName name="DATA19">[223]Data!#REF!</definedName>
    <definedName name="data2" hidden="1">#REF!</definedName>
    <definedName name="DATA20">[223]Data!#REF!</definedName>
    <definedName name="data2000">#REF!</definedName>
    <definedName name="DATA21">[223]Data!#REF!</definedName>
    <definedName name="DATA22">[223]Data!#REF!</definedName>
    <definedName name="DATA23">[223]Data!#REF!</definedName>
    <definedName name="DATA24">[223]Data!#REF!</definedName>
    <definedName name="DATA25">#REF!</definedName>
    <definedName name="DATA26">[223]Data!#REF!</definedName>
    <definedName name="DATA27">[223]Data!#REF!</definedName>
    <definedName name="DATA28">#REF!</definedName>
    <definedName name="DATA29">[223]Data!#REF!</definedName>
    <definedName name="data3" hidden="1">#REF!</definedName>
    <definedName name="DATA30">[223]Data!#REF!</definedName>
    <definedName name="DATA31">[223]Data!#REF!</definedName>
    <definedName name="DATA32">[223]Data!#REF!</definedName>
    <definedName name="DATA33">[223]Data!#REF!</definedName>
    <definedName name="DATA34">[223]Data!#REF!</definedName>
    <definedName name="DATA35">[223]Data!#REF!</definedName>
    <definedName name="DATA36">[223]Data!#REF!</definedName>
    <definedName name="DATA37">[223]Data!#REF!</definedName>
    <definedName name="DATA38">[223]Data!#REF!</definedName>
    <definedName name="DATA39">[223]Data!#REF!</definedName>
    <definedName name="DATA4">[223]Data!#REF!</definedName>
    <definedName name="DATA40">[223]Data!#REF!</definedName>
    <definedName name="DATA41">[223]Data!#REF!</definedName>
    <definedName name="DATA42">[223]Data!#REF!</definedName>
    <definedName name="DATA43">[223]Data!#REF!</definedName>
    <definedName name="DATA44">[223]Data!#REF!</definedName>
    <definedName name="DATA45">[223]Data!#REF!</definedName>
    <definedName name="DATA46">[223]Data!#REF!</definedName>
    <definedName name="DATA47">[223]Data!#REF!</definedName>
    <definedName name="DATA48">[223]Data!#REF!</definedName>
    <definedName name="DATA49">[223]Data!#REF!</definedName>
    <definedName name="DATA5">[223]Data!#REF!</definedName>
    <definedName name="DATA50">[223]Data!#REF!</definedName>
    <definedName name="DATA51">[223]Data!#REF!</definedName>
    <definedName name="DATA52">[223]Data!#REF!</definedName>
    <definedName name="DATA53">[223]Data!#REF!</definedName>
    <definedName name="DATA54">[223]Data!#REF!</definedName>
    <definedName name="DATA55">#REF!</definedName>
    <definedName name="DATA56">[223]Data!#REF!</definedName>
    <definedName name="DATA57">[223]Data!#REF!</definedName>
    <definedName name="DATA58">[223]Data!#REF!</definedName>
    <definedName name="DATA59">[223]Data!#REF!</definedName>
    <definedName name="DATA6">#REF!</definedName>
    <definedName name="DATA60">[223]Data!#REF!</definedName>
    <definedName name="DATA61">[223]Data!#REF!</definedName>
    <definedName name="DATA62">#REF!</definedName>
    <definedName name="DATA63">[223]Data!#REF!</definedName>
    <definedName name="DATA64">[223]Data!#REF!</definedName>
    <definedName name="DATA65">[223]Data!#REF!</definedName>
    <definedName name="DATA66">[223]Data!#REF!</definedName>
    <definedName name="DATA67">[223]Data!#REF!</definedName>
    <definedName name="DATA68">[223]Data!#REF!</definedName>
    <definedName name="DATA69">[223]Data!#REF!</definedName>
    <definedName name="DATA7">[223]Data!#REF!</definedName>
    <definedName name="DATA70">[223]Data!#REF!</definedName>
    <definedName name="DATA71">[223]Data!#REF!</definedName>
    <definedName name="DATA72">[223]Data!#REF!</definedName>
    <definedName name="DATA73">[223]Data!#REF!</definedName>
    <definedName name="DATA74">[223]Data!#REF!</definedName>
    <definedName name="DATA75">#REF!</definedName>
    <definedName name="DATA76">[223]Data!#REF!</definedName>
    <definedName name="DATA77A">[223]Data!#REF!</definedName>
    <definedName name="DATA77B">[223]Data!#REF!</definedName>
    <definedName name="DATA78">[223]Data!#REF!</definedName>
    <definedName name="DATA79A">[223]Data!#REF!</definedName>
    <definedName name="DATA79B">[223]Data!#REF!</definedName>
    <definedName name="DATA79C">[223]Data!#REF!</definedName>
    <definedName name="DATA8">[223]Data!#REF!</definedName>
    <definedName name="DATA80A">[223]Data!#REF!</definedName>
    <definedName name="DATA80B">[223]Data!#REF!</definedName>
    <definedName name="DATA80C">[223]Data!#REF!</definedName>
    <definedName name="DATA81">[223]Data!#REF!</definedName>
    <definedName name="DATA82">[223]Data!#REF!</definedName>
    <definedName name="DATA83">#REF!</definedName>
    <definedName name="DATA84">[223]Data!#REF!</definedName>
    <definedName name="DATA85">[223]Data!#REF!</definedName>
    <definedName name="DATA86">[223]Data!#REF!</definedName>
    <definedName name="DATA87">[223]Data!#REF!</definedName>
    <definedName name="DATA88">[223]Data!#REF!</definedName>
    <definedName name="DATA89">[223]Data!#REF!</definedName>
    <definedName name="DATA9">[223]Data!#REF!</definedName>
    <definedName name="DATA90">[223]Data!#REF!</definedName>
    <definedName name="DATA91">#REF!</definedName>
    <definedName name="DATA92">[223]Data!#REF!</definedName>
    <definedName name="DATA93">[223]Data!#REF!</definedName>
    <definedName name="DATA94">[223]Data!#REF!</definedName>
    <definedName name="DATA95">[223]Data!#REF!</definedName>
    <definedName name="DATA96">#REF!</definedName>
    <definedName name="DATA97">#REF!</definedName>
    <definedName name="DATA98">[223]Data!#REF!</definedName>
    <definedName name="DATA99">[223]Data!#REF!</definedName>
    <definedName name="Dataa">#REF!</definedName>
    <definedName name="_xlnm.Database">#REF!</definedName>
    <definedName name="Database_MI">#REF!</definedName>
    <definedName name="datafsdf">'[224]labour coeff'!$A$3:$S$74</definedName>
    <definedName name="DataInput">[225]DataInput!$A$4:$AH$158</definedName>
    <definedName name="DataInputPh1">'[225]DataInput-1'!$A$4:$AF$527</definedName>
    <definedName name="datanew1" hidden="1">{#N/A,#N/A,FALSE,"no"}</definedName>
    <definedName name="date">[226]data!#REF!</definedName>
    <definedName name="Daywork">#REF!</definedName>
    <definedName name="db">[203]DATA_PRG!$F$366</definedName>
    <definedName name="dbas">#REF!</definedName>
    <definedName name="dbase1">#REF!</definedName>
    <definedName name="DbBaseDate">#REF!</definedName>
    <definedName name="dbbs">#REF!</definedName>
    <definedName name="dbbsb">#REF!</definedName>
    <definedName name="dbc">#REF!</definedName>
    <definedName name="dbd">#REF!</definedName>
    <definedName name="dbh">#REF!</definedName>
    <definedName name="dbi">#REF!</definedName>
    <definedName name="DbIndex">#REF!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CU">'[227]ACS(1)'!#REF!</definedName>
    <definedName name="DD">#REF!</definedName>
    <definedName name="DD_X001">#REF!</definedName>
    <definedName name="DD20HB">[228]leads!$Q$39</definedName>
    <definedName name="ddd" hidden="1">'[98]final abstract'!#REF!</definedName>
    <definedName name="dddd">[229]leads!$H$7</definedName>
    <definedName name="DDDDD" hidden="1">{#N/A,#N/A,FALSE,"MODULE3"}</definedName>
    <definedName name="dddddd">[230]leads!$H$7</definedName>
    <definedName name="dddr">#REF!</definedName>
    <definedName name="ddffdff">#REF!</definedName>
    <definedName name="DDK">'[2]BOQ (2)'!$A$1:$G$52</definedName>
    <definedName name="dds">#REF!</definedName>
    <definedName name="DDSAND">[228]leads!$Q$36</definedName>
    <definedName name="de">'[153]Specification report'!$E$160</definedName>
    <definedName name="de.">'[231]GF SB Ok '!$F$1569</definedName>
    <definedName name="de_">'[232]GF SB Ok '!$F$1611</definedName>
    <definedName name="dee">#REF!</definedName>
    <definedName name="dee.">'[153]Specification report'!$E$161</definedName>
    <definedName name="dee_">NA()</definedName>
    <definedName name="deff">#REF!</definedName>
    <definedName name="DEHRI">#REF!</definedName>
    <definedName name="delifting_depths">'[176]data existing_do not delete'!$A$27:$A$40</definedName>
    <definedName name="dem" hidden="1">{"pl_t&amp;d",#N/A,FALSE,"p&amp;l_t&amp;D_01_02 (2)"}</definedName>
    <definedName name="Depn">#REF!</definedName>
    <definedName name="depr">#REF!</definedName>
    <definedName name="Depth">#REF!</definedName>
    <definedName name="derse">[233]Lead!#REF!</definedName>
    <definedName name="DES">#REF!</definedName>
    <definedName name="DES_10">#REF!</definedName>
    <definedName name="DESC1">#REF!</definedName>
    <definedName name="DESC10">#REF!</definedName>
    <definedName name="DESC100">[223]Data!#REF!</definedName>
    <definedName name="DESC101">[223]Data!#REF!</definedName>
    <definedName name="DESC1011">[223]Data!#REF!</definedName>
    <definedName name="DESC1012">[223]Data!#REF!</definedName>
    <definedName name="DESC1013">[223]Data!#REF!</definedName>
    <definedName name="DESC1014">[223]Data!#REF!</definedName>
    <definedName name="DESC1015">[223]Data!#REF!</definedName>
    <definedName name="DESC102">[223]Data!#REF!</definedName>
    <definedName name="DESC103">[223]Data!#REF!</definedName>
    <definedName name="DESC104">[223]Data!#REF!</definedName>
    <definedName name="DESC105">[223]Data!#REF!</definedName>
    <definedName name="DESC106">[223]Data!#REF!</definedName>
    <definedName name="DESC107">[223]Data!#REF!</definedName>
    <definedName name="DESC107A">[223]Data!#REF!</definedName>
    <definedName name="DESC107B">[223]Data!#REF!</definedName>
    <definedName name="DESC107C">[223]Data!#REF!</definedName>
    <definedName name="DESC107D">[223]Data!#REF!</definedName>
    <definedName name="DESC107E">[223]Data!#REF!</definedName>
    <definedName name="DESC107F">[223]Data!#REF!</definedName>
    <definedName name="DESC107G">[223]Data!#REF!</definedName>
    <definedName name="DESC108">[223]Data!#REF!</definedName>
    <definedName name="DESC108A">[223]Data!#REF!</definedName>
    <definedName name="DESC108B">[223]Data!#REF!</definedName>
    <definedName name="DESC108C">[223]Data!#REF!</definedName>
    <definedName name="DESC108D">[223]Data!#REF!</definedName>
    <definedName name="DESC108E">[223]Data!#REF!</definedName>
    <definedName name="DESC108F">[223]Data!#REF!</definedName>
    <definedName name="DESC108G">[223]Data!#REF!</definedName>
    <definedName name="DESC108H">[223]Data!#REF!</definedName>
    <definedName name="DESC108I">[223]Data!#REF!</definedName>
    <definedName name="DESC108J">[223]Data!#REF!</definedName>
    <definedName name="DESC108K">[223]Data!#REF!</definedName>
    <definedName name="DESC108L">[223]Data!#REF!</definedName>
    <definedName name="DESC108M">[223]Data!#REF!</definedName>
    <definedName name="DESC108N">[223]Data!#REF!</definedName>
    <definedName name="DESC108O">[223]Data!#REF!</definedName>
    <definedName name="DESC108P">[223]Data!#REF!</definedName>
    <definedName name="DESC109">[223]Data!#REF!</definedName>
    <definedName name="DESC109A">[223]Data!#REF!</definedName>
    <definedName name="DESC109B">[223]Data!#REF!</definedName>
    <definedName name="DESC109C">[223]Data!#REF!</definedName>
    <definedName name="DESC109D">[223]Data!#REF!</definedName>
    <definedName name="DESC109E">[223]Data!#REF!</definedName>
    <definedName name="DESC109F">[223]Data!#REF!</definedName>
    <definedName name="DESC109G">[223]Data!#REF!</definedName>
    <definedName name="DESC109H">[223]Data!#REF!</definedName>
    <definedName name="DESC109I">[223]Data!#REF!</definedName>
    <definedName name="DESC109J">[223]Data!#REF!</definedName>
    <definedName name="DESC109K">[223]Data!#REF!</definedName>
    <definedName name="DESC109L">[223]Data!#REF!</definedName>
    <definedName name="DESC109M">[223]Data!#REF!</definedName>
    <definedName name="DESC109N">[223]Data!#REF!</definedName>
    <definedName name="DESC109O">[223]Data!#REF!</definedName>
    <definedName name="DESC109P">[223]Data!#REF!</definedName>
    <definedName name="DESC11">#REF!</definedName>
    <definedName name="DESC110">[223]Data!#REF!</definedName>
    <definedName name="DESC110A">[223]Data!#REF!</definedName>
    <definedName name="DESC110B">[223]Data!#REF!</definedName>
    <definedName name="DESC110C">[223]Data!#REF!</definedName>
    <definedName name="DESC110D">[223]Data!#REF!</definedName>
    <definedName name="DESC110E">[223]Data!#REF!</definedName>
    <definedName name="DESC110F">[223]Data!#REF!</definedName>
    <definedName name="DESC110G">[223]Data!#REF!</definedName>
    <definedName name="DESC110H">[223]Data!#REF!</definedName>
    <definedName name="DESC110I">[223]Data!#REF!</definedName>
    <definedName name="DESC110J">[223]Data!#REF!</definedName>
    <definedName name="DESC110K">[223]Data!#REF!</definedName>
    <definedName name="DESC110L">[223]Data!#REF!</definedName>
    <definedName name="DESC110M">[223]Data!#REF!</definedName>
    <definedName name="DESC110N">[223]Data!#REF!</definedName>
    <definedName name="DESC110O">[223]Data!#REF!</definedName>
    <definedName name="DESC110P">[223]Data!#REF!</definedName>
    <definedName name="DESC111">[223]Data!#REF!</definedName>
    <definedName name="DESC111A">[223]Data!#REF!</definedName>
    <definedName name="DESC111B">[223]Data!#REF!</definedName>
    <definedName name="DESC111C">[223]Data!#REF!</definedName>
    <definedName name="DESC111D">[223]Data!#REF!</definedName>
    <definedName name="DESC111E">[223]Data!#REF!</definedName>
    <definedName name="DESC111F">[223]Data!#REF!</definedName>
    <definedName name="DESC111G">[223]Data!#REF!</definedName>
    <definedName name="DESC111H">[223]Data!#REF!</definedName>
    <definedName name="DESC111I">[223]Data!#REF!</definedName>
    <definedName name="DESC111J">[223]Data!#REF!</definedName>
    <definedName name="DESC111K">[223]Data!#REF!</definedName>
    <definedName name="DESC111L">[223]Data!#REF!</definedName>
    <definedName name="DESC111M">[223]Data!#REF!</definedName>
    <definedName name="DESC111N">[223]Data!#REF!</definedName>
    <definedName name="DESC111O">[223]Data!#REF!</definedName>
    <definedName name="DESC111P">[223]Data!#REF!</definedName>
    <definedName name="DESC112">[223]Data!#REF!</definedName>
    <definedName name="DESC112A">[223]Data!#REF!</definedName>
    <definedName name="DESC112B">[223]Data!#REF!</definedName>
    <definedName name="DESC112C">[223]Data!#REF!</definedName>
    <definedName name="DESC112D">[223]Data!#REF!</definedName>
    <definedName name="DESC112E">[223]Data!#REF!</definedName>
    <definedName name="DESC112F">[223]Data!#REF!</definedName>
    <definedName name="DESC112G">[223]Data!#REF!</definedName>
    <definedName name="DESC112H">[223]Data!#REF!</definedName>
    <definedName name="DESC112I">[223]Data!#REF!</definedName>
    <definedName name="DESC112J">[223]Data!#REF!</definedName>
    <definedName name="DESC112K">[223]Data!#REF!</definedName>
    <definedName name="DESC112L">[223]Data!#REF!</definedName>
    <definedName name="DESC112M">[223]Data!#REF!</definedName>
    <definedName name="DESC112N">[223]Data!#REF!</definedName>
    <definedName name="DESC112O">[223]Data!#REF!</definedName>
    <definedName name="DESC112P">[223]Data!#REF!</definedName>
    <definedName name="DESC113">[223]Data!#REF!</definedName>
    <definedName name="DESC113A">[223]Data!#REF!</definedName>
    <definedName name="DESC113B">[223]Data!#REF!</definedName>
    <definedName name="DESC113C">[223]Data!#REF!</definedName>
    <definedName name="DESC113D">[223]Data!#REF!</definedName>
    <definedName name="DESC113E">[223]Data!#REF!</definedName>
    <definedName name="DESC113F">[223]Data!#REF!</definedName>
    <definedName name="DESC113G">[223]Data!#REF!</definedName>
    <definedName name="DESC113H">[223]Data!#REF!</definedName>
    <definedName name="DESC113I">[223]Data!#REF!</definedName>
    <definedName name="DESC113J">[223]Data!#REF!</definedName>
    <definedName name="DESC113K">[223]Data!#REF!</definedName>
    <definedName name="DESC114">[223]Data!#REF!</definedName>
    <definedName name="DESC115">[223]Data!#REF!</definedName>
    <definedName name="DESC116">[223]Data!#REF!</definedName>
    <definedName name="DESC117">[223]Data!#REF!</definedName>
    <definedName name="DESC118">[223]Data!#REF!</definedName>
    <definedName name="DESC119">[223]Data!#REF!</definedName>
    <definedName name="DESC12">#REF!</definedName>
    <definedName name="DESC120">[223]Data!#REF!</definedName>
    <definedName name="DESC121">[223]Data!#REF!</definedName>
    <definedName name="DESC122">[223]Data!#REF!</definedName>
    <definedName name="DESC123">[223]Data!#REF!</definedName>
    <definedName name="DESC124">[223]Data!#REF!</definedName>
    <definedName name="DESC125">[223]Data!#REF!</definedName>
    <definedName name="DESC126">[223]Data!#REF!</definedName>
    <definedName name="DESC127">[223]Data!#REF!</definedName>
    <definedName name="DESC127A">[223]Data!#REF!</definedName>
    <definedName name="DESC127B">[223]Data!#REF!</definedName>
    <definedName name="DESC127C">[223]Data!#REF!</definedName>
    <definedName name="DESC127D">[223]Data!#REF!</definedName>
    <definedName name="DESC127E">[223]Data!#REF!</definedName>
    <definedName name="DESC127F">[223]Data!#REF!</definedName>
    <definedName name="DESC127G">[223]Data!#REF!</definedName>
    <definedName name="DESC127H">[223]Data!#REF!</definedName>
    <definedName name="DESC127I">[223]Data!#REF!</definedName>
    <definedName name="DESC127J">[223]Data!#REF!</definedName>
    <definedName name="DESC128">[223]Data!#REF!</definedName>
    <definedName name="DESC128A">[223]Data!#REF!</definedName>
    <definedName name="DESC128B">[223]Data!#REF!</definedName>
    <definedName name="DESC128C">[223]Data!#REF!</definedName>
    <definedName name="DESC128D">[223]Data!#REF!</definedName>
    <definedName name="DESC128E">[223]Data!#REF!</definedName>
    <definedName name="DESC128F">[223]Data!#REF!</definedName>
    <definedName name="DESC128G">[223]Data!#REF!</definedName>
    <definedName name="DESC129">[223]Data!#REF!</definedName>
    <definedName name="DESC129A">[223]Data!#REF!</definedName>
    <definedName name="DESC129B">[223]Data!#REF!</definedName>
    <definedName name="DESC129C">[223]Data!#REF!</definedName>
    <definedName name="DESC129D">[223]Data!#REF!</definedName>
    <definedName name="DESC13">#REF!</definedName>
    <definedName name="DESC130">[223]Data!#REF!</definedName>
    <definedName name="DESC130A">[223]Data!#REF!</definedName>
    <definedName name="DESC130B">[223]Data!#REF!</definedName>
    <definedName name="DESC131">[223]Data!#REF!</definedName>
    <definedName name="DESC132">[223]Data!#REF!</definedName>
    <definedName name="DESC133">[223]Data!#REF!</definedName>
    <definedName name="DESC14">[223]Data!#REF!</definedName>
    <definedName name="DESC143">[223]Data!#REF!</definedName>
    <definedName name="DESC144">[223]Data!#REF!</definedName>
    <definedName name="DESC145">[223]Data!#REF!</definedName>
    <definedName name="DESC146">[223]Data!#REF!</definedName>
    <definedName name="DESC147">[223]Data!#REF!</definedName>
    <definedName name="DESC148">[223]Data!#REF!</definedName>
    <definedName name="DESC149">[223]Data!#REF!</definedName>
    <definedName name="DESC15">#REF!</definedName>
    <definedName name="DESC150">[223]Data!#REF!</definedName>
    <definedName name="DESC151">#REF!</definedName>
    <definedName name="DESC151A">[223]Data!#REF!</definedName>
    <definedName name="DESC151B">#REF!</definedName>
    <definedName name="DESC151C">#REF!</definedName>
    <definedName name="DESC151D">#REF!</definedName>
    <definedName name="DESC152">[223]Data!#REF!</definedName>
    <definedName name="DESC153">[223]Data!#REF!</definedName>
    <definedName name="DESC154">[223]Data!#REF!</definedName>
    <definedName name="DESC155">[223]Data!#REF!</definedName>
    <definedName name="DESC156">[223]Data!#REF!</definedName>
    <definedName name="DESC157">[223]Data!#REF!</definedName>
    <definedName name="DESC158">[223]Data!#REF!</definedName>
    <definedName name="DESC16">[223]Data!#REF!</definedName>
    <definedName name="DESC17">#REF!</definedName>
    <definedName name="DESC18">[223]Data!#REF!</definedName>
    <definedName name="DESC19">[223]Data!#REF!</definedName>
    <definedName name="DESC2">#REF!</definedName>
    <definedName name="DESC20">[223]Data!#REF!</definedName>
    <definedName name="DESC21">[223]Data!#REF!</definedName>
    <definedName name="DESC22">[223]Data!#REF!</definedName>
    <definedName name="DESC23">[223]Data!#REF!</definedName>
    <definedName name="DESC24">[223]Data!#REF!</definedName>
    <definedName name="DESC25">#REF!</definedName>
    <definedName name="DESC26">[223]Data!#REF!</definedName>
    <definedName name="DESC27">[223]Data!#REF!</definedName>
    <definedName name="DESC28">#REF!</definedName>
    <definedName name="DESC29">[223]Data!#REF!</definedName>
    <definedName name="DESC3">#REF!</definedName>
    <definedName name="DESC30">[223]Data!#REF!</definedName>
    <definedName name="DESC31">[223]Data!#REF!</definedName>
    <definedName name="DESC32">[223]Data!#REF!</definedName>
    <definedName name="DESC33">[223]Data!#REF!</definedName>
    <definedName name="DESC34">[223]Data!#REF!</definedName>
    <definedName name="DESC35">[223]Data!#REF!</definedName>
    <definedName name="DESC36">[223]Data!#REF!</definedName>
    <definedName name="DESC37">[223]Data!#REF!</definedName>
    <definedName name="DESC38">[223]Data!#REF!</definedName>
    <definedName name="DESC39">[223]Data!#REF!</definedName>
    <definedName name="DESC4">#REF!</definedName>
    <definedName name="DESC40">[223]Data!#REF!</definedName>
    <definedName name="DESC41">[223]Data!#REF!</definedName>
    <definedName name="DESC42">[223]Data!#REF!</definedName>
    <definedName name="DESC43">[223]Data!#REF!</definedName>
    <definedName name="DESC44">[223]Data!#REF!</definedName>
    <definedName name="DESC45">[223]Data!#REF!</definedName>
    <definedName name="DESC46">[223]Data!#REF!</definedName>
    <definedName name="DESC47">[223]Data!#REF!</definedName>
    <definedName name="DESC48">[223]Data!#REF!</definedName>
    <definedName name="DESC49">[223]Data!#REF!</definedName>
    <definedName name="DESC5">#REF!</definedName>
    <definedName name="DESC50">[223]Data!#REF!</definedName>
    <definedName name="DESC51">[223]Data!#REF!</definedName>
    <definedName name="DESC52">[223]Data!#REF!</definedName>
    <definedName name="DESC53">#REF!</definedName>
    <definedName name="DESC54">[223]Data!#REF!</definedName>
    <definedName name="DESC55">#REF!</definedName>
    <definedName name="DESC56">[223]Data!#REF!</definedName>
    <definedName name="DESC57">[223]Data!#REF!</definedName>
    <definedName name="DESC58">[223]Data!#REF!</definedName>
    <definedName name="DESC59">[223]Data!#REF!</definedName>
    <definedName name="DESC6">#REF!</definedName>
    <definedName name="DESC60">[223]Data!#REF!</definedName>
    <definedName name="DESC61">[223]Data!#REF!</definedName>
    <definedName name="DESC62">#REF!</definedName>
    <definedName name="DESC63">[223]Data!#REF!</definedName>
    <definedName name="DESC64">[223]Data!#REF!</definedName>
    <definedName name="DESC65">[223]Data!#REF!</definedName>
    <definedName name="DESC66">[223]Data!#REF!</definedName>
    <definedName name="DESC67">#REF!</definedName>
    <definedName name="DESC68">[223]Data!#REF!</definedName>
    <definedName name="DESC69">[223]Data!#REF!</definedName>
    <definedName name="DESC7">[223]Data!#REF!</definedName>
    <definedName name="DESC70">[223]Data!#REF!</definedName>
    <definedName name="DESC71">[223]Data!#REF!</definedName>
    <definedName name="DESC72">[223]Data!#REF!</definedName>
    <definedName name="DESC73">[223]Data!#REF!</definedName>
    <definedName name="DESC74">[223]Data!#REF!</definedName>
    <definedName name="DESC75">#REF!</definedName>
    <definedName name="DESC76">#REF!</definedName>
    <definedName name="DESC77">[223]Data!#REF!</definedName>
    <definedName name="DESC78">[223]Data!#REF!</definedName>
    <definedName name="DESC79">[223]Data!#REF!</definedName>
    <definedName name="DESC79A">[223]Data!#REF!</definedName>
    <definedName name="DESC79B">[223]Data!#REF!</definedName>
    <definedName name="DESC79C">[223]Data!#REF!</definedName>
    <definedName name="DESC8">#REF!</definedName>
    <definedName name="DESC80">[223]Data!#REF!</definedName>
    <definedName name="DESC80A">[223]Data!#REF!</definedName>
    <definedName name="DESC80B">[223]Data!#REF!</definedName>
    <definedName name="DESC80C">[223]Data!#REF!</definedName>
    <definedName name="DESC81">[223]Data!#REF!</definedName>
    <definedName name="DESC82">[223]Data!#REF!</definedName>
    <definedName name="DESC83">#REF!</definedName>
    <definedName name="DESC84">#REF!</definedName>
    <definedName name="DESC85">[223]Data!#REF!</definedName>
    <definedName name="DESC86">[223]Data!#REF!</definedName>
    <definedName name="DESC87">[223]Data!#REF!</definedName>
    <definedName name="DESC88">[223]Data!#REF!</definedName>
    <definedName name="DESC89">#REF!</definedName>
    <definedName name="DESC9">#REF!</definedName>
    <definedName name="DESC90">#REF!</definedName>
    <definedName name="DESC91">#REF!</definedName>
    <definedName name="DESC92">[223]Data!#REF!</definedName>
    <definedName name="DESC93">[223]Data!#REF!</definedName>
    <definedName name="DESC94">[223]Data!#REF!</definedName>
    <definedName name="DESC95">[223]Data!#REF!</definedName>
    <definedName name="DESC96">#REF!</definedName>
    <definedName name="DESC97">#REF!</definedName>
    <definedName name="DESC98">[223]Data!#REF!</definedName>
    <definedName name="DESC99">[223]Data!#REF!</definedName>
    <definedName name="description">[234]maya!$A$71:$A$98</definedName>
    <definedName name="DESIGN_PERIOD">[99]CPHEEO!$C$17</definedName>
    <definedName name="designed">#REF!</definedName>
    <definedName name="det">#REF!</definedName>
    <definedName name="detail">#N/A</definedName>
    <definedName name="DetEst">NA()</definedName>
    <definedName name="df">#REF!</definedName>
    <definedName name="dfas" hidden="1">'[98]final abstract'!#REF!</definedName>
    <definedName name="dfd">[235]leads!$H$7</definedName>
    <definedName name="dfdf" hidden="1">'[144]final abstract'!#REF!</definedName>
    <definedName name="dfdfkljdsf">[236]pvc_basic!$G$14</definedName>
    <definedName name="dfdsfd">'[237]Plant &amp;  Machinery'!$G$13</definedName>
    <definedName name="dffggff">#REF!</definedName>
    <definedName name="dfgdfg">#REF!</definedName>
    <definedName name="dfgdg">#REF!</definedName>
    <definedName name="DFGFDG">#REF!</definedName>
    <definedName name="dfgh">#REF!</definedName>
    <definedName name="dfghtjitujyi5ryhfrth">#REF!</definedName>
    <definedName name="dfgyhf">#REF!</definedName>
    <definedName name="dfhg">'[163]NEW '!#REF!</definedName>
    <definedName name="DFSDGFG">#REF!</definedName>
    <definedName name="dfsf">'[238]p&amp;m'!#REF!</definedName>
    <definedName name="dg">#REF!</definedName>
    <definedName name="DGFD">#REF!</definedName>
    <definedName name="dghh">#REF!</definedName>
    <definedName name="dghkl" hidden="1">{"'Bill No. 7'!$A$1:$G$32"}</definedName>
    <definedName name="dgl">#REF!</definedName>
    <definedName name="dglt">#REF!</definedName>
    <definedName name="dh">#N/A</definedName>
    <definedName name="DHTML" hidden="1">{"'Sheet1'!$A$4386:$N$4591"}</definedName>
    <definedName name="Di">[178]Lead!#REF!</definedName>
    <definedName name="DI_C">[99]wh_data_R!$D$306:$H$328</definedName>
    <definedName name="DI_CL">[99]wh_data_R!$D$305:$H$305</definedName>
    <definedName name="DI_CL_RATES">[99]wh_data!$M$87:$N$87</definedName>
    <definedName name="DI_CLL">[99]wh_data_R!$S$378:$U$381</definedName>
    <definedName name="DI_CLR">[99]wh_data!$L$87:$N$87</definedName>
    <definedName name="DI_CLS">[99]wh_data_R!$S$378:$S$381</definedName>
    <definedName name="DI_D_R">[99]CPHEEO!$BB$3:$BB$39</definedName>
    <definedName name="DI_D_RATES">[185]DI!$C$25:$Q$25</definedName>
    <definedName name="DI_DC">[99]wh_data_R!$A$89:$A$110</definedName>
    <definedName name="DI_DL_RANGE">[99]CPHEEO!$BB$3:$BB$14</definedName>
    <definedName name="DI_DR">[99]wh_data!$L$88:$L$103</definedName>
    <definedName name="DI_FR_K7">[185]DI!$C$35:$Q$35</definedName>
    <definedName name="DI_FR_K9">[185]DI!$C$19:$Q$19</definedName>
    <definedName name="DI_G">[99]wh_data_R!$S$1440:$S$1441</definedName>
    <definedName name="DI_P">[99]wh_data_R!$T$1440:$T$1441</definedName>
    <definedName name="DI_RATES">[99]wh_data!$L$88:$N$103</definedName>
    <definedName name="DI_T">[99]wh_data!$A$88:$C$112</definedName>
    <definedName name="dia">[239]Sheet2!$A$1:$B$9</definedName>
    <definedName name="DIAA">#REF!</definedName>
    <definedName name="dial">[208]Sheet2!$A$3:$B$16</definedName>
    <definedName name="DICost">'[225]DI Rate Analysis'!$A$6:$R$34</definedName>
    <definedName name="Diesel">#REF!</definedName>
    <definedName name="diff_20ab">#REF!</definedName>
    <definedName name="DInesh">'[240]d-safe DELUXE'!#REF!</definedName>
    <definedName name="dipu">#REF!</definedName>
    <definedName name="dipuu">#REF!</definedName>
    <definedName name="dipuuu">#REF!</definedName>
    <definedName name="DIRates">'[225]DI Rate Analysis'!$A$6:$R$34</definedName>
    <definedName name="dis">0.5</definedName>
    <definedName name="Discount" hidden="1">#REF!</definedName>
    <definedName name="display_area_2" hidden="1">#REF!</definedName>
    <definedName name="dist">#REF!</definedName>
    <definedName name="Dist_Abstract">#REF!</definedName>
    <definedName name="div">[28]DATA!$H$250</definedName>
    <definedName name="dj">'[241]Data.F8.BTR'!#REF!</definedName>
    <definedName name="djb">#REF!</definedName>
    <definedName name="DJD">#REF!</definedName>
    <definedName name="DKDK">[242]Labour!$D$5</definedName>
    <definedName name="DL">'[154]MTC-estimate'!$C$9</definedName>
    <definedName name="dlp">[156]Data!$H$20</definedName>
    <definedName name="DM">#REF!</definedName>
    <definedName name="Dname">#REF!</definedName>
    <definedName name="dndfh">#REF!</definedName>
    <definedName name="do___________________________________________________________20_B">'[95]Common '!$D$182</definedName>
    <definedName name="do_ar">[150]Lead!#REF!</definedName>
    <definedName name="doar">[150]Lead!#REF!</definedName>
    <definedName name="docu">#REF!</definedName>
    <definedName name="door_one_m">#REF!</definedName>
    <definedName name="door_sizes">'[176]data existing_do not delete'!$E$33:$E$50</definedName>
    <definedName name="door_toilet">#REF!</definedName>
    <definedName name="doordata3">#REF!</definedName>
    <definedName name="DOORS">#REF!</definedName>
    <definedName name="Double_Clip">#REF!</definedName>
    <definedName name="DOW_CORNING_789_SILICONE_SEALANT">#REF!</definedName>
    <definedName name="DOW_CORNING_789_SILICONE_SEALANT_8">#REF!</definedName>
    <definedName name="Dozer_D_80___A_12">#N/A</definedName>
    <definedName name="DPCV">#REF!</definedName>
    <definedName name="DPP">#REF!</definedName>
    <definedName name="dq">#REF!</definedName>
    <definedName name="DR">#REF!</definedName>
    <definedName name="drain">#REF!</definedName>
    <definedName name="Drainage" hidden="1">{"'Typical Costs Estimates'!$C$158:$H$161"}</definedName>
    <definedName name="DRAWINGS">#REF!</definedName>
    <definedName name="DRAWINGS_I">#REF!</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q">#REF!</definedName>
    <definedName name="driller">#REF!</definedName>
    <definedName name="Drilling_holes_in_hard_rock__sheet_rock_with_pnuematic_compressor_including_grouting_the_holes_with_neat_cement_slurry__excluding_cost_of_steel_and_its_fabrication_charges">'[243]sup dat'!#REF!</definedName>
    <definedName name="DRINKING">'[216]Data.F8.BTR'!#REF!</definedName>
    <definedName name="DRL">#REF!</definedName>
    <definedName name="drr_hire">#REF!</definedName>
    <definedName name="Drum_Mix_Plant_40___60_TPH">[95]Usage!$C$5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R">[60]VARIABLE!#REF!</definedName>
    <definedName name="dstrvt">#REF!</definedName>
    <definedName name="dt">#REF!</definedName>
    <definedName name="Dt.">#REF!</definedName>
    <definedName name="dtn">[244]Data!#REF!</definedName>
    <definedName name="dtrb">#REF!</definedName>
    <definedName name="DTS_APTS">#REF!</definedName>
    <definedName name="DTS_BT6">#REF!</definedName>
    <definedName name="DTS_BT8">#REF!</definedName>
    <definedName name="DTS_BTE">#REF!</definedName>
    <definedName name="DTS_BTM">#REF!</definedName>
    <definedName name="DTS_C1">#REF!</definedName>
    <definedName name="DTS_CC">#REF!</definedName>
    <definedName name="DTS_CEM">#REF!</definedName>
    <definedName name="DTS_ECV">#REF!</definedName>
    <definedName name="DTS_EMC">#REF!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tt.t">#REF!</definedName>
    <definedName name="Dtt_">[158]DATA!#REF!</definedName>
    <definedName name="dttt">#REF!</definedName>
    <definedName name="du">'[179]Sqn-Abs(G+6) '!#REF!</definedName>
    <definedName name="dui">'[179]WO-Abs (G+2) 6 DUs'!#REF!</definedName>
    <definedName name="Dur">[156]Data!$H$18</definedName>
    <definedName name="DUST">#REF!</definedName>
    <definedName name="DustRate">'[192]CC Road'!#REF!</definedName>
    <definedName name="dvv">'[143]UNP-NCW '!#REF!</definedName>
    <definedName name="DW">'[179]Sqn-Abs(G+6) '!#REF!</definedName>
    <definedName name="DWL">#REF!</definedName>
    <definedName name="dwpefb">[155]Process!#REF!</definedName>
    <definedName name="dwpeld">[155]Process!#REF!</definedName>
    <definedName name="dwpelw">[155]Process!#REF!</definedName>
    <definedName name="dxc">#REF!</definedName>
    <definedName name="e">#REF!</definedName>
    <definedName name="e.nos">#REF!</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AND_R">'[64]E &amp; R'!$1:$1048576</definedName>
    <definedName name="E_L">#REF!</definedName>
    <definedName name="E_S">#REF!</definedName>
    <definedName name="E_UL">#REF!</definedName>
    <definedName name="E_W_CARTED_FMC">#REF!</definedName>
    <definedName name="E_W_SIDE">NA()</definedName>
    <definedName name="E_W_SIDE_1">#N/A</definedName>
    <definedName name="E_W_SIDE_FMC_NO">#REF!</definedName>
    <definedName name="E_W_SIDE_FMC_PR">#REF!</definedName>
    <definedName name="E_W_SIDE_OMC">#REF!</definedName>
    <definedName name="Earth_and_gravel">#REF!</definedName>
    <definedName name="EARTH_D">[245]MRATES!$F$33</definedName>
    <definedName name="Earth_Lead">'[176]data existing_do not delete'!$F$75:$F$230</definedName>
    <definedName name="earth_omc">#REF!</definedName>
    <definedName name="earth_rate">#REF!</definedName>
    <definedName name="earthld">[246]leads!#REF!</definedName>
    <definedName name="EB">#REF!</definedName>
    <definedName name="ec">[246]m!$M$3</definedName>
    <definedName name="ecn">[67]m!$M$3</definedName>
    <definedName name="ECV">#REF!</definedName>
    <definedName name="ED">#REF!</definedName>
    <definedName name="edadasd">#REF!</definedName>
    <definedName name="EDO">#REF!</definedName>
    <definedName name="edswi">#REF!</definedName>
    <definedName name="Edulapalli">#REF!</definedName>
    <definedName name="ee">'[153]Specification report'!$B$160</definedName>
    <definedName name="ee.">'[153]Specification report'!$B$161</definedName>
    <definedName name="ee_">NA()</definedName>
    <definedName name="eee">#REF!</definedName>
    <definedName name="eeee">[247]Boq!#REF!</definedName>
    <definedName name="eer">#REF!</definedName>
    <definedName name="EFF">[99]CPHEEO!$C$10</definedName>
    <definedName name="Effieciens_Sclammabscheidung">[181]BALAN1!$E$50</definedName>
    <definedName name="Effizienz_Abscheidung_Schlammw_inVK">[181]BALAN1!$E$51</definedName>
    <definedName name="egar">[248]Material!$D$117</definedName>
    <definedName name="ei">#REF!</definedName>
    <definedName name="EL">#REF!</definedName>
    <definedName name="ele">#N/A</definedName>
    <definedName name="Ele.est">#REF!</definedName>
    <definedName name="elec">#REF!</definedName>
    <definedName name="ELECTRICAL">#REF!</definedName>
    <definedName name="Email">#REF!</definedName>
    <definedName name="Emb_lmc" hidden="1">{"'Sheet1'!$A$4386:$N$4591"}</definedName>
    <definedName name="EMD">[249]Boq!#REF!</definedName>
    <definedName name="EMD_8">[250]Boq!#REF!</definedName>
    <definedName name="emulsion">#REF!</definedName>
    <definedName name="ENAMEL">#REF!</definedName>
    <definedName name="enamel_door_paint">#REF!</definedName>
    <definedName name="enamel_grill_paint">#REF!</definedName>
    <definedName name="Encoder">[191]CCTV_EST1!#REF!</definedName>
    <definedName name="End_Bal" localSheetId="3">#REF!</definedName>
    <definedName name="End_Bal">#REF!</definedName>
    <definedName name="EndBorder">#REF!</definedName>
    <definedName name="ENERGY_CHARGES">[99]CPHEEO!$C$14</definedName>
    <definedName name="enter">#REF!</definedName>
    <definedName name="er">#REF!</definedName>
    <definedName name="ers">#REF!</definedName>
    <definedName name="ertgdrghfghdsr">#REF!</definedName>
    <definedName name="ervtertwer">#REF!</definedName>
    <definedName name="ERYUI">'[251]Plant &amp;  Machinery'!$G$13</definedName>
    <definedName name="ES">#REF!</definedName>
    <definedName name="esc">#REF!</definedName>
    <definedName name="ESNO1">#REF!</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#REF!</definedName>
    <definedName name="ESTIMATE">'[252]0000000000000'!$D$3</definedName>
    <definedName name="ESTIMATE1">#REF!</definedName>
    <definedName name="ESTT">#REF!</definedName>
    <definedName name="et">'[253]Sqn-Abs'!#REF!</definedName>
    <definedName name="eueue">#REF!</definedName>
    <definedName name="EUL">#REF!</definedName>
    <definedName name="EUQ1a2">'[71]Outline Cost - Five star Hotel'!#REF!</definedName>
    <definedName name="EUQ1a3">'[71]Outline Cost - Five star Hotel'!#REF!</definedName>
    <definedName name="EUQ1a4">'[71]Outline Cost - Five star Hotel'!#REF!</definedName>
    <definedName name="EUQ1a5">'[71]Outline Cost - Five star Hotel'!#REF!</definedName>
    <definedName name="EUQ1a6">'[71]Outline Cost - Five star Hotel'!#REF!</definedName>
    <definedName name="EUQ1a7">'[71]Outline Cost - Five star Hotel'!#REF!</definedName>
    <definedName name="EUQ2a2">'[71]Outline Cost - Five star Hotel'!#REF!</definedName>
    <definedName name="EUQ2a3">'[71]Outline Cost - Five star Hotel'!#REF!</definedName>
    <definedName name="EUQ2a4">'[71]Outline Cost - Five star Hotel'!#REF!</definedName>
    <definedName name="EUQ2a5">'[71]Outline Cost - Five star Hotel'!#REF!</definedName>
    <definedName name="EUQ2a6">'[71]Outline Cost - Five star Hotel'!#REF!</definedName>
    <definedName name="EUQ2a7">'[71]Outline Cost - Five star Hotel'!#REF!</definedName>
    <definedName name="EUQ2B2">'[71]Outline Cost - Five star Hotel'!#REF!</definedName>
    <definedName name="EUQ2B3">'[71]Outline Cost - Five star Hotel'!#REF!</definedName>
    <definedName name="EUQ2B4">'[71]Outline Cost - Five star Hotel'!#REF!</definedName>
    <definedName name="EUQ2B5">'[71]Outline Cost - Five star Hotel'!#REF!</definedName>
    <definedName name="EUQ2B6">'[71]Outline Cost - Five star Hotel'!#REF!</definedName>
    <definedName name="EUQ2B7">'[71]Outline Cost - Five star Hotel'!#REF!</definedName>
    <definedName name="EUQ2C2">'[71]Outline Cost - Five star Hotel'!#REF!</definedName>
    <definedName name="EUQ2C3">'[71]Outline Cost - Five star Hotel'!#REF!</definedName>
    <definedName name="EUQ2C4">'[71]Outline Cost - Five star Hotel'!#REF!</definedName>
    <definedName name="EUQ2C5">'[71]Outline Cost - Five star Hotel'!#REF!</definedName>
    <definedName name="EUQ2C6">'[71]Outline Cost - Five star Hotel'!#REF!</definedName>
    <definedName name="EUQ2C7">'[71]Outline Cost - Five star Hotel'!#REF!</definedName>
    <definedName name="EUQ2D2">'[71]Outline Cost - Five star Hotel'!#REF!</definedName>
    <definedName name="EUQ2D3">'[71]Outline Cost - Five star Hotel'!#REF!</definedName>
    <definedName name="EUQ2D4">'[71]Outline Cost - Five star Hotel'!#REF!</definedName>
    <definedName name="EUQ2D5">'[71]Outline Cost - Five star Hotel'!#REF!</definedName>
    <definedName name="EUQ2D6">'[71]Outline Cost - Five star Hotel'!#REF!</definedName>
    <definedName name="EUQ2D7">'[71]Outline Cost - Five star Hotel'!#REF!</definedName>
    <definedName name="EUQ2E2">'[71]Outline Cost - Five star Hotel'!#REF!</definedName>
    <definedName name="EUQ2E3">'[71]Outline Cost - Five star Hotel'!#REF!</definedName>
    <definedName name="EUQ2E4">'[71]Outline Cost - Five star Hotel'!#REF!</definedName>
    <definedName name="EUQ2E5">'[71]Outline Cost - Five star Hotel'!#REF!</definedName>
    <definedName name="EUQ2E6">'[71]Outline Cost - Five star Hotel'!#REF!</definedName>
    <definedName name="EUQ2E7">'[71]Outline Cost - Five star Hotel'!#REF!</definedName>
    <definedName name="euq2f2">'[71]Outline Cost - Five star Hotel'!#REF!</definedName>
    <definedName name="euq2f3">'[71]Outline Cost - Five star Hotel'!#REF!</definedName>
    <definedName name="euq2f4">'[71]Outline Cost - Five star Hotel'!#REF!</definedName>
    <definedName name="euq2f5">'[71]Outline Cost - Five star Hotel'!#REF!</definedName>
    <definedName name="euq2f6">'[71]Outline Cost - Five star Hotel'!#REF!</definedName>
    <definedName name="euq2f7">'[71]Outline Cost - Five star Hotel'!#REF!</definedName>
    <definedName name="EUQ2G2">'[71]Outline Cost - Five star Hotel'!#REF!</definedName>
    <definedName name="EUQ2G3">'[71]Outline Cost - Five star Hotel'!#REF!</definedName>
    <definedName name="EUQ2G4">'[71]Outline Cost - Five star Hotel'!#REF!</definedName>
    <definedName name="EUQ2G5">'[71]Outline Cost - Five star Hotel'!#REF!</definedName>
    <definedName name="EUQ2G6">'[71]Outline Cost - Five star Hotel'!#REF!</definedName>
    <definedName name="EUQ2G7">'[71]Outline Cost - Five star Hotel'!#REF!</definedName>
    <definedName name="EUQ2H2">'[71]Outline Cost - Five star Hotel'!#REF!</definedName>
    <definedName name="EUQ2H3">'[71]Outline Cost - Five star Hotel'!#REF!</definedName>
    <definedName name="EUQ2H4">'[71]Outline Cost - Five star Hotel'!#REF!</definedName>
    <definedName name="EUQ2H5">'[71]Outline Cost - Five star Hotel'!#REF!</definedName>
    <definedName name="EUQ2H6">'[71]Outline Cost - Five star Hotel'!#REF!</definedName>
    <definedName name="EUQ2H7">'[71]Outline Cost - Five star Hotel'!#REF!</definedName>
    <definedName name="EUQ3A2">'[71]Outline Cost - Five star Hotel'!#REF!</definedName>
    <definedName name="EUQ3A3">'[71]Outline Cost - Five star Hotel'!#REF!</definedName>
    <definedName name="EUQ3A4">'[71]Outline Cost - Five star Hotel'!#REF!</definedName>
    <definedName name="EUQ3A5">'[71]Outline Cost - Five star Hotel'!#REF!</definedName>
    <definedName name="EUQ3A6">'[71]Outline Cost - Five star Hotel'!#REF!</definedName>
    <definedName name="EUQ3A7">'[71]Outline Cost - Five star Hotel'!#REF!</definedName>
    <definedName name="EUQ3B2">'[71]Outline Cost - Five star Hotel'!#REF!</definedName>
    <definedName name="EUQ3B3">'[71]Outline Cost - Five star Hotel'!#REF!</definedName>
    <definedName name="EUQ3B4">'[71]Outline Cost - Five star Hotel'!#REF!</definedName>
    <definedName name="EUQ3B5">'[71]Outline Cost - Five star Hotel'!#REF!</definedName>
    <definedName name="EUQ3B6">'[71]Outline Cost - Five star Hotel'!#REF!</definedName>
    <definedName name="EUQ3B7">'[71]Outline Cost - Five star Hotel'!#REF!</definedName>
    <definedName name="EUQ3C2">'[71]Outline Cost - Five star Hotel'!#REF!</definedName>
    <definedName name="EUQ3C3">'[71]Outline Cost - Five star Hotel'!#REF!</definedName>
    <definedName name="EUQ3C4">'[71]Outline Cost - Five star Hotel'!#REF!</definedName>
    <definedName name="EUQ3C5">'[71]Outline Cost - Five star Hotel'!#REF!</definedName>
    <definedName name="EUQ3C6">'[71]Outline Cost - Five star Hotel'!#REF!</definedName>
    <definedName name="EUQ3C7">'[71]Outline Cost - Five star Hotel'!#REF!</definedName>
    <definedName name="ew">#REF!</definedName>
    <definedName name="EW_A">[28]DATA!$H$32</definedName>
    <definedName name="EW_B">[28]DATA!$H$37</definedName>
    <definedName name="EW_by_Machine">#REF!</definedName>
    <definedName name="ew_lead">[254]RMR!$C$34</definedName>
    <definedName name="EW_SP">#REF!</definedName>
    <definedName name="ewb">'[104]Detailed RD  estimate'!#REF!</definedName>
    <definedName name="EWC">#REF!</definedName>
    <definedName name="EWCCisternviega">'[255]Rate Analysis'!#REF!</definedName>
    <definedName name="ewd">'[104]Detailed RD  estimate'!#REF!</definedName>
    <definedName name="ewe">#REF!</definedName>
    <definedName name="ewew">#REF!</definedName>
    <definedName name="ewf">'[104]Detailed RD  estimate'!#REF!</definedName>
    <definedName name="EWRERE">#REF!</definedName>
    <definedName name="EWSTM">[256]ewst!$E$13:$R$172</definedName>
    <definedName name="ewstmt">[257]bundqty!$E$60:$R$220</definedName>
    <definedName name="ewt">'[104]Detailed RD  estimate'!#REF!</definedName>
    <definedName name="EWW">[258]m1!$D$9</definedName>
    <definedName name="exc">[259]labour!$C$7</definedName>
    <definedName name="excav">#REF!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[260]GBW!#REF!</definedName>
    <definedName name="excavationrate">'[261]data existing_do not delete'!$J$2:$J$9</definedName>
    <definedName name="excavcl">#REF!</definedName>
    <definedName name="excel">#REF!</definedName>
    <definedName name="Excel_BuiltIn__FilterDatabase">#REF!</definedName>
    <definedName name="Excel_BuiltIn__FilterDatabase_1">#REF!</definedName>
    <definedName name="Excel_BuiltIn__FilterDatabase_1_1">#REF!</definedName>
    <definedName name="Excel_BuiltIn__FilterDatabase_1_1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0">#REF!</definedName>
    <definedName name="Excel_BuiltIn__FilterDatabase_14_16">[262]DREV!#REF!</definedName>
    <definedName name="Excel_BuiltIn__FilterDatabase_14_16_16">#N/A</definedName>
    <definedName name="Excel_BuiltIn__FilterDatabase_14_16_2">#N/A</definedName>
    <definedName name="Excel_BuiltIn__FilterDatabase_14_16_4">#N/A</definedName>
    <definedName name="Excel_BuiltIn__FilterDatabase_14_16_5">#N/A</definedName>
    <definedName name="Excel_BuiltIn__FilterDatabase_2">#REF!</definedName>
    <definedName name="Excel_BuiltIn__FilterDatabase_2_1">#REF!</definedName>
    <definedName name="Excel_BuiltIn__FilterDatabase_2_6">#REF!</definedName>
    <definedName name="Excel_BuiltIn__FilterDatabase_23">#REF!</definedName>
    <definedName name="Excel_BuiltIn__FilterDatabase_3">[263]OH!#REF!</definedName>
    <definedName name="Excel_BuiltIn__FilterDatabase_31">#REF!</definedName>
    <definedName name="Excel_BuiltIn__FilterDatabase_4">#REF!</definedName>
    <definedName name="Excel_BuiltIn__FilterDatabase_5">#REF!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#REF!</definedName>
    <definedName name="Excel_BuiltIn__FilterDatabase_6_1">'[264]Drawing status-1'!#REF!</definedName>
    <definedName name="Excel_BuiltIn__FilterDatabase_6_1_1">'[265]Drawing status'!#REF!</definedName>
    <definedName name="Excel_BuiltIn__FilterDatabase_6_1_3">[264]Notes!#REF!</definedName>
    <definedName name="Excel_BuiltIn__FilterDatabase_7">"$#REF!.$H$5:$J$6"</definedName>
    <definedName name="Excel_BuiltIn__FilterDatabase_7_8">[262]CREV!#REF!</definedName>
    <definedName name="Excel_BuiltIn__FilterDatabase_7_8_16">#N/A</definedName>
    <definedName name="Excel_BuiltIn__FilterDatabase_7_8_2">#N/A</definedName>
    <definedName name="Excel_BuiltIn__FilterDatabase_7_8_4">#N/A</definedName>
    <definedName name="Excel_BuiltIn__FilterDatabase_7_8_5">#N/A</definedName>
    <definedName name="Excel_BuiltIn_Database">#REF!</definedName>
    <definedName name="Excel_BuiltIn_Database_0">#REF!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#REF!</definedName>
    <definedName name="Excel_BuiltIn_Print_Area_1" localSheetId="3">#REF!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_6">#REF!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_1">#REF!</definedName>
    <definedName name="Excel_BuiltIn_Print_Area_10_1_1_2_1">#REF!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#REF!</definedName>
    <definedName name="Excel_BuiltIn_Print_Area_2_1_1_1">#N/A</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_10">#N/A</definedName>
    <definedName name="Excel_BuiltIn_Print_Area_2_11">(#REF!,#REF!,#REF!)</definedName>
    <definedName name="Excel_BuiltIn_Print_Area_2_12">#N/A</definedName>
    <definedName name="Excel_BuiltIn_Print_Area_2_13">(#REF!,#REF!,#REF!)</definedName>
    <definedName name="Excel_BuiltIn_Print_Area_2_2">#N/A</definedName>
    <definedName name="Excel_BuiltIn_Print_Area_2_3">(#REF!,#REF!,#REF!)</definedName>
    <definedName name="Excel_BuiltIn_Print_Area_2_5">(#REF!,#REF!,#REF!)</definedName>
    <definedName name="Excel_BuiltIn_Print_Area_2_6">#N/A</definedName>
    <definedName name="Excel_BuiltIn_Print_Area_2_7">(#REF!,#REF!,#REF!)</definedName>
    <definedName name="Excel_BuiltIn_Print_Area_2_8">#N/A</definedName>
    <definedName name="Excel_BuiltIn_Print_Area_2_9">(#REF!,#REF!,#REF!)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1">#REF!</definedName>
    <definedName name="Excel_BuiltIn_Print_Area_22">NA()</definedName>
    <definedName name="Excel_BuiltIn_Print_Area_23">NA()</definedName>
    <definedName name="Excel_BuiltIn_Print_Area_24">#REF!</definedName>
    <definedName name="Excel_BuiltIn_Print_Area_25">#REF!</definedName>
    <definedName name="Excel_BuiltIn_Print_Area_26">#REF!</definedName>
    <definedName name="Excel_BuiltIn_Print_Area_27">#REF!</definedName>
    <definedName name="Excel_BuiltIn_Print_Area_28">#REF!</definedName>
    <definedName name="Excel_BuiltIn_Print_Area_28_1">#N/A</definedName>
    <definedName name="Excel_BuiltIn_Print_Area_28_1_1">#N/A</definedName>
    <definedName name="Excel_BuiltIn_Print_Area_28_1_16">#N/A</definedName>
    <definedName name="Excel_BuiltIn_Print_Area_28_1_2">#N/A</definedName>
    <definedName name="Excel_BuiltIn_Print_Area_28_1_27">#N/A</definedName>
    <definedName name="Excel_BuiltIn_Print_Area_28_1_4">#N/A</definedName>
    <definedName name="Excel_BuiltIn_Print_Area_28_10">#N/A</definedName>
    <definedName name="Excel_BuiltIn_Print_Area_28_10_16">#N/A</definedName>
    <definedName name="Excel_BuiltIn_Print_Area_28_10_2">#N/A</definedName>
    <definedName name="Excel_BuiltIn_Print_Area_28_10_27">#N/A</definedName>
    <definedName name="Excel_BuiltIn_Print_Area_28_10_4">#N/A</definedName>
    <definedName name="Excel_BuiltIn_Print_Area_28_11">#N/A</definedName>
    <definedName name="Excel_BuiltIn_Print_Area_28_11_16">#N/A</definedName>
    <definedName name="Excel_BuiltIn_Print_Area_28_11_2">#N/A</definedName>
    <definedName name="Excel_BuiltIn_Print_Area_28_11_27">#N/A</definedName>
    <definedName name="Excel_BuiltIn_Print_Area_28_11_4">#N/A</definedName>
    <definedName name="Excel_BuiltIn_Print_Area_28_12">#N/A</definedName>
    <definedName name="Excel_BuiltIn_Print_Area_28_12_16">#N/A</definedName>
    <definedName name="Excel_BuiltIn_Print_Area_28_12_2">#N/A</definedName>
    <definedName name="Excel_BuiltIn_Print_Area_28_12_27">#N/A</definedName>
    <definedName name="Excel_BuiltIn_Print_Area_28_12_4">#N/A</definedName>
    <definedName name="Excel_BuiltIn_Print_Area_28_13">#N/A</definedName>
    <definedName name="Excel_BuiltIn_Print_Area_28_13_16">#N/A</definedName>
    <definedName name="Excel_BuiltIn_Print_Area_28_13_2">#N/A</definedName>
    <definedName name="Excel_BuiltIn_Print_Area_28_13_27">#N/A</definedName>
    <definedName name="Excel_BuiltIn_Print_Area_28_13_4">#N/A</definedName>
    <definedName name="Excel_BuiltIn_Print_Area_28_14">#N/A</definedName>
    <definedName name="Excel_BuiltIn_Print_Area_28_14_16">#N/A</definedName>
    <definedName name="Excel_BuiltIn_Print_Area_28_14_2">#N/A</definedName>
    <definedName name="Excel_BuiltIn_Print_Area_28_14_27">#N/A</definedName>
    <definedName name="Excel_BuiltIn_Print_Area_28_14_4">#N/A</definedName>
    <definedName name="Excel_BuiltIn_Print_Area_28_15">#N/A</definedName>
    <definedName name="Excel_BuiltIn_Print_Area_28_15_16">#N/A</definedName>
    <definedName name="Excel_BuiltIn_Print_Area_28_15_2">#N/A</definedName>
    <definedName name="Excel_BuiltIn_Print_Area_28_15_27">#N/A</definedName>
    <definedName name="Excel_BuiltIn_Print_Area_28_15_4">#N/A</definedName>
    <definedName name="Excel_BuiltIn_Print_Area_28_16">#N/A</definedName>
    <definedName name="Excel_BuiltIn_Print_Area_28_16_1">#N/A</definedName>
    <definedName name="Excel_BuiltIn_Print_Area_28_16_16">#N/A</definedName>
    <definedName name="Excel_BuiltIn_Print_Area_28_16_2">#N/A</definedName>
    <definedName name="Excel_BuiltIn_Print_Area_28_16_27">#N/A</definedName>
    <definedName name="Excel_BuiltIn_Print_Area_28_16_4">#N/A</definedName>
    <definedName name="Excel_BuiltIn_Print_Area_28_17">#N/A</definedName>
    <definedName name="Excel_BuiltIn_Print_Area_28_17_16">#N/A</definedName>
    <definedName name="Excel_BuiltIn_Print_Area_28_17_2">#N/A</definedName>
    <definedName name="Excel_BuiltIn_Print_Area_28_17_27">#N/A</definedName>
    <definedName name="Excel_BuiltIn_Print_Area_28_17_4">#N/A</definedName>
    <definedName name="Excel_BuiltIn_Print_Area_28_2">#N/A</definedName>
    <definedName name="Excel_BuiltIn_Print_Area_28_2_1">#N/A</definedName>
    <definedName name="Excel_BuiltIn_Print_Area_28_2_16">#N/A</definedName>
    <definedName name="Excel_BuiltIn_Print_Area_28_2_2">#N/A</definedName>
    <definedName name="Excel_BuiltIn_Print_Area_28_2_27">#N/A</definedName>
    <definedName name="Excel_BuiltIn_Print_Area_28_2_4">#N/A</definedName>
    <definedName name="Excel_BuiltIn_Print_Area_28_20">#N/A</definedName>
    <definedName name="Excel_BuiltIn_Print_Area_28_20_16">#N/A</definedName>
    <definedName name="Excel_BuiltIn_Print_Area_28_20_2">#N/A</definedName>
    <definedName name="Excel_BuiltIn_Print_Area_28_20_27">#N/A</definedName>
    <definedName name="Excel_BuiltIn_Print_Area_28_20_4">#N/A</definedName>
    <definedName name="Excel_BuiltIn_Print_Area_28_27">#N/A</definedName>
    <definedName name="Excel_BuiltIn_Print_Area_28_3">#N/A</definedName>
    <definedName name="Excel_BuiltIn_Print_Area_28_3_16">#N/A</definedName>
    <definedName name="Excel_BuiltIn_Print_Area_28_3_2">#N/A</definedName>
    <definedName name="Excel_BuiltIn_Print_Area_28_3_27">#N/A</definedName>
    <definedName name="Excel_BuiltIn_Print_Area_28_3_4">#N/A</definedName>
    <definedName name="Excel_BuiltIn_Print_Area_28_4">#N/A</definedName>
    <definedName name="Excel_BuiltIn_Print_Area_28_5">#N/A</definedName>
    <definedName name="Excel_BuiltIn_Print_Area_28_5_16">#N/A</definedName>
    <definedName name="Excel_BuiltIn_Print_Area_28_5_2">#N/A</definedName>
    <definedName name="Excel_BuiltIn_Print_Area_28_5_27">#N/A</definedName>
    <definedName name="Excel_BuiltIn_Print_Area_28_5_4">#N/A</definedName>
    <definedName name="Excel_BuiltIn_Print_Area_28_6">#N/A</definedName>
    <definedName name="Excel_BuiltIn_Print_Area_28_6_16">#N/A</definedName>
    <definedName name="Excel_BuiltIn_Print_Area_28_6_2">#N/A</definedName>
    <definedName name="Excel_BuiltIn_Print_Area_28_6_27">#N/A</definedName>
    <definedName name="Excel_BuiltIn_Print_Area_28_6_4">#N/A</definedName>
    <definedName name="Excel_BuiltIn_Print_Area_28_7">#N/A</definedName>
    <definedName name="Excel_BuiltIn_Print_Area_28_7_16">#N/A</definedName>
    <definedName name="Excel_BuiltIn_Print_Area_28_7_2">#N/A</definedName>
    <definedName name="Excel_BuiltIn_Print_Area_28_7_27">#N/A</definedName>
    <definedName name="Excel_BuiltIn_Print_Area_28_7_4">#N/A</definedName>
    <definedName name="Excel_BuiltIn_Print_Area_28_8">#N/A</definedName>
    <definedName name="Excel_BuiltIn_Print_Area_28_8_16">#N/A</definedName>
    <definedName name="Excel_BuiltIn_Print_Area_28_8_2">#N/A</definedName>
    <definedName name="Excel_BuiltIn_Print_Area_28_8_27">#N/A</definedName>
    <definedName name="Excel_BuiltIn_Print_Area_28_8_4">#N/A</definedName>
    <definedName name="Excel_BuiltIn_Print_Area_28_9">#N/A</definedName>
    <definedName name="Excel_BuiltIn_Print_Area_28_9_16">#N/A</definedName>
    <definedName name="Excel_BuiltIn_Print_Area_28_9_2">#N/A</definedName>
    <definedName name="Excel_BuiltIn_Print_Area_28_9_27">#N/A</definedName>
    <definedName name="Excel_BuiltIn_Print_Area_28_9_4">#N/A</definedName>
    <definedName name="Excel_BuiltIn_Print_Area_29">#REF!</definedName>
    <definedName name="Excel_BuiltIn_Print_Area_29_1">#N/A</definedName>
    <definedName name="Excel_BuiltIn_Print_Area_29_1_1">#N/A</definedName>
    <definedName name="Excel_BuiltIn_Print_Area_29_1_16">#N/A</definedName>
    <definedName name="Excel_BuiltIn_Print_Area_29_1_2">#N/A</definedName>
    <definedName name="Excel_BuiltIn_Print_Area_29_1_27">#N/A</definedName>
    <definedName name="Excel_BuiltIn_Print_Area_29_1_4">#N/A</definedName>
    <definedName name="Excel_BuiltIn_Print_Area_29_10">#N/A</definedName>
    <definedName name="Excel_BuiltIn_Print_Area_29_10_16">#N/A</definedName>
    <definedName name="Excel_BuiltIn_Print_Area_29_10_2">#N/A</definedName>
    <definedName name="Excel_BuiltIn_Print_Area_29_10_27">#N/A</definedName>
    <definedName name="Excel_BuiltIn_Print_Area_29_10_4">#N/A</definedName>
    <definedName name="Excel_BuiltIn_Print_Area_29_11">#N/A</definedName>
    <definedName name="Excel_BuiltIn_Print_Area_29_11_16">#N/A</definedName>
    <definedName name="Excel_BuiltIn_Print_Area_29_11_2">#N/A</definedName>
    <definedName name="Excel_BuiltIn_Print_Area_29_11_27">#N/A</definedName>
    <definedName name="Excel_BuiltIn_Print_Area_29_11_4">#N/A</definedName>
    <definedName name="Excel_BuiltIn_Print_Area_29_12">#N/A</definedName>
    <definedName name="Excel_BuiltIn_Print_Area_29_12_16">#N/A</definedName>
    <definedName name="Excel_BuiltIn_Print_Area_29_12_2">#N/A</definedName>
    <definedName name="Excel_BuiltIn_Print_Area_29_12_27">#N/A</definedName>
    <definedName name="Excel_BuiltIn_Print_Area_29_12_4">#N/A</definedName>
    <definedName name="Excel_BuiltIn_Print_Area_29_13">#N/A</definedName>
    <definedName name="Excel_BuiltIn_Print_Area_29_13_16">#N/A</definedName>
    <definedName name="Excel_BuiltIn_Print_Area_29_13_2">#N/A</definedName>
    <definedName name="Excel_BuiltIn_Print_Area_29_13_27">#N/A</definedName>
    <definedName name="Excel_BuiltIn_Print_Area_29_13_4">#N/A</definedName>
    <definedName name="Excel_BuiltIn_Print_Area_29_14">#N/A</definedName>
    <definedName name="Excel_BuiltIn_Print_Area_29_14_16">#N/A</definedName>
    <definedName name="Excel_BuiltIn_Print_Area_29_14_2">#N/A</definedName>
    <definedName name="Excel_BuiltIn_Print_Area_29_14_27">#N/A</definedName>
    <definedName name="Excel_BuiltIn_Print_Area_29_14_4">#N/A</definedName>
    <definedName name="Excel_BuiltIn_Print_Area_29_15">#N/A</definedName>
    <definedName name="Excel_BuiltIn_Print_Area_29_15_16">#N/A</definedName>
    <definedName name="Excel_BuiltIn_Print_Area_29_15_2">#N/A</definedName>
    <definedName name="Excel_BuiltIn_Print_Area_29_15_27">#N/A</definedName>
    <definedName name="Excel_BuiltIn_Print_Area_29_15_4">#N/A</definedName>
    <definedName name="Excel_BuiltIn_Print_Area_29_16">#N/A</definedName>
    <definedName name="Excel_BuiltIn_Print_Area_29_16_1">#N/A</definedName>
    <definedName name="Excel_BuiltIn_Print_Area_29_16_16">#N/A</definedName>
    <definedName name="Excel_BuiltIn_Print_Area_29_16_2">#N/A</definedName>
    <definedName name="Excel_BuiltIn_Print_Area_29_16_27">#N/A</definedName>
    <definedName name="Excel_BuiltIn_Print_Area_29_16_4">#N/A</definedName>
    <definedName name="Excel_BuiltIn_Print_Area_29_17">#N/A</definedName>
    <definedName name="Excel_BuiltIn_Print_Area_29_17_16">#N/A</definedName>
    <definedName name="Excel_BuiltIn_Print_Area_29_17_2">#N/A</definedName>
    <definedName name="Excel_BuiltIn_Print_Area_29_17_27">#N/A</definedName>
    <definedName name="Excel_BuiltIn_Print_Area_29_17_4">#N/A</definedName>
    <definedName name="Excel_BuiltIn_Print_Area_29_2">#N/A</definedName>
    <definedName name="Excel_BuiltIn_Print_Area_29_2_1">#N/A</definedName>
    <definedName name="Excel_BuiltIn_Print_Area_29_2_16">#N/A</definedName>
    <definedName name="Excel_BuiltIn_Print_Area_29_2_2">#N/A</definedName>
    <definedName name="Excel_BuiltIn_Print_Area_29_2_27">#N/A</definedName>
    <definedName name="Excel_BuiltIn_Print_Area_29_2_4">#N/A</definedName>
    <definedName name="Excel_BuiltIn_Print_Area_29_20">#N/A</definedName>
    <definedName name="Excel_BuiltIn_Print_Area_29_20_16">#N/A</definedName>
    <definedName name="Excel_BuiltIn_Print_Area_29_20_2">#N/A</definedName>
    <definedName name="Excel_BuiltIn_Print_Area_29_20_27">#N/A</definedName>
    <definedName name="Excel_BuiltIn_Print_Area_29_20_4">#N/A</definedName>
    <definedName name="Excel_BuiltIn_Print_Area_29_27">#N/A</definedName>
    <definedName name="Excel_BuiltIn_Print_Area_29_3">#N/A</definedName>
    <definedName name="Excel_BuiltIn_Print_Area_29_3_16">#N/A</definedName>
    <definedName name="Excel_BuiltIn_Print_Area_29_3_2">#N/A</definedName>
    <definedName name="Excel_BuiltIn_Print_Area_29_3_27">#N/A</definedName>
    <definedName name="Excel_BuiltIn_Print_Area_29_3_4">#N/A</definedName>
    <definedName name="Excel_BuiltIn_Print_Area_29_4">#N/A</definedName>
    <definedName name="Excel_BuiltIn_Print_Area_29_5">#N/A</definedName>
    <definedName name="Excel_BuiltIn_Print_Area_29_5_16">#N/A</definedName>
    <definedName name="Excel_BuiltIn_Print_Area_29_5_2">#N/A</definedName>
    <definedName name="Excel_BuiltIn_Print_Area_29_5_27">#N/A</definedName>
    <definedName name="Excel_BuiltIn_Print_Area_29_5_4">#N/A</definedName>
    <definedName name="Excel_BuiltIn_Print_Area_29_6">#N/A</definedName>
    <definedName name="Excel_BuiltIn_Print_Area_29_6_16">#N/A</definedName>
    <definedName name="Excel_BuiltIn_Print_Area_29_6_2">#N/A</definedName>
    <definedName name="Excel_BuiltIn_Print_Area_29_6_27">#N/A</definedName>
    <definedName name="Excel_BuiltIn_Print_Area_29_6_4">#N/A</definedName>
    <definedName name="Excel_BuiltIn_Print_Area_29_7">#N/A</definedName>
    <definedName name="Excel_BuiltIn_Print_Area_29_7_16">#N/A</definedName>
    <definedName name="Excel_BuiltIn_Print_Area_29_7_2">#N/A</definedName>
    <definedName name="Excel_BuiltIn_Print_Area_29_7_27">#N/A</definedName>
    <definedName name="Excel_BuiltIn_Print_Area_29_7_4">#N/A</definedName>
    <definedName name="Excel_BuiltIn_Print_Area_29_8">#N/A</definedName>
    <definedName name="Excel_BuiltIn_Print_Area_29_8_16">#N/A</definedName>
    <definedName name="Excel_BuiltIn_Print_Area_29_8_2">#N/A</definedName>
    <definedName name="Excel_BuiltIn_Print_Area_29_8_27">#N/A</definedName>
    <definedName name="Excel_BuiltIn_Print_Area_29_8_4">#N/A</definedName>
    <definedName name="Excel_BuiltIn_Print_Area_29_9">#N/A</definedName>
    <definedName name="Excel_BuiltIn_Print_Area_29_9_16">#N/A</definedName>
    <definedName name="Excel_BuiltIn_Print_Area_29_9_2">#N/A</definedName>
    <definedName name="Excel_BuiltIn_Print_Area_29_9_27">#N/A</definedName>
    <definedName name="Excel_BuiltIn_Print_Area_29_9_4">#N/A</definedName>
    <definedName name="Excel_BuiltIn_Print_Area_3">#REF!</definedName>
    <definedName name="Excel_BuiltIn_Print_Area_3_1">"$#REF!.$A$#REF!:$F$#REF!"</definedName>
    <definedName name="Excel_BuiltIn_Print_Area_3_1_1">"$#REF!.$A$#REF!:$F$#REF!"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30">#REF!</definedName>
    <definedName name="Excel_BuiltIn_Print_Area_31">NA()</definedName>
    <definedName name="Excel_BuiltIn_Print_Area_32">#REF!</definedName>
    <definedName name="Excel_BuiltIn_Print_Area_33">#REF!</definedName>
    <definedName name="Excel_BuiltIn_Print_Area_34">#REF!</definedName>
    <definedName name="Excel_BuiltIn_Print_Area_35">#REF!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 localSheetId="3">#REF!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3">#REF!</definedName>
    <definedName name="Excel_BuiltIn_Print_Titles">(#REF!,#REF!)</definedName>
    <definedName name="Excel_BuiltIn_Print_Titles_1" localSheetId="3">#REF!</definedName>
    <definedName name="Excel_BuiltIn_Print_Titles_1">(#REF!,#REF!)</definedName>
    <definedName name="Excel_BuiltIn_Print_Titles_1_1">#REF!</definedName>
    <definedName name="Excel_BuiltIn_Print_Titles_10">#REF!</definedName>
    <definedName name="Excel_BuiltIn_Print_Titles_11">#REF!</definedName>
    <definedName name="Excel_BuiltIn_Print_Titles_11_1">'[266]Weightage-Sub Sht'!#REF!</definedName>
    <definedName name="Excel_BuiltIn_Print_Titles_12">#REF!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definedName>
    <definedName name="Excel_BuiltIn_Print_Titles_17">#REF!,#REF!</definedName>
    <definedName name="Excel_BuiltIn_Print_Titles_18">#REF!</definedName>
    <definedName name="Excel_BuiltIn_Print_Titles_19">#REF!</definedName>
    <definedName name="Excel_BuiltIn_Print_Titles_2" localSheetId="3">#REF!</definedName>
    <definedName name="Excel_BuiltIn_Print_Titles_2">#REF!</definedName>
    <definedName name="Excel_BuiltIn_Print_Titles_2_1">#REF!</definedName>
    <definedName name="Excel_BuiltIn_Print_Titles_2_1_1">#REF!</definedName>
    <definedName name="Excel_BuiltIn_Print_Titles_2_1_6">#REF!</definedName>
    <definedName name="Excel_BuiltIn_Print_Titles_2_6">#REF!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21">#REF!</definedName>
    <definedName name="Excel_BuiltIn_Print_Titles_22">NA()</definedName>
    <definedName name="Excel_BuiltIn_Print_Titles_23">NA()</definedName>
    <definedName name="Excel_BuiltIn_Print_Titles_25">#REF!</definedName>
    <definedName name="Excel_BuiltIn_Print_Titles_26">#REF!</definedName>
    <definedName name="Excel_BuiltIn_Print_Titles_27">#REF!</definedName>
    <definedName name="Excel_BuiltIn_Print_Titles_28">#REF!</definedName>
    <definedName name="Excel_BuiltIn_Print_Titles_29">#REF!</definedName>
    <definedName name="Excel_BuiltIn_Print_Titles_3">#REF!</definedName>
    <definedName name="Excel_BuiltIn_Print_Titles_3_1">#REF!</definedName>
    <definedName name="Excel_BuiltIn_Print_Titles_3_1_1">"$#REF!.$A$#REF!:$AMJ$#REF!"</definedName>
    <definedName name="Excel_BuiltIn_Print_Titles_30">#REF!</definedName>
    <definedName name="Excel_BuiltIn_Print_Titles_31">#REF!</definedName>
    <definedName name="Excel_BuiltIn_Print_Titles_33">#REF!</definedName>
    <definedName name="Excel_BuiltIn_Print_Titles_35">#REF!</definedName>
    <definedName name="Excel_BuiltIn_Print_Titles_4" localSheetId="3">#REF!</definedName>
    <definedName name="Excel_BuiltIn_Print_Titles_4" localSheetId="14">#REF!</definedName>
    <definedName name="Excel_BuiltIn_Print_Titles_4">#REF!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#REF!</definedName>
    <definedName name="Excel_BuiltIn_Print_Titles_6">'[263]Basic Rates'!#REF!</definedName>
    <definedName name="Excel_BuiltIn_Print_Titles_6_1">#REF!</definedName>
    <definedName name="Excel_BuiltIn_Print_Titles_7">#REF!</definedName>
    <definedName name="Excel_BuiltIn_Print_Titles_7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f">#REF!</definedName>
    <definedName name="Exch">[156]Data!$H$16</definedName>
    <definedName name="ExciseDuty">#REF!</definedName>
    <definedName name="Existing_carriageway">#REF!</definedName>
    <definedName name="Existing_FRL">#REF!</definedName>
    <definedName name="Existing_GL">#REF!</definedName>
    <definedName name="EXIT">#REF!</definedName>
    <definedName name="Extra_Pay">#REF!</definedName>
    <definedName name="F">#REF!</definedName>
    <definedName name="f.nos">#REF!</definedName>
    <definedName name="F2095.3">#REF!</definedName>
    <definedName name="F2095_3">NA()</definedName>
    <definedName name="F4555.">#REF!</definedName>
    <definedName name="faaaaaaaaa">#REF!</definedName>
    <definedName name="FAB">[28]DATA!$H$199</definedName>
    <definedName name="fabchr">#REF!</definedName>
    <definedName name="fabrication">#REF!</definedName>
    <definedName name="facom">'[215]TBAL9697 -group wise  sdpl'!$A$34</definedName>
    <definedName name="FACP">'[227]FAS-C(4)'!#REF!</definedName>
    <definedName name="fafur">'[215]TBAL9697 -group wise  sdpl'!$A$34</definedName>
    <definedName name="Falsoond">[267]OverviewBarmer!#REF!</definedName>
    <definedName name="faofeq">'[215]TBAL9697 -group wise  sdpl'!$A$34</definedName>
    <definedName name="faplm">'[215]TBAL9697 -group wise  sdpl'!$A$34</definedName>
    <definedName name="fapms">'[215]TBAL9697 -group wise  sdpl'!$A$34</definedName>
    <definedName name="faveh">'[215]TBAL9697 -group wise  sdpl'!$A$34</definedName>
    <definedName name="Fax">#REF!</definedName>
    <definedName name="fb">#REF!</definedName>
    <definedName name="fbeam">#REF!</definedName>
    <definedName name="FBEAM1">#REF!</definedName>
    <definedName name="fbl">#REF!</definedName>
    <definedName name="FCode" hidden="1">#REF!</definedName>
    <definedName name="fd">#REF!</definedName>
    <definedName name="fddfsdsf">#REF!</definedName>
    <definedName name="fdfd">#N/A</definedName>
    <definedName name="FDGF">#REF!</definedName>
    <definedName name="fdghgg" hidden="1">'[144]final abstract'!#REF!</definedName>
    <definedName name="FDJDSJFDJFLDJF">[242]Labour!$D$19</definedName>
    <definedName name="fdrop">#REF!</definedName>
    <definedName name="fdrop1">#REF!</definedName>
    <definedName name="FDROP11">#REF!</definedName>
    <definedName name="FDROP2">#REF!</definedName>
    <definedName name="FDS">[148]Habcodes!#REF!</definedName>
    <definedName name="fdsg">#REF!</definedName>
    <definedName name="fe">#REF!</definedName>
    <definedName name="Fe_kg_BiopurN">[181]BALAN1!$J$28</definedName>
    <definedName name="Fe_kg_Vorfällung">[181]BALAN1!$F$28</definedName>
    <definedName name="Fe_m">[158]DATA!#REF!</definedName>
    <definedName name="Feeder_Road_Sections">[152]Feeder!$A$1:$L$386</definedName>
    <definedName name="Fem">[158]DATA!#REF!</definedName>
    <definedName name="female">[158]DATA!#REF!</definedName>
    <definedName name="FF">#REF!</definedName>
    <definedName name="ffd">#N/A</definedName>
    <definedName name="ffdasggfdhj" hidden="1">'[144]final abstract'!#REF!</definedName>
    <definedName name="fff">#REF!</definedName>
    <definedName name="ffff">#REF!</definedName>
    <definedName name="ffffffff">#REF!</definedName>
    <definedName name="ffffffffffffffffffffff">#REF!</definedName>
    <definedName name="FFGB5">#REF!</definedName>
    <definedName name="fg">[220]Material!$D$110</definedName>
    <definedName name="fgafgsfgfytssstr">#REF!</definedName>
    <definedName name="FGD" hidden="1">{"'ridftotal'!$A$4:$S$27"}</definedName>
    <definedName name="fgf">#REF!</definedName>
    <definedName name="FGFGF" hidden="1">{#N/A,#N/A,FALSE,"MODULE3"}</definedName>
    <definedName name="fgfgh" hidden="1">'[144]final abstract'!#REF!</definedName>
    <definedName name="FGGSSG">#REF!</definedName>
    <definedName name="fgh" hidden="1">'[144]final abstract'!#REF!</definedName>
    <definedName name="fghdjfhgjf">'[268]GF Columns'!#REF!</definedName>
    <definedName name="fghfjh" hidden="1">'[144]final abstract'!#REF!</definedName>
    <definedName name="fghh">#REF!</definedName>
    <definedName name="fgsdgh">[269]Labour!$D$15</definedName>
    <definedName name="FGTY">[251]Material!$D$79</definedName>
    <definedName name="FGTYU">[251]Labour!$D$19</definedName>
    <definedName name="fh">#REF!</definedName>
    <definedName name="fhfh">#REF!</definedName>
    <definedName name="fhg" hidden="1">'[144]final abstract'!#REF!</definedName>
    <definedName name="fi" hidden="1">'[144]final abstract'!#REF!</definedName>
    <definedName name="fid">#REF!</definedName>
    <definedName name="fifb">#REF!</definedName>
    <definedName name="fil">#REF!</definedName>
    <definedName name="Fill" hidden="1">#REF!</definedName>
    <definedName name="fill2" hidden="1">#REF!</definedName>
    <definedName name="filling_earth">#REF!</definedName>
    <definedName name="filling_gravel">#REF!</definedName>
    <definedName name="fillingsand">#REF!</definedName>
    <definedName name="final">#REF!</definedName>
    <definedName name="final_report">#REF!</definedName>
    <definedName name="Fine_Sand">#REF!</definedName>
    <definedName name="fineaggregate">#REF!</definedName>
    <definedName name="finesand">#REF!</definedName>
    <definedName name="finished">#REF!</definedName>
    <definedName name="FIRE">#REF!</definedName>
    <definedName name="First" hidden="1">'[98]final abstract'!#REF!</definedName>
    <definedName name="Fissured_and_fractured_rock_and_boulders_upto_3_cum_in_size_requiring_blasting_including_stacking">#REF!</definedName>
    <definedName name="Fit">#REF!</definedName>
    <definedName name="FITI">[184]DATA!$D$37</definedName>
    <definedName name="FITII">[184]DATA!$D$38</definedName>
    <definedName name="Fitter">#REF!</definedName>
    <definedName name="five">#REF!</definedName>
    <definedName name="fiw">#REF!</definedName>
    <definedName name="fixed_asset">#REF!</definedName>
    <definedName name="Fixed_Lens">#REF!</definedName>
    <definedName name="Fixed_Lens2">'[227]CCTV(old)'!#REF!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[203]DATA_PRG!$H$173</definedName>
    <definedName name="fl">#REF!</definedName>
    <definedName name="flag1">#REF!</definedName>
    <definedName name="Flame_Finished_Granite_Green_Fanatsy">#REF!</definedName>
    <definedName name="fld">#REF!</definedName>
    <definedName name="flg">#REF!</definedName>
    <definedName name="floor">[203]DATA_PRG!$H$317</definedName>
    <definedName name="floor_cc">[25]DATA_PRG!$F$373</definedName>
    <definedName name="floor_ceramic">#REF!</definedName>
    <definedName name="floor_chequered">#REF!</definedName>
    <definedName name="floor_kadapa">#REF!</definedName>
    <definedName name="floor_shahbad">#REF!</definedName>
    <definedName name="Floriana_Marble">#REF!</definedName>
    <definedName name="flushpointing">#REF!</definedName>
    <definedName name="fm">[155]Process!#REF!</definedName>
    <definedName name="fma">#REF!</definedName>
    <definedName name="fmld">[155]Process!#REF!</definedName>
    <definedName name="fnpt">#REF!</definedName>
    <definedName name="fo">#REF!</definedName>
    <definedName name="footing">[270]concrete!$L$65</definedName>
    <definedName name="Footings">#REF!</definedName>
    <definedName name="Footings__bed_blocks">[100]Works!#REF!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#REF!</definedName>
    <definedName name="formu">#REF!</definedName>
    <definedName name="formula">#REF!</definedName>
    <definedName name="Formwork5.9.3">#REF!</definedName>
    <definedName name="FoundConc">[46]maya!$A$3:$A$6</definedName>
    <definedName name="fp">#REF!</definedName>
    <definedName name="fpaint">#REF!</definedName>
    <definedName name="FREE">#REF!</definedName>
    <definedName name="fresh">[271]r!$F$30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norms">#REF!</definedName>
    <definedName name="front">'[106]col-reinft1'!#REF!</definedName>
    <definedName name="Front_End_Roller">#REF!</definedName>
    <definedName name="front1">'[107]col-reinft1'!#REF!</definedName>
    <definedName name="FRONT11">'[107]col-reinft1'!#REF!</definedName>
    <definedName name="frsixter">#REF!</definedName>
    <definedName name="FRT">[272]Rates!$D$102</definedName>
    <definedName name="frtenter">#REF!</definedName>
    <definedName name="FRTG">[251]Labour!$D$5</definedName>
    <definedName name="frty">'[251]Plant &amp;  Machinery'!$G$4</definedName>
    <definedName name="frucis">#REF!</definedName>
    <definedName name="fs">'[179]Sqn-Abs(G+6) '!#REF!</definedName>
    <definedName name="FSAND">[84]MRATES!$I$10</definedName>
    <definedName name="fsb">'[179]Sqn-Abs(G+6) '!#REF!</definedName>
    <definedName name="fsbl">'[179]Sqn-Abs(G+6) '!#REF!</definedName>
    <definedName name="fsc">#REF!</definedName>
    <definedName name="fsg">#REF!</definedName>
    <definedName name="fsgh">#REF!</definedName>
    <definedName name="fsi">'[179]Sqn-Abs(G+6) '!#REF!</definedName>
    <definedName name="fsiii0">#REF!</definedName>
    <definedName name="fsiiiv">#REF!</definedName>
    <definedName name="fsiv0">#REF!</definedName>
    <definedName name="fslab">#REF!</definedName>
    <definedName name="FSLAB1">#REF!</definedName>
    <definedName name="ftfh">#REF!</definedName>
    <definedName name="Fuel_Coal">#REF!</definedName>
    <definedName name="Full_Print">#REF!</definedName>
    <definedName name="funds" hidden="1">{"'Sheet1'!$A$4386:$N$4591"}</definedName>
    <definedName name="furn">#REF!</definedName>
    <definedName name="furniture">#REF!</definedName>
    <definedName name="Fuse">#REF!</definedName>
    <definedName name="fvatrp.plg">#REF!</definedName>
    <definedName name="FVL">[99]input!$C$12</definedName>
    <definedName name="fw">#REF!</definedName>
    <definedName name="fwfb">[155]Process!#REF!</definedName>
    <definedName name="fwl">#REF!</definedName>
    <definedName name="fwld">#REF!</definedName>
    <definedName name="fwrfb">[155]Process!#REF!</definedName>
    <definedName name="fwrl">[155]Process!#REF!</definedName>
    <definedName name="fwrld">[155]Process!#REF!</definedName>
    <definedName name="fwrw">[155]Process!#REF!</definedName>
    <definedName name="fwsfb">[155]Process!#REF!</definedName>
    <definedName name="fwsl">[155]Process!#REF!</definedName>
    <definedName name="fwsld">[155]Process!#REF!</definedName>
    <definedName name="fwsw">[155]Process!#REF!</definedName>
    <definedName name="fww">#REF!</definedName>
    <definedName name="g">[162]Elect.!#REF!</definedName>
    <definedName name="g_lead">#REF!</definedName>
    <definedName name="ga">#REF!</definedName>
    <definedName name="gaa">#REF!</definedName>
    <definedName name="gab">#REF!</definedName>
    <definedName name="GAGAG" localSheetId="3" hidden="1">{"form-D1",#N/A,FALSE,"FORM-D1";"form-D1_amt",#N/A,FALSE,"FORM-D1"}</definedName>
    <definedName name="GAGAG" hidden="1">{"form-D1",#N/A,FALSE,"FORM-D1";"form-D1_amt",#N/A,FALSE,"FORM-D1"}</definedName>
    <definedName name="gagan">[248]Material!$D$113</definedName>
    <definedName name="gan">#REF!</definedName>
    <definedName name="gane">#REF!</definedName>
    <definedName name="ganeral">[158]DATA!#REF!</definedName>
    <definedName name="ganes">#REF!</definedName>
    <definedName name="ganesh">#REF!</definedName>
    <definedName name="gda">#REF!</definedName>
    <definedName name="GDH">#REF!</definedName>
    <definedName name="GE">'[273]Rates SSR 2008-09'!$I$57</definedName>
    <definedName name="gen">#REF!</definedName>
    <definedName name="gen_name">#REF!</definedName>
    <definedName name="general">[178]Lead!#REF!</definedName>
    <definedName name="Generating_get_125_KVA">#REF!</definedName>
    <definedName name="Generator__b__33_KVA">#N/A</definedName>
    <definedName name="Geschäftsbereich">#REF!</definedName>
    <definedName name="gf">#REF!</definedName>
    <definedName name="gfa">#REF!</definedName>
    <definedName name="gfbeams">'[274]beam-reinft'!#REF!</definedName>
    <definedName name="gfbl">'[179]Sqn-Abs(G+6) '!#REF!</definedName>
    <definedName name="gfd">#REF!</definedName>
    <definedName name="GFDGFD">#REF!</definedName>
    <definedName name="gfg">#REF!</definedName>
    <definedName name="gfgdgdg">[275]CCTV!#REF!</definedName>
    <definedName name="gfi">'[179]Air-Abs(G+6) 23 DUs'!#REF!</definedName>
    <definedName name="gg">#REF!</definedName>
    <definedName name="gggg">#REF!</definedName>
    <definedName name="GGGS">Scheduled_Payment+Extra_Payment</definedName>
    <definedName name="ggjh" hidden="1">'[144]final abstract'!#REF!</definedName>
    <definedName name="GGSGSDGSGG" localSheetId="3" hidden="1">{#N/A,#N/A,FALSE,"DATA D.I.";#N/A,#N/A,FALSE,"DATA C.I."}</definedName>
    <definedName name="GGSGSDGSGG" hidden="1">{#N/A,#N/A,FALSE,"DATA D.I.";#N/A,#N/A,FALSE,"DATA C.I."}</definedName>
    <definedName name="GH">[276]Marteru!#REF!</definedName>
    <definedName name="ghdfghdf">#REF!</definedName>
    <definedName name="ghdhdhdh">#REF!</definedName>
    <definedName name="GHGH">'[139]TBAL9697 -group wise  sdpl'!$A$34</definedName>
    <definedName name="GHGHF">[251]Material!$D$51</definedName>
    <definedName name="GHHH">[251]Material!$D$129</definedName>
    <definedName name="ghjgjh" hidden="1">'[144]final abstract'!#REF!</definedName>
    <definedName name="GHJK" hidden="1">{"'ridftotal'!$A$4:$S$27"}</definedName>
    <definedName name="GHJKJK" hidden="1">{"'ridftotal'!$A$4:$S$27"}</definedName>
    <definedName name="ghsh">[269]Labour!$D$18</definedName>
    <definedName name="ghwkd">#REF!</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[99]wh_data_R!#REF!</definedName>
    <definedName name="GI_CLL">[99]wh_data_R!$AP$1440:$AR$1442</definedName>
    <definedName name="GI_D_R">[99]CPHEEO!$BF$3:$BF$7</definedName>
    <definedName name="GI_pipe_15_mm">#REF!</definedName>
    <definedName name="GI_sheet_1mm_corrugated">[100]Material!#REF!</definedName>
    <definedName name="GI_sheet_1mm_plain">[100]Material!#REF!</definedName>
    <definedName name="giall">[187]Sheet1!$B$120:$B$243</definedName>
    <definedName name="gib">#REF!</definedName>
    <definedName name="gispecials">[187]Sheet1!$B$120:$B$234</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#REF!</definedName>
    <definedName name="gjhg" hidden="1">'[144]final abstract'!#REF!</definedName>
    <definedName name="GL">#REF!</definedName>
    <definedName name="GLA">#REF!</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#REF!</definedName>
    <definedName name="GM">'[106]col-reinft1'!#REF!</definedName>
    <definedName name="gmail">#REF!</definedName>
    <definedName name="GMM">'[107]col-reinft1'!#REF!</definedName>
    <definedName name="gn">[25]DATA_PRG!$H$187</definedName>
    <definedName name="gnail">#REF!</definedName>
    <definedName name="godisgreat">#REF!</definedName>
    <definedName name="goo">#REF!</definedName>
    <definedName name="GOPA">#REF!</definedName>
    <definedName name="gp">#REF!</definedName>
    <definedName name="GPC">#REF!</definedName>
    <definedName name="GPname">#REF!</definedName>
    <definedName name="gr">'[76]Lead statement'!$P$9</definedName>
    <definedName name="gra">[25]DATA_PRG!$B$5</definedName>
    <definedName name="Grab_dredging_crane___1_cum___normally_runs_for_4_hours_a_day">[95]Usage!#REF!</definedName>
    <definedName name="grade1">#REF!</definedName>
    <definedName name="grade2">#REF!</definedName>
    <definedName name="grade3">#REF!</definedName>
    <definedName name="granite">#N/A</definedName>
    <definedName name="Granite__dolamite_and_trap">#REF!</definedName>
    <definedName name="granite_brown">#REF!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[245]MRATES!$F$34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ind">#REF!</definedName>
    <definedName name="GRLvl">#REF!</definedName>
    <definedName name="Group1">#REF!</definedName>
    <definedName name="Group1_8">#REF!</definedName>
    <definedName name="Group2">#REF!</definedName>
    <definedName name="Group2_8">#REF!</definedName>
    <definedName name="Group3">#REF!</definedName>
    <definedName name="Group4">#REF!</definedName>
    <definedName name="GROWTH_RATE">[99]input!$C$4</definedName>
    <definedName name="GRP_C">[99]wh_data_R!$E$368:$I$369</definedName>
    <definedName name="GRP_CL">[99]wh_data_R!$D$368:$I$368</definedName>
    <definedName name="GRP_CL_RATES">[99]wh_data!$M$159:$Q$159</definedName>
    <definedName name="GRP_CLL">[99]wh_data_R!$AE$378:$AG$382</definedName>
    <definedName name="GRP_CLR">[99]wh_data!$L$159:$O$159</definedName>
    <definedName name="GRP_CLS">[99]wh_data_R!$J$1440:$J$1444</definedName>
    <definedName name="GRP_D_R">[99]CPHEEO!$BD$3:$BD$11</definedName>
    <definedName name="GRP_D_RATES">'[185]G.R.P'!$C$24:$K$24</definedName>
    <definedName name="GRP_DL_RANGE">[99]CPHEEO!$BD$3:$BD$12</definedName>
    <definedName name="GRP_DR">[99]wh_data!$L$160:$L$168</definedName>
    <definedName name="GRP_FR_12BAR">'[185]G.R.P'!$C$60:$K$60</definedName>
    <definedName name="GRP_FR_15BAR">'[185]G.R.P'!$C$74:$K$74</definedName>
    <definedName name="GRP_FR_3BAR">'[185]G.R.P'!$C$32:$K$32</definedName>
    <definedName name="GRP_FR_6BAR">'[185]G.R.P'!$C$32:$K$32</definedName>
    <definedName name="GRP_FR_9BAR">'[185]G.R.P'!$C$46:$K$46</definedName>
    <definedName name="GRP_G">[99]wh_data_R!$K$1440:$K$1444</definedName>
    <definedName name="GRP_P">[99]wh_data_R!$L$1440:$L$1444</definedName>
    <definedName name="GRP_RATES">[99]wh_data!$L$160:$Q$168</definedName>
    <definedName name="Grstone">#REF!</definedName>
    <definedName name="GRT">[203]DATA_PRG!$H$86</definedName>
    <definedName name="gs">#REF!</definedName>
    <definedName name="GS_barbed_wire">[100]Material!#REF!</definedName>
    <definedName name="gsb">#REF!</definedName>
    <definedName name="GSN">'[154]MTC-estimate'!$I$9</definedName>
    <definedName name="GSP">[28]DATA!$H$233</definedName>
    <definedName name="GSSD">'[143]UNP-NCW '!#REF!</definedName>
    <definedName name="GSSGS">#REF!</definedName>
    <definedName name="gt">'[179]Sqn-Abs(G+6) '!#REF!</definedName>
    <definedName name="GT1_">#REF!</definedName>
    <definedName name="GT2_">#REF!</definedName>
    <definedName name="GT3_">#REF!</definedName>
    <definedName name="GT4_">#REF!</definedName>
    <definedName name="GT5_">#REF!</definedName>
    <definedName name="GT6_">#REF!</definedName>
    <definedName name="GT7_">#REF!</definedName>
    <definedName name="gtbl">'[179]Sqn-Abs(G+6) '!#REF!</definedName>
    <definedName name="gti">'[179]Sqn-Abs(G+6) '!#REF!</definedName>
    <definedName name="gtib">'[179]Sqn-Abs(G+6) '!#REF!</definedName>
    <definedName name="gtrothpfinal">#REF!</definedName>
    <definedName name="gtyio">[251]Material!$D$70</definedName>
    <definedName name="GU">[272]Rates!$D$100</definedName>
    <definedName name="GULOADING">#REF!</definedName>
    <definedName name="gum">#N/A</definedName>
    <definedName name="gumtape">#N/A</definedName>
    <definedName name="Gunduvarigudem">#REF!</definedName>
    <definedName name="GUS">#REF!</definedName>
    <definedName name="GUSAUX">'[277]Global factors'!$B$3</definedName>
    <definedName name="GUSSW">'[277]Global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wkd">#REF!</definedName>
    <definedName name="gyfc">#REF!</definedName>
    <definedName name="gyudfudfghjdfg">[278]Electrical!#REF!</definedName>
    <definedName name="h">[162]Elect.!#REF!</definedName>
    <definedName name="h_">#REF!</definedName>
    <definedName name="H810.">#REF!</definedName>
    <definedName name="ha">#REF!</definedName>
    <definedName name="habs">'[279]habs-list'!$C$5:$J$102</definedName>
    <definedName name="hai">#REF!</definedName>
    <definedName name="haj">#REF!</definedName>
    <definedName name="hallo">[280]m!$A$2</definedName>
    <definedName name="Ham">#REF!</definedName>
    <definedName name="handle">#N/A</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arsha">#REF!</definedName>
    <definedName name="HBG_metal_IRC">#REF!</definedName>
    <definedName name="HBG_metal_SS_5">#REF!</definedName>
    <definedName name="hbgl">#REF!</definedName>
    <definedName name="HC">#REF!</definedName>
    <definedName name="hd">#REF!</definedName>
    <definedName name="HDM_III_INPUT_DATA">'[152]Bitumen trunk'!$BO$1:$DI$196</definedName>
    <definedName name="HDPE">[281]detls!$A$3:$O$18</definedName>
    <definedName name="HDPE_C">[99]wh_data_R!$D$247:$H$261</definedName>
    <definedName name="HDPE_CL">[99]wh_data_R!$D$246:$H$246</definedName>
    <definedName name="HDPE_CL_RATES">[99]wh_data!$M$2:$P$2</definedName>
    <definedName name="HDPE_CLL">[99]wh_data_R!$G$378:$I$381</definedName>
    <definedName name="HDPE_CLR">[99]wh_data!$L$2:$O$2</definedName>
    <definedName name="HDPE_CLS">[99]wh_data_R!$G$378:$G$381</definedName>
    <definedName name="HDPE_D">[99]wh_data!$E$3:$H$17</definedName>
    <definedName name="HDPE_D_R">[99]CPHEEO!$AZ$3:$AZ$17</definedName>
    <definedName name="HDPE_D_RATES">[185]HDPE!$C$9:$O$9</definedName>
    <definedName name="HDPE_DC">[99]wh_data_R!$A$3:$A$17</definedName>
    <definedName name="HDPE_DL_RANGE">[99]CPHEEO!$AZ$3:$AZ$18</definedName>
    <definedName name="HDPE_DR">[99]wh_data!$L$3:$L$15</definedName>
    <definedName name="HDPE_FR_10KG">[185]HDPE!$C$64:$O$64</definedName>
    <definedName name="HDPE_FR_4KG">[185]HDPE!$C$28:$O$28</definedName>
    <definedName name="HDPE_FR_6KG">[185]HDPE!$C$40:$O$40</definedName>
    <definedName name="HDPE_FR_8KG">[185]HDPE!$C$52:$O$52</definedName>
    <definedName name="HDPE_G">[99]wh_data_R!$AE$1440:$AE$1442</definedName>
    <definedName name="HDPE_ID">[99]wh_data_R!$L$3:$L$17</definedName>
    <definedName name="HDPE_ID_CL">[99]wh_data_R!$L$2:$P$2</definedName>
    <definedName name="HDPE_IDS">[99]wh_data_R!$L$3:$P$17</definedName>
    <definedName name="HDPE_P">[99]wh_data_R!$AF$1440:$AF$1442</definedName>
    <definedName name="HDPE_RATES">[99]wh_data!$L$3:$O$15</definedName>
    <definedName name="HDPE_T">[99]wh_data!$A$3:$D$17</definedName>
    <definedName name="hdpe1">[281]detls!$A$3:$O$18</definedName>
    <definedName name="hdpepvrate">'[282]hdpe-rates'!$C$7:$I$59</definedName>
    <definedName name="hdperates">'[283]HDPE-pipe-rates'!$I$33:$Z$38</definedName>
    <definedName name="hdpewts">'[282]hdpe weights'!$B$1:$F$53</definedName>
    <definedName name="he">#REF!</definedName>
    <definedName name="HEADDAYA3">#REF!,#REF!,#REF!,#REF!,#REF!,#REF!,#REF!,#REF!,#REF!,#REF!,#REF!,#REF!,#REF!</definedName>
    <definedName name="HEADDAYA4">#REF!,#REF!,#REF!,#REF!,#REF!,#REF!,#REF!,#REF!,#REF!,#REF!,#REF!,#REF!,#REF!,#REF!,#REF!,#REF!,#REF!</definedName>
    <definedName name="Header_Row">ROW(#REF!)</definedName>
    <definedName name="HEADWEEKA3">#REF!,#REF!,#REF!,#REF!,#REF!,#REF!,#REF!,#REF!,#REF!,#REF!,#REF!,#REF!</definedName>
    <definedName name="HEADWEEKA4">#REF!,#REF!,#REF!,#REF!,#REF!,#REF!,#REF!,#REF!,#REF!,#REF!,#REF!,#REF!</definedName>
    <definedName name="Hel">'[284]labour rates'!$C$5</definedName>
    <definedName name="hf">#REF!</definedName>
    <definedName name="hfuhg" hidden="1">'[144]final abstract'!#REF!</definedName>
    <definedName name="HGFD">[275]CCTV!#REF!</definedName>
    <definedName name="hgfhgfhfjhgf">#REF!</definedName>
    <definedName name="hggg">[285]Material!$D$17</definedName>
    <definedName name="hghg">#REF!</definedName>
    <definedName name="hgle">#REF!</definedName>
    <definedName name="hgle1">#REF!</definedName>
    <definedName name="hh">'[163]NEW '!#REF!</definedName>
    <definedName name="hhh">'[286]Mp-team 1'!#REF!</definedName>
    <definedName name="hhhj" hidden="1">'[144]final abstract'!#REF!</definedName>
    <definedName name="hi">#REF!</definedName>
    <definedName name="HiddenRows" hidden="1">#REF!</definedName>
    <definedName name="High_Yeild_Strengh_Deformed_Bars">#REF!</definedName>
    <definedName name="hinges">#N/A</definedName>
    <definedName name="Hirebreak">[149]Boq!#REF!</definedName>
    <definedName name="his">#REF!</definedName>
    <definedName name="HJ" hidden="1">{"'ridftotal'!$A$4:$S$27"}</definedName>
    <definedName name="hjk" hidden="1">'[144]final abstract'!#REF!</definedName>
    <definedName name="hjklhkj" hidden="1">'[144]final abstract'!#REF!</definedName>
    <definedName name="hkjhk" hidden="1">'[144]final abstract'!#REF!</definedName>
    <definedName name="hl">[287]Formula!$D$36</definedName>
    <definedName name="hlkj" hidden="1">'[144]final abstract'!#REF!</definedName>
    <definedName name="hlkjasa" hidden="1">'[144]final abstract'!#REF!</definedName>
    <definedName name="hmc">#REF!</definedName>
    <definedName name="hmp">#REF!</definedName>
    <definedName name="Hname">#REF!</definedName>
    <definedName name="HO">'[288]labour coeff'!$A$3:$S$74</definedName>
    <definedName name="hoop">[165]Sheet2!$A$3:$B$16</definedName>
    <definedName name="Hospitals">#REF!</definedName>
    <definedName name="hot_maz">#REF!</definedName>
    <definedName name="Hot_Mix_Plant_30_45__TPH">[95]Usage!$C$6</definedName>
    <definedName name="Hot_Mix_Plant_30_45_TPH_6_10_TPH">[95]Usage!$C$8</definedName>
    <definedName name="house">#REF!</definedName>
    <definedName name="Housing_Accessories">'[227]CCTV(old)'!#REF!</definedName>
    <definedName name="Housing_Prepacs">'[227]CCTV(old)'!#REF!</definedName>
    <definedName name="hp_n_Bbody">'[104]HP cd 3 Rof 1000'!$H$44</definedName>
    <definedName name="hp_n_ew">'[104]HP cd 3 Rof 1000'!$H$16</definedName>
    <definedName name="hp_n_fbody">'[104]HP cd 3 Rof 1000'!$H$35</definedName>
    <definedName name="hp_n_gb">'[104]HP cd 3 Rof 1000'!$H$24</definedName>
    <definedName name="hp_n_Gravel">'[104]HP cd 3 Rof 1000'!$H$59</definedName>
    <definedName name="HP_RATE">[99]input!$E$17</definedName>
    <definedName name="HPC_Headwall">#REF!</definedName>
    <definedName name="HPM">[289]DISCOUNT!$B$4</definedName>
    <definedName name="HPMAUX">'[277]Global factors'!$B$8</definedName>
    <definedName name="HPMIO">'[277]Global factors'!$B$7</definedName>
    <definedName name="Hs">#REF!</definedName>
    <definedName name="hso">#REF!</definedName>
    <definedName name="hsp">'[165]SUMP1420KL@HW'!#REF!</definedName>
    <definedName name="Ht">#REF!</definedName>
    <definedName name="HTML_CodePage" hidden="1">1252</definedName>
    <definedName name="HTML_Control" hidden="1">{"'Sheet1'!$A$4386:$N$4591"}</definedName>
    <definedName name="HTML_control2" hidden="1">{"'Sheet1'!$A$4386:$N$4591"}</definedName>
    <definedName name="HTML_Description" hidden="1">""</definedName>
    <definedName name="HTML_Email" hidden="1">""</definedName>
    <definedName name="HTML_Header" hidden="1">"Sheet1"</definedName>
    <definedName name="HTML_LastUpdate" hidden="1">"7/1/03"</definedName>
    <definedName name="HTML_LineAfter" hidden="1">FALSE</definedName>
    <definedName name="HTML_LineBefore" hidden="1">FALSE</definedName>
    <definedName name="HTML_Name" hidden="1">"m.p.raval"</definedName>
    <definedName name="HTML_OBDlg2" hidden="1">TRUE</definedName>
    <definedName name="HTML_OBDlg4" hidden="1">TRUE</definedName>
    <definedName name="HTML_OS" hidden="1">0</definedName>
    <definedName name="HTML_PathFile" hidden="1">"A:\MyHTML.htm"</definedName>
    <definedName name="HTML_Title" hidden="1">"SGSDaily Progress Report Piyaj toDharoi Pipeline"</definedName>
    <definedName name="HV">#REF!</definedName>
    <definedName name="hvacrates">#REF!</definedName>
    <definedName name="HYD_EXCAVATOR">#REF!</definedName>
    <definedName name="Hydraulic_Excavator_of_1_cum_bucket">#N/A</definedName>
    <definedName name="hysd">#REF!</definedName>
    <definedName name="HYT">'[251]Plant &amp;  Machinery'!$G$4</definedName>
    <definedName name="hyujfghdfd">'[163]NEW '!#REF!</definedName>
    <definedName name="hyuu">#REF!</definedName>
    <definedName name="i">[290]Boq!#REF!</definedName>
    <definedName name="I_10">[110]RMR!$L$12</definedName>
    <definedName name="I_12">[108]RMR!$L$11</definedName>
    <definedName name="I_2">[127]RMR!#REF!</definedName>
    <definedName name="I_20">[110]RMR!$L$10</definedName>
    <definedName name="I_25">[108]RMR!$L$9</definedName>
    <definedName name="I_40">[108]RMR!$L$8</definedName>
    <definedName name="I_6">[110]RMR!$L$13</definedName>
    <definedName name="I_60">[110]RMR!$L$5</definedName>
    <definedName name="I_H40">[110]RMR!$L$7</definedName>
    <definedName name="IA">'[291]Sheet1 (2)'!$II$1</definedName>
    <definedName name="IAM" hidden="1">{"'Sheet1'!$A$4386:$N$4591"}</definedName>
    <definedName name="ice">#REF!</definedName>
    <definedName name="id">#REF!</definedName>
    <definedName name="id10.0">'[202]int-Dia-hdpe'!$H$3:$H$27</definedName>
    <definedName name="id10_0">NA()</definedName>
    <definedName name="id2.5">#N/A</definedName>
    <definedName name="id2_5">#REF!</definedName>
    <definedName name="id4.0">'[202]int-Dia-hdpe'!$E$3:$E$27</definedName>
    <definedName name="id4_0">NA()</definedName>
    <definedName name="id6.0">'[202]int-Dia-hdpe'!$F$3:$F$27</definedName>
    <definedName name="id6_0">NA()</definedName>
    <definedName name="id8.0">'[202]int-Dia-hdpe'!$G$3:$G$27</definedName>
    <definedName name="id8_0">NA()</definedName>
    <definedName name="if">[292]Sheet3!$C$15</definedName>
    <definedName name="ii">'[293]Data base'!$B$1:$F$796</definedName>
    <definedName name="IIELS">#REF!</definedName>
    <definedName name="iiii">[237]Labour!$D$5</definedName>
    <definedName name="IK" hidden="1">{"'ridftotal'!$A$4:$S$27"}</definedName>
    <definedName name="imp">[294]Sheet5!#REF!</definedName>
    <definedName name="impervious_coat">#REF!</definedName>
    <definedName name="in">#REF!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ices">#REF!</definedName>
    <definedName name="IndicesMonth">#REF!</definedName>
    <definedName name="IndicesValue">#REF!</definedName>
    <definedName name="indu">[295]Indices!#REF!</definedName>
    <definedName name="INFRASTRUCTURE_ENTRY">'[296]INPUT SHEET'!$B$833:$F$858</definedName>
    <definedName name="inspbg">#REF!</definedName>
    <definedName name="inspbgcharges">#REF!</definedName>
    <definedName name="Installed_Spare">[297]Iocount!#REF!</definedName>
    <definedName name="INSURE">'[156]Insurance Ext'!$A$6:$K$64</definedName>
    <definedName name="Int">#REF!</definedName>
    <definedName name="INT_RATE">[99]CPHEEO!$C$12</definedName>
    <definedName name="Interest_Rate" localSheetId="3">#REF!</definedName>
    <definedName name="Interest_Rate">#REF!</definedName>
    <definedName name="Interior">#REF!</definedName>
    <definedName name="interlocking">#REF!</definedName>
    <definedName name="INV_SCH">#REF!</definedName>
    <definedName name="investment">#REF!</definedName>
    <definedName name="inwords">[298]Wordsdata!#REF!</definedName>
    <definedName name="IOA_12_gauge">[100]Material!#REF!</definedName>
    <definedName name="IOA_14_gauge">[100]Material!#REF!</definedName>
    <definedName name="iocl">#REF!</definedName>
    <definedName name="ip">[299]MRATES!$H$54</definedName>
    <definedName name="ipvc1">#REF!</definedName>
    <definedName name="IRC2.36">[84]MRATES!$F$8</definedName>
    <definedName name="ISEC77">#REF!</definedName>
    <definedName name="IT">#REF!</definedName>
    <definedName name="IT_10">#REF!</definedName>
    <definedName name="ITBP">#REF!</definedName>
    <definedName name="item">[234]maya!$A$69:$A$107</definedName>
    <definedName name="ITEM_DESCRIPTION">'[300]BOQ '!#REF!</definedName>
    <definedName name="items">'[126]Material&amp;equipment'!$1:$1048576</definedName>
    <definedName name="ITEMWISEABS" hidden="1">'[144]final abstract'!#REF!</definedName>
    <definedName name="iv">#REF!</definedName>
    <definedName name="J">#REF!</definedName>
    <definedName name="J_I" hidden="1">'[144]final abstract'!#REF!</definedName>
    <definedName name="J_T" hidden="1">'[144]final abstract'!#REF!</definedName>
    <definedName name="JAD">#REF!</definedName>
    <definedName name="Jakkannapet">[301]Material!$D$117</definedName>
    <definedName name="Jamuna_Sand">#REF!</definedName>
    <definedName name="jawed">'[302]Activity No (A) ( 12)  '!#REF!</definedName>
    <definedName name="jb">#REF!</definedName>
    <definedName name="JBcode_14dig">#REF!</definedName>
    <definedName name="JCB_Excavator">#REF!</definedName>
    <definedName name="jd">#REF!</definedName>
    <definedName name="jdfknmnbdnb">[150]Lead!#REF!</definedName>
    <definedName name="Jeddy_Stone_above_450_mm_to_600_mm">#REF!</definedName>
    <definedName name="Jessu">#REF!</definedName>
    <definedName name="JFHHFJ">#REF!</definedName>
    <definedName name="jhgjhff">#REF!</definedName>
    <definedName name="jhkjahdkjhasdjhfkjasdhfkj">[150]Lead!#REF!</definedName>
    <definedName name="jj">#REF!</definedName>
    <definedName name="jjhgjjk">[303]Labour!$D$4</definedName>
    <definedName name="JJJ">#REF!</definedName>
    <definedName name="jk" hidden="1">{"'ridftotal'!$A$4:$S$27"}</definedName>
    <definedName name="JKDL123">#REF!</definedName>
    <definedName name="jkjkjkj">#REF!</definedName>
    <definedName name="jksfiohifnklkldf">#N/A</definedName>
    <definedName name="jlk" hidden="1">'[144]final abstract'!#REF!</definedName>
    <definedName name="jnjlk" hidden="1">'[144]final abstract'!#REF!</definedName>
    <definedName name="job.no" hidden="1">[174]Database!$C$6:$C$26</definedName>
    <definedName name="JobID">#REF!</definedName>
    <definedName name="Jobtypes">[304]FORM7!$R$3:$S$7</definedName>
    <definedName name="joint">#REF!</definedName>
    <definedName name="ju">#REF!</definedName>
    <definedName name="Juliflora">#REF!</definedName>
    <definedName name="june">'[305]Data base'!$B$5:$F$238</definedName>
    <definedName name="JUNGLE">#REF!</definedName>
    <definedName name="JVSTONE">[228]leads!$Q$9</definedName>
    <definedName name="k" localSheetId="3">[162]Elect.!#REF!</definedName>
    <definedName name="k" hidden="1">{"form-D1",#N/A,FALSE,"FORM-D1";"form-D1_amt",#N/A,FALSE,"FORM-D1"}</definedName>
    <definedName name="K_Aggregate_10">[306]Material!$D$17</definedName>
    <definedName name="k_Aggrgate_GradeII_19mmNominal_25_10m">[307]Material!$D$15</definedName>
    <definedName name="k_Bitumen_CRM">[307]Material!$D$39</definedName>
    <definedName name="k_Bitumen_NRM">[307]Material!$D$40</definedName>
    <definedName name="k_Bitumen_PM">[307]Material!$D$41</definedName>
    <definedName name="k_BitumenEmulsion_RSI">[307]Material!$D$44</definedName>
    <definedName name="k_Mason_2ndClass">[306]Labour!$D$15</definedName>
    <definedName name="k1_table">#REF!</definedName>
    <definedName name="k1x">[157]Design!#REF!</definedName>
    <definedName name="k1y">[157]Design!#REF!</definedName>
    <definedName name="k2x">[157]Design!#REF!</definedName>
    <definedName name="k2y">[157]Design!#REF!</definedName>
    <definedName name="ka">#REF!</definedName>
    <definedName name="Kail_II_nd_class_board">#REF!</definedName>
    <definedName name="Kail_II_nd_class_scantling">#REF!</definedName>
    <definedName name="kailash">'[308]Rate Analysis'!$D$435</definedName>
    <definedName name="kaj">'[309]Road Detail Est.'!#REF!</definedName>
    <definedName name="kankar__hard_broken_kankar__40_to_75_mm___ring">#REF!</definedName>
    <definedName name="Kapurala" hidden="1">'[144]final abstract'!#REF!</definedName>
    <definedName name="kasdfjhd" hidden="1">{"'Typical Costs Estimates'!$C$158:$H$161"}</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ci">[310]Comparative!$K$4</definedName>
    <definedName name="kedpfi">[148]Habcodes!#REF!</definedName>
    <definedName name="Kerosene_Oil">#REF!</definedName>
    <definedName name="Key">[311]mlead!$D$44</definedName>
    <definedName name="KFJ">[203]DATA_PRG!$H$180</definedName>
    <definedName name="kfvjlkjlkdl">'[268]GF Columns'!#REF!</definedName>
    <definedName name="khal">'[284]labour rates'!$C$4</definedName>
    <definedName name="khhfg">#REF!</definedName>
    <definedName name="KIOP">[251]Material!$D$47</definedName>
    <definedName name="kiran">#REF!</definedName>
    <definedName name="Kishore">#REF!</definedName>
    <definedName name="kj">'[312]Plant &amp;  Machinery'!$G$48</definedName>
    <definedName name="KJGLG">#REF!</definedName>
    <definedName name="kjh">#REF!</definedName>
    <definedName name="kk">#REF!</definedName>
    <definedName name="kkfyof">#REF!</definedName>
    <definedName name="KKK">'[313]PRECAST lightconc-II'!$K$19</definedName>
    <definedName name="KKKK" hidden="1">{"ss",#N/A,FALSE,"MODULE3"}</definedName>
    <definedName name="KKKKK" hidden="1">{"ss",#N/A,FALSE,"MODULE3"}</definedName>
    <definedName name="kkkkkk">[220]Material!$D$117</definedName>
    <definedName name="KKLEL">#REF!</definedName>
    <definedName name="kl">[314]Publicbuilding!$R$46</definedName>
    <definedName name="kljjl" hidden="1">{"pl_t&amp;d",#N/A,FALSE,"p&amp;l_t&amp;D_01_02 (2)"}</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#REF!</definedName>
    <definedName name="Kolim">#REF!</definedName>
    <definedName name="Konsortialanteil">#REF!</definedName>
    <definedName name="ksksk">'[268]GF Columns'!#REF!</definedName>
    <definedName name="ku">[314]Publicbuilding!$Q$109</definedName>
    <definedName name="KVC">#REF!</definedName>
    <definedName name="KW_RATE">[99]input!$C$17</definedName>
    <definedName name="L">#REF!</definedName>
    <definedName name="L.C">[315]labour!$D$3</definedName>
    <definedName name="L_Bhisti">[316]Labour!$D$3</definedName>
    <definedName name="L_BISTI">#REF!</definedName>
    <definedName name="L_BitumenSprayer">[314]Labour!$D$4</definedName>
    <definedName name="L_Blacksmith">[316]Labour!$D$5</definedName>
    <definedName name="L_Blaster">[317]Labour!$D$6</definedName>
    <definedName name="L_BSMIT">#REF!</definedName>
    <definedName name="L_Carpenter_1stClass">[318]Labour!$D$7</definedName>
    <definedName name="L_ChipsSpreader">[314]Labour!$D$8</definedName>
    <definedName name="L_Chiseller">[318]Labour!$D$9</definedName>
    <definedName name="L_CPENTER">#REF!</definedName>
    <definedName name="L_Dresser_Skilled">[318]Labour!$D$10</definedName>
    <definedName name="L_Driller">[317]Labour!$D$11</definedName>
    <definedName name="L_ELECRICIAN">#REF!</definedName>
    <definedName name="L_Fitter">[319]Labour!$D$13</definedName>
    <definedName name="L_Mason_1stClass">[316]Labour!$D$14</definedName>
    <definedName name="L_Mason_2ndClass">[316]Labour!$D$15</definedName>
    <definedName name="L_MASON1">#REF!</definedName>
    <definedName name="L_MASON2">#REF!</definedName>
    <definedName name="L_Mate">[316]Labour!$D$16</definedName>
    <definedName name="L_MAZDOOES">#REF!</definedName>
    <definedName name="L_Mazdoor">[316]Labour!$D$17</definedName>
    <definedName name="L_Mazdoor_Semi">[316]Labour!$D$18</definedName>
    <definedName name="L_Mazdoor_Skilled">[316]Labour!$D$19</definedName>
    <definedName name="L_MAZDOORSK">#REF!</definedName>
    <definedName name="L_MAZDOORUS">#REF!</definedName>
    <definedName name="L_MS">#REF!</definedName>
    <definedName name="L_MUS">#REF!</definedName>
    <definedName name="L_Painter_1stClass">[318]Labour!$D$20</definedName>
    <definedName name="L_Plumber">[318]Labour!$D$21</definedName>
    <definedName name="L_SURVEYER">#REF!</definedName>
    <definedName name="L_Surveyor">[316]Labour!$D$22</definedName>
    <definedName name="L_WhiteWasher">[318]Labour!$D$23</definedName>
    <definedName name="l1_">#REF!</definedName>
    <definedName name="L1L">[320]PS1!#REF!</definedName>
    <definedName name="L1Q">[320]PS1!#REF!</definedName>
    <definedName name="L2L">[320]PS1!#REF!</definedName>
    <definedName name="L2Q">[320]PS1!#REF!</definedName>
    <definedName name="L3L">[320]PS1!#REF!</definedName>
    <definedName name="L3Q">[320]PS1!#REF!</definedName>
    <definedName name="L4L">[320]PS1!#REF!</definedName>
    <definedName name="L4Q">[320]PS1!#REF!</definedName>
    <definedName name="L5L">[320]PS1!#REF!</definedName>
    <definedName name="L5Q">[320]PS1!#REF!</definedName>
    <definedName name="L8L">[320]PS1!#REF!</definedName>
    <definedName name="L8Q">[320]PS1!#REF!</definedName>
    <definedName name="L9L">[320]PS1!#REF!</definedName>
    <definedName name="L9Q">[320]PS1!#REF!</definedName>
    <definedName name="la">[299]MRATES!$F$36</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cs">#REF!</definedName>
    <definedName name="laff">[189]v!#REF!</definedName>
    <definedName name="lakh">[213]dBase!$J$12</definedName>
    <definedName name="lakshmi">#REF!</definedName>
    <definedName name="lali">#REF!</definedName>
    <definedName name="laminate">#N/A</definedName>
    <definedName name="Land">#REF!</definedName>
    <definedName name="Land_adv">#REF!</definedName>
    <definedName name="Last_Row" localSheetId="3">NA()</definedName>
    <definedName name="Last_Row">#N/A</definedName>
    <definedName name="Last_Row_1">#N/A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t_60">#REF!</definedName>
    <definedName name="lbt_80">#REF!</definedName>
    <definedName name="lbt_e">#REF!</definedName>
    <definedName name="LBTC">#REF!</definedName>
    <definedName name="LBTS">#REF!</definedName>
    <definedName name="LC">#REF!</definedName>
    <definedName name="LC.">[321]labour!$D$3</definedName>
    <definedName name="LCC">'[322]labour &amp; Centering'!$G$71</definedName>
    <definedName name="LCN">#REF!</definedName>
    <definedName name="LCNAUX">'[277]Global factors'!$B$5</definedName>
    <definedName name="LCS">#REF!</definedName>
    <definedName name="ldb">#REF!</definedName>
    <definedName name="ldskjf">[148]Habcodes!#REF!</definedName>
    <definedName name="le">#REF!</definedName>
    <definedName name="lead">#REF!</definedName>
    <definedName name="LEAD_1">#REF!</definedName>
    <definedName name="LEAD_2">#REF!</definedName>
    <definedName name="LEAD_3">#REF!</definedName>
    <definedName name="Lead_Charges_less_stacking">#REF!</definedName>
    <definedName name="Lead_gravel">[323]Lead!$F$5</definedName>
    <definedName name="lead_list">#REF!</definedName>
    <definedName name="Lead_metal_mc">[324]Lead!$F$12</definedName>
    <definedName name="Lead_Metal_ss">[323]Lead!$F$20</definedName>
    <definedName name="lead_MIDDLE">#REF!</definedName>
    <definedName name="Lead_MR">#REF!</definedName>
    <definedName name="lead_prin">#REF!</definedName>
    <definedName name="Lead_sand_filling">[323]Lead!$F$6</definedName>
    <definedName name="Lead_sand_mortor">[324]Lead!$F$19</definedName>
    <definedName name="Lead_stone">[323]Lead!$F$7</definedName>
    <definedName name="LEAD_Y1">#REF!</definedName>
    <definedName name="LEAD_Y2">#REF!</definedName>
    <definedName name="LEAD1">[325]Det.SC2!$3:$3</definedName>
    <definedName name="lead3">#REF!</definedName>
    <definedName name="leadprin">#REF!</definedName>
    <definedName name="leads">#REF!</definedName>
    <definedName name="leads1">[326]leads!$A$3:$F$53</definedName>
    <definedName name="leads11">[17]leads!$A$3:$E$107</definedName>
    <definedName name="leads2">[327]leads!$A$3:$E$307</definedName>
    <definedName name="LED">#REF!</definedName>
    <definedName name="lef">#REF!</definedName>
    <definedName name="legend">#REF!</definedName>
    <definedName name="lel">#REF!</definedName>
    <definedName name="LEN">#REF!</definedName>
    <definedName name="LENGTH">[99]CPHEEO!$C$8</definedName>
    <definedName name="level_difference">#REF!</definedName>
    <definedName name="lfb">[155]Process!#REF!</definedName>
    <definedName name="lfo">[292]Sheet3!$C$16</definedName>
    <definedName name="lghlf">'[328]Steel- Beam'!#REF!</definedName>
    <definedName name="lgt">'[74]C-data'!$F$25</definedName>
    <definedName name="li">[257]Data!$G$7</definedName>
    <definedName name="LI_LI">[95]General!#REF!</definedName>
    <definedName name="library">#REF!</definedName>
    <definedName name="lift_charges">'[176]data existing_do not delete'!$E$20:$E$22</definedName>
    <definedName name="lift_f1">#REF!</definedName>
    <definedName name="lift_f2">#REF!</definedName>
    <definedName name="lift_f3">#REF!</definedName>
    <definedName name="lift_f4">#REF!</definedName>
    <definedName name="lift_range">'[176]data existing_do not delete'!$A$57:$A$70</definedName>
    <definedName name="lift_rcc_1">#REF!</definedName>
    <definedName name="lift_rcc_2">#REF!</definedName>
    <definedName name="lift_rcc_3">#REF!</definedName>
    <definedName name="lift_rcc_4">#REF!</definedName>
    <definedName name="lifting_heights">'[176]data existing_do not delete'!$A$43:$A$54</definedName>
    <definedName name="LIII">[329]ESTIMATE!#REF!</definedName>
    <definedName name="lin">[203]DATA_PRG!$H$159</definedName>
    <definedName name="line">#REF!</definedName>
    <definedName name="LineDetails">[330]Lookup!$A$3:$AH$284</definedName>
    <definedName name="LINING">#REF!</definedName>
    <definedName name="LIT">#REF!</definedName>
    <definedName name="ljhj">#REF!</definedName>
    <definedName name="lk">#REF!</definedName>
    <definedName name="lkajdhrlkuae">'[268]GF Columns'!#REF!</definedName>
    <definedName name="lkhfesryhelu">'[268]GF Columns'!#REF!</definedName>
    <definedName name="lkjgushr">'[268]GF Columns'!#REF!</definedName>
    <definedName name="LKJH">[331]Labour!$D$5</definedName>
    <definedName name="ll">[314]Publicbuilding!$R$46</definedName>
    <definedName name="lld">[155]Process!#REF!</definedName>
    <definedName name="LLL">#REF!</definedName>
    <definedName name="lllq">[320]PS1!#REF!</definedName>
    <definedName name="llw">[155]Process!#REF!</definedName>
    <definedName name="LM">'[277]Global factors'!$B$9</definedName>
    <definedName name="LMAUX">'[277]Global factors'!$B$10</definedName>
    <definedName name="lmc">#REF!</definedName>
    <definedName name="lms">[306]Labour!$D$5</definedName>
    <definedName name="load">#REF!</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3">#REF!</definedName>
    <definedName name="Loan_Amount">#REF!</definedName>
    <definedName name="Loan_Start">#REF!</definedName>
    <definedName name="Loan_Years">#REF!</definedName>
    <definedName name="loans_adv">#REF!</definedName>
    <definedName name="lobour">#REF!</definedName>
    <definedName name="Local_Curr">[156]Data!$H$14</definedName>
    <definedName name="LOCAL_STAFF">'[296]RES-PLANNING'!$A$452:$D$478</definedName>
    <definedName name="LOCAL_STAFF_ENTRY">'[296]INPUT SHEET'!$B$437:$B$461</definedName>
    <definedName name="Location">[156]Data!$C$10</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ationIndex">#REF!</definedName>
    <definedName name="lock">#N/A</definedName>
    <definedName name="lodr">#REF!</definedName>
    <definedName name="logo1">"Picture 7"</definedName>
    <definedName name="lok">#REF!</definedName>
    <definedName name="LONG">#REF!</definedName>
    <definedName name="LOOP">#REF!</definedName>
    <definedName name="Loose">#REF!</definedName>
    <definedName name="lp">[220]Material!$D$114</definedName>
    <definedName name="lpiw">#REF!</definedName>
    <definedName name="lpvc">#REF!</definedName>
    <definedName name="LS_ROA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#REF!</definedName>
    <definedName name="LSNO10">[332]Lead!$M$15</definedName>
    <definedName name="LSNO100">#REF!</definedName>
    <definedName name="LSNO101">#REF!</definedName>
    <definedName name="LSNO102">#REF!</definedName>
    <definedName name="LSNO103">#REF!</definedName>
    <definedName name="LSNO104">#REF!</definedName>
    <definedName name="LSNO105">#REF!</definedName>
    <definedName name="LSNO106">#REF!</definedName>
    <definedName name="LSNO107">#REF!</definedName>
    <definedName name="LSNO108">#REF!</definedName>
    <definedName name="LSNO109">#REF!</definedName>
    <definedName name="LSNO11">[332]Lead!$M$17</definedName>
    <definedName name="LSNO110">#REF!</definedName>
    <definedName name="LSNO111">#REF!</definedName>
    <definedName name="LSNO112">#REF!</definedName>
    <definedName name="LSNO113">#REF!</definedName>
    <definedName name="LSNO114">#REF!</definedName>
    <definedName name="LSNO115">#REF!</definedName>
    <definedName name="LSNO116">#REF!</definedName>
    <definedName name="LSNO117">#REF!</definedName>
    <definedName name="LSNO118">#REF!</definedName>
    <definedName name="LSNO119">#REF!</definedName>
    <definedName name="LSNO12">[332]Lead!#REF!</definedName>
    <definedName name="LSNO120">#REF!</definedName>
    <definedName name="LSNO121">#REF!</definedName>
    <definedName name="LSNO122">#REF!</definedName>
    <definedName name="LSNO123">#REF!</definedName>
    <definedName name="LSNO124">#REF!</definedName>
    <definedName name="LSNO125">#REF!</definedName>
    <definedName name="LSNO126">#REF!</definedName>
    <definedName name="LSNO127">#REF!</definedName>
    <definedName name="LSNO128">#REF!</definedName>
    <definedName name="LSNO129">#REF!</definedName>
    <definedName name="LSNO13">[29]Lead!$N$10</definedName>
    <definedName name="LSNO130">#REF!</definedName>
    <definedName name="LSNO131">#REF!</definedName>
    <definedName name="LSNO132">#REF!</definedName>
    <definedName name="LSNO133">#REF!</definedName>
    <definedName name="LSNO134">#REF!</definedName>
    <definedName name="LSNO135">#REF!</definedName>
    <definedName name="LSNO136">#REF!</definedName>
    <definedName name="LSNO137">#REF!</definedName>
    <definedName name="LSNO138">#REF!</definedName>
    <definedName name="LSNO139">#REF!</definedName>
    <definedName name="LSNO14">[29]Lead!$N$11</definedName>
    <definedName name="LSNO140">#REF!</definedName>
    <definedName name="LSNO141">#REF!</definedName>
    <definedName name="LSNO142">#REF!</definedName>
    <definedName name="LSNO143">#REF!</definedName>
    <definedName name="LSNO144">#REF!</definedName>
    <definedName name="LSNO145">#REF!</definedName>
    <definedName name="LSNO146">#REF!</definedName>
    <definedName name="LSNO147">#REF!</definedName>
    <definedName name="LSNO148">#REF!</definedName>
    <definedName name="LSNO149">#REF!</definedName>
    <definedName name="LSNO15">[332]Lead!#REF!</definedName>
    <definedName name="LSNO150">#REF!</definedName>
    <definedName name="LSNO151">#REF!</definedName>
    <definedName name="LSNO152">#REF!</definedName>
    <definedName name="LSNO153">#REF!</definedName>
    <definedName name="LSNO154">#REF!</definedName>
    <definedName name="LSNO155">#REF!</definedName>
    <definedName name="LSNO156">#REF!</definedName>
    <definedName name="LSNO157">#REF!</definedName>
    <definedName name="LSNO158">#REF!</definedName>
    <definedName name="LSNO159">#REF!</definedName>
    <definedName name="LSNO16">#REF!</definedName>
    <definedName name="LSNO160">#REF!</definedName>
    <definedName name="LSNO161">#REF!</definedName>
    <definedName name="LSNO162">#REF!</definedName>
    <definedName name="LSNO163">#REF!</definedName>
    <definedName name="LSNO164">#REF!</definedName>
    <definedName name="LSNO165">#REF!</definedName>
    <definedName name="LSNO166">#REF!</definedName>
    <definedName name="LSNO167">#REF!</definedName>
    <definedName name="LSNO168">#REF!</definedName>
    <definedName name="LSNO169">#REF!</definedName>
    <definedName name="LSNO17">[332]Lead!#REF!</definedName>
    <definedName name="LSNO170">#REF!</definedName>
    <definedName name="LSNO171">#REF!</definedName>
    <definedName name="LSNO172">#REF!</definedName>
    <definedName name="LSNO173">#REF!</definedName>
    <definedName name="LSNO174">#REF!</definedName>
    <definedName name="LSNO175">#REF!</definedName>
    <definedName name="LSNO176">#REF!</definedName>
    <definedName name="LSNO177">#REF!</definedName>
    <definedName name="LSNO178">#REF!</definedName>
    <definedName name="LSNO179">#REF!</definedName>
    <definedName name="LSNO18">#REF!</definedName>
    <definedName name="LSNO180">#REF!</definedName>
    <definedName name="LSNO181">#REF!</definedName>
    <definedName name="LSNO182">#REF!</definedName>
    <definedName name="LSNO183">#REF!</definedName>
    <definedName name="LSNO184">#REF!</definedName>
    <definedName name="LSNO185">#REF!</definedName>
    <definedName name="LSNO186">#REF!</definedName>
    <definedName name="LSNO187">#REF!</definedName>
    <definedName name="LSNO188">#REF!</definedName>
    <definedName name="LSNO189">#REF!</definedName>
    <definedName name="LSNO19">[333]Lead!$O$20</definedName>
    <definedName name="LSNO190">#REF!</definedName>
    <definedName name="LSNO191">#REF!</definedName>
    <definedName name="LSNO192">#REF!</definedName>
    <definedName name="LSNO193">#REF!</definedName>
    <definedName name="LSNO194">#REF!</definedName>
    <definedName name="LSNO195">#REF!</definedName>
    <definedName name="LSNO196">#REF!</definedName>
    <definedName name="LSNO197">#REF!</definedName>
    <definedName name="LSNO198">#REF!</definedName>
    <definedName name="LSNO199">#REF!</definedName>
    <definedName name="LSNO2">[29]Lead!$N$7</definedName>
    <definedName name="LSNO20">[29]Lead!#REF!</definedName>
    <definedName name="LSNO200">#REF!</definedName>
    <definedName name="LSNO201">#REF!</definedName>
    <definedName name="LSNO202">#REF!</definedName>
    <definedName name="LSNO203">#REF!</definedName>
    <definedName name="LSNO204">#REF!</definedName>
    <definedName name="LSNO205">#REF!</definedName>
    <definedName name="LSNO206">#REF!</definedName>
    <definedName name="LSNO207">#REF!</definedName>
    <definedName name="LSNO208">#REF!</definedName>
    <definedName name="LSNO209">#REF!</definedName>
    <definedName name="LSNO21">[332]Lead!#REF!</definedName>
    <definedName name="LSNO210">#REF!</definedName>
    <definedName name="LSNO211">#REF!</definedName>
    <definedName name="LSNO212">#REF!</definedName>
    <definedName name="LSNO213">#REF!</definedName>
    <definedName name="LSNO214">#REF!</definedName>
    <definedName name="LSNO215">#REF!</definedName>
    <definedName name="LSNO216">#REF!</definedName>
    <definedName name="LSNO217">#REF!</definedName>
    <definedName name="LSNO218">#REF!</definedName>
    <definedName name="LSNO219">#REF!</definedName>
    <definedName name="LSNO22">[332]Lead!$M$29</definedName>
    <definedName name="LSNO220">#REF!</definedName>
    <definedName name="LSNO221">#REF!</definedName>
    <definedName name="LSNO222">#REF!</definedName>
    <definedName name="LSNO223">#REF!</definedName>
    <definedName name="LSNO224">#REF!</definedName>
    <definedName name="LSNO225">#REF!</definedName>
    <definedName name="LSNO226">#REF!</definedName>
    <definedName name="LSNO227">#REF!</definedName>
    <definedName name="LSNO228">#REF!</definedName>
    <definedName name="LSNO229">#REF!</definedName>
    <definedName name="LSNO23">#REF!</definedName>
    <definedName name="LSNO230">#REF!</definedName>
    <definedName name="LSNO231">#REF!</definedName>
    <definedName name="LSNO232">#REF!</definedName>
    <definedName name="LSNO233">#REF!</definedName>
    <definedName name="LSNO234">#REF!</definedName>
    <definedName name="LSNO235">#REF!</definedName>
    <definedName name="LSNO236">#REF!</definedName>
    <definedName name="LSNO237">#REF!</definedName>
    <definedName name="LSNO238">#REF!</definedName>
    <definedName name="LSNO239">#REF!</definedName>
    <definedName name="LSNO24">#REF!</definedName>
    <definedName name="LSNO240">#REF!</definedName>
    <definedName name="LSNO241">#REF!</definedName>
    <definedName name="LSNO242">#REF!</definedName>
    <definedName name="LSNO243">#REF!</definedName>
    <definedName name="LSNO244">#REF!</definedName>
    <definedName name="LSNO245">#REF!</definedName>
    <definedName name="LSNO246">#REF!</definedName>
    <definedName name="LSNO247">#REF!</definedName>
    <definedName name="LSNO248">#REF!</definedName>
    <definedName name="LSNO249">#REF!</definedName>
    <definedName name="LSNO25">#REF!</definedName>
    <definedName name="LSNO250">#REF!</definedName>
    <definedName name="LSNO251">#REF!</definedName>
    <definedName name="LSNO26">#REF!</definedName>
    <definedName name="LSNO27">[332]Lead!#REF!</definedName>
    <definedName name="LSNO28">[332]Lead!#REF!</definedName>
    <definedName name="LSNO29">[332]Lead!#REF!</definedName>
    <definedName name="LSNO3">#REF!</definedName>
    <definedName name="LSNO30">[332]Lead!#REF!</definedName>
    <definedName name="LSNO31">[332]Lead!#REF!</definedName>
    <definedName name="LSNO32">[332]Lead!#REF!</definedName>
    <definedName name="LSNO33">[332]Lead!#REF!</definedName>
    <definedName name="LSNO34">#REF!</definedName>
    <definedName name="LSNO35">[332]Lead!#REF!</definedName>
    <definedName name="LSNO36">[332]Lead!#REF!</definedName>
    <definedName name="LSNO37">#REF!</definedName>
    <definedName name="LSNO38">#REF!</definedName>
    <definedName name="LSNO39">#REF!</definedName>
    <definedName name="LSNO4">[29]Lead!$N$9</definedName>
    <definedName name="LSNO40">#REF!</definedName>
    <definedName name="LSNO41">#REF!</definedName>
    <definedName name="LSNO42">#REF!</definedName>
    <definedName name="LSNO43">#REF!</definedName>
    <definedName name="LSNO44">#REF!</definedName>
    <definedName name="LSNO45">#REF!</definedName>
    <definedName name="LSNO46">#REF!</definedName>
    <definedName name="LSNO47">#REF!</definedName>
    <definedName name="LSNO48">#REF!</definedName>
    <definedName name="LSNO49">#REF!</definedName>
    <definedName name="LSNO5">[332]Lead!$M$11</definedName>
    <definedName name="LSNO50">#REF!</definedName>
    <definedName name="LSNO51">#REF!</definedName>
    <definedName name="LSNO52">#REF!</definedName>
    <definedName name="LSNO53">#REF!</definedName>
    <definedName name="LSNO54">#REF!</definedName>
    <definedName name="LSNO55">#REF!</definedName>
    <definedName name="LSNO56">#REF!</definedName>
    <definedName name="LSNO57">#REF!</definedName>
    <definedName name="LSNO58">#REF!</definedName>
    <definedName name="LSNO59">#REF!</definedName>
    <definedName name="LSNO6">[332]Lead!$M$12</definedName>
    <definedName name="LSNO60">#REF!</definedName>
    <definedName name="LSNO61">#REF!</definedName>
    <definedName name="LSNO62">#REF!</definedName>
    <definedName name="LSNO63">#REF!</definedName>
    <definedName name="LSNO64">#REF!</definedName>
    <definedName name="LSNO65">#REF!</definedName>
    <definedName name="LSNO66">#REF!</definedName>
    <definedName name="LSNO67">#REF!</definedName>
    <definedName name="LSNO68">#REF!</definedName>
    <definedName name="LSNO69">#REF!</definedName>
    <definedName name="LSNO7">[332]Lead!#REF!</definedName>
    <definedName name="LSNO70">#REF!</definedName>
    <definedName name="LSNO71">#REF!</definedName>
    <definedName name="LSNO72">#REF!</definedName>
    <definedName name="LSNO73">#REF!</definedName>
    <definedName name="LSNO74">#REF!</definedName>
    <definedName name="LSNO75">#REF!</definedName>
    <definedName name="LSNO76">#REF!</definedName>
    <definedName name="LSNO77">#REF!</definedName>
    <definedName name="LSNO78">#REF!</definedName>
    <definedName name="LSNO79">#REF!</definedName>
    <definedName name="LSNO8">'[334]Lead(4380)'!$P$12</definedName>
    <definedName name="LSNO80">#REF!</definedName>
    <definedName name="LSNO81">#REF!</definedName>
    <definedName name="LSNO82">#REF!</definedName>
    <definedName name="LSNO83">#REF!</definedName>
    <definedName name="LSNO84">#REF!</definedName>
    <definedName name="LSNO85">#REF!</definedName>
    <definedName name="LSNO86">#REF!</definedName>
    <definedName name="LSNO87">#REF!</definedName>
    <definedName name="LSNO88">#REF!</definedName>
    <definedName name="LSNO89">#REF!</definedName>
    <definedName name="LSNO9">[332]Lead!#REF!</definedName>
    <definedName name="LSNO90">#REF!</definedName>
    <definedName name="LSNO91">#REF!</definedName>
    <definedName name="LSNO92">#REF!</definedName>
    <definedName name="LSNO93">#REF!</definedName>
    <definedName name="LSNO94">#REF!</definedName>
    <definedName name="LSNO95">#REF!</definedName>
    <definedName name="LSNO96">#REF!</definedName>
    <definedName name="LSNO97">#REF!</definedName>
    <definedName name="LSNO98">#REF!</definedName>
    <definedName name="LSNO99">#REF!</definedName>
    <definedName name="ltpt">#REF!</definedName>
    <definedName name="lwb">#REF!</definedName>
    <definedName name="lxg">#REF!</definedName>
    <definedName name="m">#REF!</definedName>
    <definedName name="M.P.HALL">[335]ESTIMATE!$F$315</definedName>
    <definedName name="M.R.1">'[336]M.R.1'!$E$34</definedName>
    <definedName name="M.R.10">'[336]M.R.1'!$E$269</definedName>
    <definedName name="M.R.11">'[336]M.R.1'!$E$307</definedName>
    <definedName name="M.R.12">'[336]M.R.1'!$E$330</definedName>
    <definedName name="M.R.13">'[336]M.R.1'!$E$355</definedName>
    <definedName name="M.R.14">'[336]M.R.1'!$E$381</definedName>
    <definedName name="M.R.15">'[336]M.R.1'!$E$401</definedName>
    <definedName name="M.R.16">'[336]M.R.1'!$E$424</definedName>
    <definedName name="M.R.16B">'[336]M.R.1'!$E$445</definedName>
    <definedName name="M.R.16C">'[336]M.R.1'!$E$449</definedName>
    <definedName name="M.R.17">'[336]M.R.1'!$E$474</definedName>
    <definedName name="M.R.18">'[336]M.R.1'!$E$504</definedName>
    <definedName name="M.R.19">'[336]M.R.1'!$E$530</definedName>
    <definedName name="M.R.2">'[336]M.R.1'!$E$64</definedName>
    <definedName name="M.R.21">'[336]M.R.1'!$E$556</definedName>
    <definedName name="M.R.22">'[336]M.R.1'!$E$584</definedName>
    <definedName name="M.R.23">'[336]M.R.1'!$E$603</definedName>
    <definedName name="m.r.25">'[336]M.R.1'!$E$620</definedName>
    <definedName name="m.r.26">'[336]M.R.1'!$E$712</definedName>
    <definedName name="M.R.3">'[336]M.R.1'!$E$93</definedName>
    <definedName name="M.R.4">'[336]M.R.1'!$E$110</definedName>
    <definedName name="M.R.5">'[336]M.R.1'!$E$131</definedName>
    <definedName name="M.R.6">'[336]M.R.1'!$E$160</definedName>
    <definedName name="M.R.7A">'[336]M.R.1'!$E$180</definedName>
    <definedName name="M.R.7B">'[336]M.R.1'!$E$197</definedName>
    <definedName name="M.R.8">'[336]M.R.1'!$E$218</definedName>
    <definedName name="M.R.9">'[336]M.R.1'!$E$240</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[317]Material!$D$3</definedName>
    <definedName name="M_Aggregate_10">[316]Material!$D$17</definedName>
    <definedName name="M_Aggregate_20">[316]Material!$D$18</definedName>
    <definedName name="M_Aggregate_224_236m_WMM">[318]Material!$D$26</definedName>
    <definedName name="M_Aggregate_375mmMaximum_224_56mm">[316]Material!$D$4</definedName>
    <definedName name="M_Aggregate_375mmMaximum_45_225mm">[318]Material!$D$5</definedName>
    <definedName name="M_Aggregate_375mmMaximum_Below_56mm">[318]Material!$D$6</definedName>
    <definedName name="M_Aggregate_40">[316]Material!$D$19</definedName>
    <definedName name="M_Aggregate_45_224m_WMM">[318]Material!$D$27</definedName>
    <definedName name="M_Aggregate_53mmMaximum_225_56mm">[318]Material!$D$7</definedName>
    <definedName name="M_Aggregate_53mmMaximum_63_45mm">[318]Material!$D$8</definedName>
    <definedName name="M_Aggregate_53mmMaximum_below_56mm">[318]Material!$D$9</definedName>
    <definedName name="M_Aggregate_Crushable_GradeI">[318]Material!$D$20</definedName>
    <definedName name="M_Aggregate_Crushable_GradeII">[337]Material!$D$21</definedName>
    <definedName name="M_Aggregate_Crushable_GradeIII">[337]Material!$D$22</definedName>
    <definedName name="M_Aggregate_GradeI_40mmNominal_10_5mm">[318]Material!$D$10</definedName>
    <definedName name="M_Aggregate_GradeI_40mmNominal_25_10mm">[318]Material!$D$11</definedName>
    <definedName name="M_Aggregate_GradeI_40mmNominal_3725_25mm">[318]Material!$D$12</definedName>
    <definedName name="M_Aggregate_GradeI_40mmNominal_5mm">[318]Material!$D$13</definedName>
    <definedName name="M_Aggregate_GradeI_90_45mm">[318]Material!$D$23</definedName>
    <definedName name="M_Aggregate_GradeII_19mmNominal_10_5mm">[337]Material!$D$14</definedName>
    <definedName name="M_Aggregate_GradeII_19mmNominal_25_10mm">[337]Material!$D$15</definedName>
    <definedName name="M_Aggregate_GradeII_19mmNominal_5mm_below">[337]Material!$D$16</definedName>
    <definedName name="M_Aggregate_GradeII_63_45mm">[337]Material!$D$24</definedName>
    <definedName name="M_Aggregate_GradeIII_53_224mm">[337]Material!$D$25</definedName>
    <definedName name="M_Aggregates_53_22.4mm_at_Site">[338]Material!$E$37</definedName>
    <definedName name="M_Aggregates_63_45mm_at_Site">[338]Material!$E$40</definedName>
    <definedName name="M_Aggregates_90_45mm_at_Site">[338]Material!$E$41</definedName>
    <definedName name="M_AIRCOMP170">#REF!</definedName>
    <definedName name="M_AIRCOMP210">#REF!</definedName>
    <definedName name="M_AluminiumSheeting_15mm">[318]Material!$D$28</definedName>
    <definedName name="M_AluminiumStuds_100_100_Lense">[318]Material!$D$29</definedName>
    <definedName name="M_Bamboo_1stClass_85_100mm_25m_long">[318]Material!$D$31</definedName>
    <definedName name="M_Bamboo_1stClass_85_100mm_2m_long">[318]Material!$D$30</definedName>
    <definedName name="M_Bamboo_1stClass_85_100mm_3m_long">[318]Material!$D$32</definedName>
    <definedName name="M_Bamboo_1stClass_85_100mm_45_55m_long">[318]Material!$D$33</definedName>
    <definedName name="M_Bamboo_2ndClass_75mm_18_25m_long">[318]Material!$D$34</definedName>
    <definedName name="M_Bamboo_2ndClass_75mm_21_30m_long">[318]Material!$D$35</definedName>
    <definedName name="M_BarbedWire">[318]Material!$D$36</definedName>
    <definedName name="M_BindingMaterial">[318]Material!$D$37</definedName>
    <definedName name="M_BindingWire">[317]Material!$D$38</definedName>
    <definedName name="M_Bitumen_CRM">[337]Material!$D$39</definedName>
    <definedName name="M_Bitumen_NRM">[337]Material!$D$40</definedName>
    <definedName name="M_Bitumen_PM">[337]Material!$D$41</definedName>
    <definedName name="M_Bitumen_S65">[314]Material!$D$42</definedName>
    <definedName name="M_Bitumen_S90">[314]Material!$D$43</definedName>
    <definedName name="M_BitumenEmulsion_RS1">[337]Material!$D$44</definedName>
    <definedName name="M_BitumenEmulsion_SS1">[316]Material!$D$45</definedName>
    <definedName name="M_BitumenSealant">[316]Material!$D$46</definedName>
    <definedName name="M_Blasted_Rubble">[317]Material!$D$47</definedName>
    <definedName name="M_BlastingMaterial">[317]Material!$D$48</definedName>
    <definedName name="M_BondStone_400_150_150mm">[317]Material!$D$49</definedName>
    <definedName name="M_Brick_1stClass">[317]Material!$D$50</definedName>
    <definedName name="M_BROOMER">#REF!</definedName>
    <definedName name="M_CC_CUTTER">#REF!</definedName>
    <definedName name="M_CCMIXER">#REF!</definedName>
    <definedName name="M_Cement">[316]Material!$D$51</definedName>
    <definedName name="M_CementPrimer">[318]Material!$D$52</definedName>
    <definedName name="M_CHIPSPREDER">#REF!</definedName>
    <definedName name="M_ChlorpreneElastomer_OR_ClosedCellFoamSealingElement">[319]Material!$D$53</definedName>
    <definedName name="M_CompensationForEarthTakenFromPrivateLand">[314]Material!$D$54</definedName>
    <definedName name="M_CompressibleFibreBoard">[319]Material!$D$55</definedName>
    <definedName name="M_CopperPlate">[319]Material!$D$56</definedName>
    <definedName name="M_CorrosionResistantStructuralSteelGrating">[319]Material!$D$58</definedName>
    <definedName name="M_CRANE8T">#REF!</definedName>
    <definedName name="M_CreditForExcavatedRock">[318]Material!$D$59</definedName>
    <definedName name="M_CrowBars_40mm">[339]Material!$D$60</definedName>
    <definedName name="M_CrushedSand_OR_Grit">[337]Material!$D$61</definedName>
    <definedName name="M_CrushedSlag">[318]Material!$D$62</definedName>
    <definedName name="M_CrushedStoneAggregate_265_75">[318]Material!$D$63</definedName>
    <definedName name="M_CrushedStoneChipping_132">[337]Material!$D$64</definedName>
    <definedName name="M_CrushedStoneChipping_67mm_100Passing_112mm">[337]Material!$D$65</definedName>
    <definedName name="M_CrushedStoneChipping_67mm_100Passing_95mm">[337]Material!$D$66</definedName>
    <definedName name="M_CrushedStoneChipping_95">[337]Material!$D$67</definedName>
    <definedName name="M_CrushedStoneCoarseAggregatePassing_53mm">[314]Material!$D$68</definedName>
    <definedName name="M_CuringCompound">[316]Material!$D$69</definedName>
    <definedName name="M_DebondingStrips">[316]Material!$D$70</definedName>
    <definedName name="M_DOZERD50">#REF!</definedName>
    <definedName name="M_EdgeStone_450_350_200mm">[318]Material!$D$72</definedName>
    <definedName name="M_ElastomericBearingAssembly">[317]Material!$D$73</definedName>
    <definedName name="M_ElectricDetonator">[317]Material!$D$74</definedName>
    <definedName name="M_ELEGEN">#REF!</definedName>
    <definedName name="M_EpoxyPaint">[318]Material!$D$75</definedName>
    <definedName name="M_EXCAVATOR9">#REF!</definedName>
    <definedName name="M_FarmyardManure">[318]Material!$D$77</definedName>
    <definedName name="M_FevicolAdhesive">[318]Material!$D$78</definedName>
    <definedName name="M_FilterMedia">[317]Material!$D$79</definedName>
    <definedName name="M_filterMediam">[242]Material!$D$79</definedName>
    <definedName name="M_FineAggregate_CrushedSand">[318]Material!$D$80</definedName>
    <definedName name="M_FRONTLOADER">#REF!</definedName>
    <definedName name="M_GalvanisedAngle">[319]Material!$D$81</definedName>
    <definedName name="M_Gelatine_80">[318]Material!$D$83</definedName>
    <definedName name="M_GIPipe_100mm">[319]Material!$D$84</definedName>
    <definedName name="M_GIPipe_50mm">[318]Material!$D$85</definedName>
    <definedName name="M_GIWires">[318]Material!$D$86</definedName>
    <definedName name="M_GradedStoneAggregate">[318]Material!$D$87</definedName>
    <definedName name="M_GranularMaterial">[317]Material!$D$88</definedName>
    <definedName name="M_HandBrokenMetal_40mm">[337]Material!$D$89</definedName>
    <definedName name="M_HMP40">#REF!</definedName>
    <definedName name="M_ICRUSHER">#REF!</definedName>
    <definedName name="M_Indigo">[318]Material!$D$90</definedName>
    <definedName name="M_InterlockingBlocks_60mm">[337]Material!$D$91</definedName>
    <definedName name="M_InterlockingBlocks_80mm">[337]Material!$D$92</definedName>
    <definedName name="M_JointFillerBoard">[316]Material!$D$93</definedName>
    <definedName name="M_JuteNetting_OpenWeave_25mm">[318]Material!$D$94</definedName>
    <definedName name="M_JuteRope_12mm">[316]Material!$D$95</definedName>
    <definedName name="M_KeyAggregatesPassing_224mm">[314]Material!$D$96</definedName>
    <definedName name="M_L">#REF!</definedName>
    <definedName name="m_lead">#REF!</definedName>
    <definedName name="M_Lime">[317]Material!$D$97</definedName>
    <definedName name="M_LocalWoodPiles_1stClass">[318]Material!$D$99</definedName>
    <definedName name="M_LocalWoodPiles_1stClass_100_75mm">[318]Material!$D$100</definedName>
    <definedName name="M_MOTORGRADER200">#REF!</definedName>
    <definedName name="M_MOTORGRADER50">#REF!</definedName>
    <definedName name="M_MS_Sheet_15mm">[318]Material!$D$105</definedName>
    <definedName name="M_MS_Sheet_2mm">[318]Material!$D$106</definedName>
    <definedName name="M_MSClamps">[317]Material!$D$102</definedName>
    <definedName name="M_MSFlat_StructuralSteel">[318]Material!$D$103</definedName>
    <definedName name="M_MSSheetTube_47_47mm_12_SWG">[318]Material!$D$104</definedName>
    <definedName name="M_Nuts_Bolts_Rivets">[318]Material!$D$107</definedName>
    <definedName name="M_Paint_SyntheticEnamel">[318]Material!$D$108</definedName>
    <definedName name="M_PAVER100">#REF!</definedName>
    <definedName name="M_PAVER75">#REF!</definedName>
    <definedName name="M_PD_BT">#REF!</definedName>
    <definedName name="M_PD_BTEM">#REF!</definedName>
    <definedName name="M_Plasticizer">[316]Material!$D$109</definedName>
    <definedName name="M_PolytheneSheet_125">[316]Material!$D$110</definedName>
    <definedName name="M_PolytheneSheething">[316]Material!$D$111</definedName>
    <definedName name="M_QuarriedStone_150_200mm">[339]Material!$D$112</definedName>
    <definedName name="M_RCCPipeNP3_1000mm">[316]Material!$D$114</definedName>
    <definedName name="M_RCCPipeNP3_1200mm">[316]Material!$D$113</definedName>
    <definedName name="M_RCCPipeNP3_500mm">[316]Material!$D$117</definedName>
    <definedName name="M_RCCPipeNP3_750mm">[316]Material!$D$115</definedName>
    <definedName name="M_RCCPipeNP4_1000mm">[316]Material!$D$119</definedName>
    <definedName name="M_RCCPipeNP4_1200mm">[316]Material!$D$118</definedName>
    <definedName name="M_RCCPipeNP4_500mm">[316]Material!$D$122</definedName>
    <definedName name="M_RCCPipeNP4_750mm">[316]Material!$D$120</definedName>
    <definedName name="M_RedOxidePrimer">[318]Material!$D$123</definedName>
    <definedName name="M_RoadMarkingPaint">[318]Material!$D$124</definedName>
    <definedName name="M_ROLLER">#REF!</definedName>
    <definedName name="M_S">#REF!</definedName>
    <definedName name="M_Sand_Coarse">[316]Material!$D$125</definedName>
    <definedName name="M_Sand_Fine">[316]Material!$D$126</definedName>
    <definedName name="M_Seeds">[318]Material!$D$127</definedName>
    <definedName name="M_SteelPipe_500mm">[319]Material!$D$128</definedName>
    <definedName name="M_SteelReinforcement_HYSDBars">[317]Material!$D$129</definedName>
    <definedName name="M_SteelReinforcement_MSRoundBars">[316]Material!$D$130</definedName>
    <definedName name="M_SteelReinforcement_TMTBars">[317]Material!$D$131</definedName>
    <definedName name="M_StoneBoulder_150mm_below">[314]Material!$D$132</definedName>
    <definedName name="M_StoneChips_12mm">[337]Material!$D$133</definedName>
    <definedName name="M_StoneCrushedAggregate_112_009mm">[337]Material!$D$135</definedName>
    <definedName name="M_StoneForCoarseRubbleMasonry_1stSort">[317]Material!$D$136</definedName>
    <definedName name="M_StoneForCoarseRubbleMasonry_2ndSort">[317]Material!$D$137</definedName>
    <definedName name="M_StoneForRandomRubbleMasonry">[317]Material!$D$138</definedName>
    <definedName name="M_StoneForStoneSetPavement">[318]Material!$D$139</definedName>
    <definedName name="M_StoneScreening_TypeA_132mm_Grade1">[318]Material!$D$140</definedName>
    <definedName name="M_StoneScreening_TypeB_112mm_Grade2">[318]Material!$D$142</definedName>
    <definedName name="M_StoneScreening_TypeB_112mm_Grade3">[318]Material!$D$143</definedName>
    <definedName name="M_StoneSpalls">[314]Material!$D$144</definedName>
    <definedName name="M_TANKER6K">#REF!</definedName>
    <definedName name="M_TIPPER">#REF!</definedName>
    <definedName name="M_TRACTORRIPPER">#REF!</definedName>
    <definedName name="M_TRACTORROTAVATOR">#REF!</definedName>
    <definedName name="M_TrafficCones">[318]Material!$D$145</definedName>
    <definedName name="M_UL">#REF!</definedName>
    <definedName name="M_VIBRATOR_N">#REF!</definedName>
    <definedName name="M_VIBRATOR_P">#REF!</definedName>
    <definedName name="M_VIBRATOR_S">#REF!</definedName>
    <definedName name="M_W_Mazdoor">#REF!</definedName>
    <definedName name="M_Water">[316]Material!$D$146</definedName>
    <definedName name="M_WellGradedGranularBaseMaterial_GradeA_236mm">[318]Material!$D$147</definedName>
    <definedName name="M_WellGradedGranularBaseMaterial_GradeA_265_475mm">[318]Material!$D$148</definedName>
    <definedName name="M_WellGradedGranularBaseMaterial_GradeA_53_265mm">[318]Material!$D$149</definedName>
    <definedName name="M_WellGradedGranularBaseMaterial_GradeB_236mm_below">[318]Material!$D$150</definedName>
    <definedName name="M_WellGradedGranularBaseMaterial_GradeB_265_475mm">[318]Material!$D$151</definedName>
    <definedName name="M_WellGradedGranularBaseMaterial_GradeC_236mm_below">[318]Material!$D$152</definedName>
    <definedName name="M_WellGradedGranularBaseMaterial_GradeC_95_475mm">[318]Material!$D$153</definedName>
    <definedName name="M_WellGradedMateralForSubbase_GradeI_236mm_below">[318]Material!$D$154</definedName>
    <definedName name="M_WellGradedMateralForSubbase_GradeI_53_95mm">[318]Material!$D$155</definedName>
    <definedName name="M_WellGradedMateralForSubbase_GradeI_95_236mm">[318]Material!$D$156</definedName>
    <definedName name="M_WellGradedMateralForSubbase_GradeII_236mm_below">[318]Material!$D$157</definedName>
    <definedName name="M_WellGradedMateralForSubbase_GradeII_265_95mm">[318]Material!$D$158</definedName>
    <definedName name="M_WellGradedMateralForSubbase_GradeII_95_236mm">[318]Material!$D$159</definedName>
    <definedName name="M_WellGradedMateralForSubbase_GradeIII_236mm_below">[318]Material!$D$160</definedName>
    <definedName name="M_WellGradedMateralForSubbase_GradeIII_475_236mm">[318]Material!$D$161</definedName>
    <definedName name="M_WellGradedMateralForSubbase_GradeIII_95_475mm">[318]Material!$D$162</definedName>
    <definedName name="M_WoodenSleepers">[339]Material!$D$163</definedName>
    <definedName name="M1_">#REF!</definedName>
    <definedName name="m10_foundation">#REF!</definedName>
    <definedName name="M103xN103">'[340]p&amp;m'!#REF!</definedName>
    <definedName name="M15_Cement">#REF!</definedName>
    <definedName name="M15_Metal20mm">#REF!</definedName>
    <definedName name="M15_Sand">#REF!</definedName>
    <definedName name="m15cem">#N/A</definedName>
    <definedName name="M1x">[157]Design!#REF!</definedName>
    <definedName name="M1y">[157]Design!#REF!</definedName>
    <definedName name="M2_">#REF!</definedName>
    <definedName name="m2_2009">#REF!</definedName>
    <definedName name="M20_cement">#REF!</definedName>
    <definedName name="M20_Metal20mm">#REF!</definedName>
    <definedName name="M20_sand">#REF!</definedName>
    <definedName name="m20_sub">#REF!</definedName>
    <definedName name="m20cement">#N/A</definedName>
    <definedName name="m20metal20">#N/A</definedName>
    <definedName name="m20sand">#N/A</definedName>
    <definedName name="M25_cement">#REF!</definedName>
    <definedName name="M25_Metal20mm">#REF!</definedName>
    <definedName name="M25_sand">#REF!</definedName>
    <definedName name="M2x">[157]Design!#REF!</definedName>
    <definedName name="M2y">[157]Design!#REF!</definedName>
    <definedName name="m3_2009">#REF!</definedName>
    <definedName name="m8_2008">#REF!</definedName>
    <definedName name="m9_2008">#REF!</definedName>
    <definedName name="ma">#REF!</definedName>
    <definedName name="ma.">'[341]Data 07-08 '!$C$12</definedName>
    <definedName name="MAA">#REF!</definedName>
    <definedName name="mab">[342]Data_Bit_I!#REF!</definedName>
    <definedName name="MACHINE_EQUIPMENT">'[296]RES-PLANNING'!$M$452:$P$478</definedName>
    <definedName name="MACHINE_EQUIPMENT_ENTRY">'[296]INPUT SHEET'!$B$487:$B$511</definedName>
    <definedName name="machine_mix">#REF!</definedName>
    <definedName name="machine_mixing_of_concrete.">#REF!</definedName>
    <definedName name="machine_mixing_of_concrete_">NA()</definedName>
    <definedName name="Macro4">#REF!</definedName>
    <definedName name="Macro5">#REF!</definedName>
    <definedName name="mactan">[173]Mactan!$A$1:$Z$1173</definedName>
    <definedName name="MAD">#REF!</definedName>
    <definedName name="madhu">#REF!</definedName>
    <definedName name="magnetic">#N/A</definedName>
    <definedName name="Magstripe300">[191]CCTV_EST1!#REF!</definedName>
    <definedName name="maintenance">'[343]Legal Risk Analysis'!#REF!</definedName>
    <definedName name="mal">[344]DATA!$H$67</definedName>
    <definedName name="Male">[157]data!#REF!</definedName>
    <definedName name="male_sp">#REF!</definedName>
    <definedName name="MAN">[246]m!$B$149</definedName>
    <definedName name="Man_Mazdoor">#REF!</definedName>
    <definedName name="mandaue">[173]Mandaue!$A$1:$T$1144</definedName>
    <definedName name="mangalore">#REF!</definedName>
    <definedName name="Mani">[345]Leads!$B$13:$D$113</definedName>
    <definedName name="manm">#REF!</definedName>
    <definedName name="manmazdoor">#REF!</definedName>
    <definedName name="mano">#REF!</definedName>
    <definedName name="Maòole_Dust">#REF!</definedName>
    <definedName name="map">'[74]C-data'!$F$115</definedName>
    <definedName name="Marble_Dust">#REF!</definedName>
    <definedName name="mas">#REF!</definedName>
    <definedName name="mas_hab">#REF!</definedName>
    <definedName name="MASI">[184]DATA!$D$33</definedName>
    <definedName name="MASII">'[72]Civil-works'!#REF!</definedName>
    <definedName name="mason" localSheetId="3">'[346]Rates SSR 2008-09'!$I$63</definedName>
    <definedName name="Mason">301</definedName>
    <definedName name="Mason_1st_class">#REF!</definedName>
    <definedName name="Mason_2nd_class">#REF!</definedName>
    <definedName name="mason_2ndclass">#REF!</definedName>
    <definedName name="mason_I">#REF!</definedName>
    <definedName name="mason_II">#REF!</definedName>
    <definedName name="mason1">#REF!</definedName>
    <definedName name="mason1stclass">#REF!</definedName>
    <definedName name="mason2">#REF!</definedName>
    <definedName name="master">#REF!</definedName>
    <definedName name="Mastic_Cooker">#REF!</definedName>
    <definedName name="MASTICK">#REF!</definedName>
    <definedName name="MASTICPAD">[347]MRATES!$I$23</definedName>
    <definedName name="mat">#REF!</definedName>
    <definedName name="MAT_RATE_ENTRY">'[296]INPUT SHEET'!$B$540:$D$555</definedName>
    <definedName name="mate">#REF!</definedName>
    <definedName name="material">#REF!</definedName>
    <definedName name="maz">#REF!</definedName>
    <definedName name="mazdoor">'[346]Rates SSR 2008-09'!$I$62</definedName>
    <definedName name="mazdoor_m">#REF!</definedName>
    <definedName name="mazdoor_skilled">#REF!</definedName>
    <definedName name="mazdoor_unskilled">#REF!</definedName>
    <definedName name="mazdoor_w">#REF!</definedName>
    <definedName name="MAZI">[184]DATA!$D$35</definedName>
    <definedName name="MAZII">[184]DATA!$D$36</definedName>
    <definedName name="mazski">#REF!</definedName>
    <definedName name="mbb">[342]Data_Bit_I!#REF!</definedName>
    <definedName name="mbc">'[163]NEW '!#REF!</definedName>
    <definedName name="mbm">#REF!</definedName>
    <definedName name="mbmi">#REF!</definedName>
    <definedName name="mbpt">#REF!</definedName>
    <definedName name="MC">#REF!</definedName>
    <definedName name="MCH">#REF!</definedName>
    <definedName name="MCS" hidden="1">{"wwww",#N/A,FALSE,"Final_ RATE ANALYSIS "}</definedName>
    <definedName name="mcvm">'[145]p&amp;m'!#REF!</definedName>
    <definedName name="me">#REF!</definedName>
    <definedName name="MECHANICAL">#REF!</definedName>
    <definedName name="Medical">[157]data!#REF!</definedName>
    <definedName name="Melamine">#REF!</definedName>
    <definedName name="meo">'[348]GEN-ABS Del'!$C$31</definedName>
    <definedName name="meo.">'[348]GEN-ABS Del'!$C$32</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#N/A</definedName>
    <definedName name="Metal__stone">#REF!</definedName>
    <definedName name="Metal_124">#REF!</definedName>
    <definedName name="metal_40">#REF!</definedName>
    <definedName name="metal_65">#REF!</definedName>
    <definedName name="metal_75">#REF!</definedName>
    <definedName name="metal_blast">#REF!</definedName>
    <definedName name="metal_hc75">#REF!</definedName>
    <definedName name="metal_pick">#REF!</definedName>
    <definedName name="metal_size">'[176]data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hc">#REF!</definedName>
    <definedName name="MHElect.">#REF!</definedName>
    <definedName name="MHElect_">NA()</definedName>
    <definedName name="mhjj" hidden="1">{"'Bill No. 7'!$A$1:$G$32"}</definedName>
    <definedName name="mhl">#REF!</definedName>
    <definedName name="mhorts">'[349]Road data'!$K$468</definedName>
    <definedName name="MHW.SUPPLY">#REF!</definedName>
    <definedName name="MHW_SUPPLY">NA()</definedName>
    <definedName name="MI">#REF!</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#REF!</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[350]Specification!$B$3:$B$116</definedName>
    <definedName name="minpc">#REF!</definedName>
    <definedName name="mix">[351]r!$I$46</definedName>
    <definedName name="MIX_SEAL_WBM">#REF!</definedName>
    <definedName name="Mixing_of_cement_mortar_by_machine">#REF!</definedName>
    <definedName name="mixrate">[352]leads!$H$14</definedName>
    <definedName name="Mixture_of_gravel_and_soft_disintegrated_rock_like_shales_ordinary_gravel__stoney_earth_and_earth_mixed_with_fair_sized_boulders________________SS_20_A">#REF!</definedName>
    <definedName name="MJKIUO">[251]Material!$D$70</definedName>
    <definedName name="MK" hidden="1">{"'ridftotal'!$A$4:$S$27"}</definedName>
    <definedName name="MKJ">[353]MRATES!$X$8</definedName>
    <definedName name="ml">#REF!</definedName>
    <definedName name="MLOADING">#REF!</definedName>
    <definedName name="mm">[177]r!$F$4</definedName>
    <definedName name="mmc">#REF!</definedName>
    <definedName name="mmcc">#REF!</definedName>
    <definedName name="mmixing">#REF!</definedName>
    <definedName name="MMM">#REF!</definedName>
    <definedName name="mmmj">'[249]labour coeff'!$A$3:$S$74</definedName>
    <definedName name="MMMMM">#REF!</definedName>
    <definedName name="MMN">#REF!</definedName>
    <definedName name="MMN.PC">#REF!</definedName>
    <definedName name="MMP">#REF!</definedName>
    <definedName name="mn">'[354]Lead statement'!#REF!</definedName>
    <definedName name="Mname">#REF!</definedName>
    <definedName name="MNJ">#REF!</definedName>
    <definedName name="mnmsector">[355]sectorwise!$A$1:$R$23</definedName>
    <definedName name="mo">'[349]Road data'!$K$733</definedName>
    <definedName name="Mobile_cò_ne">#REF!</definedName>
    <definedName name="Mobile_crane">#REF!</definedName>
    <definedName name="moj">'[356]p&amp;m'!#REF!</definedName>
    <definedName name="MOM">'[357]Road data'!#REF!</definedName>
    <definedName name="mone">[177]r!$F$2</definedName>
    <definedName name="mone1">[3]r!$F$2</definedName>
    <definedName name="MONTH_CONDITION">#REF!</definedName>
    <definedName name="MONTH_DETAILS">#REF!</definedName>
    <definedName name="mortar_by_machine">#REF!</definedName>
    <definedName name="Mortar_Grader_BEML">#REF!</definedName>
    <definedName name="Mortor_Grader_3.35_metre_blade">#N/A</definedName>
    <definedName name="mp">#REF!</definedName>
    <definedName name="mpad">'[104]Detailed RD  estimate'!$M$96</definedName>
    <definedName name="mpbm">#REF!</definedName>
    <definedName name="mpbmi">#REF!</definedName>
    <definedName name="MPELE">[358]REVISED!$F$244</definedName>
    <definedName name="MPLOT_PGR_CHP">#REF!</definedName>
    <definedName name="mq">#REF!</definedName>
    <definedName name="mr">#REF!</definedName>
    <definedName name="MR_13MM">#REF!</definedName>
    <definedName name="MR_22MM">#REF!</definedName>
    <definedName name="MR_40MM">#REF!</definedName>
    <definedName name="MR_55MM">#REF!</definedName>
    <definedName name="MR_63MM">#REF!</definedName>
    <definedName name="MR_7MM">#REF!</definedName>
    <definedName name="MR_BT">#REF!</definedName>
    <definedName name="MR_BTE">#REF!</definedName>
    <definedName name="MR_GRADE2">#REF!</definedName>
    <definedName name="MR_GRADE3">#REF!</definedName>
    <definedName name="MR_GRAVEL">#REF!</definedName>
    <definedName name="MR_METAL11MM">#REF!</definedName>
    <definedName name="MR_SAND">#REF!</definedName>
    <definedName name="MR_SANDF">#REF!</definedName>
    <definedName name="MR_STONEDUST">#REF!</definedName>
    <definedName name="mrt">#REF!</definedName>
    <definedName name="mrti">#REF!</definedName>
    <definedName name="ms">#REF!</definedName>
    <definedName name="MS_bar">#REF!</definedName>
    <definedName name="MS_bar_6mm">#REF!</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_40mm">#REF!</definedName>
    <definedName name="MS_tubes">#REF!</definedName>
    <definedName name="MSAND">[84]MRATES!$I$9</definedName>
    <definedName name="msgrill">#REF!</definedName>
    <definedName name="MSpipeRateAnalysis">#REF!</definedName>
    <definedName name="MSPipeRatesData">'[225]Economic RisingMain  Ph-I'!#REF!</definedName>
    <definedName name="msr">#REF!</definedName>
    <definedName name="MSRATES">#REF!</definedName>
    <definedName name="MSRATES2">#REF!</definedName>
    <definedName name="MSRATES3">#REF!</definedName>
    <definedName name="msrates4">'[167]MS Rates'!$4:$41</definedName>
    <definedName name="MSRATESJULY">#REF!</definedName>
    <definedName name="mss">#REF!</definedName>
    <definedName name="mt">#REF!</definedName>
    <definedName name="mtor">#REF!</definedName>
    <definedName name="mtwo">[177]r!$F$3</definedName>
    <definedName name="mtwo1">[3]r!$F$3</definedName>
    <definedName name="MUL">#REF!</definedName>
    <definedName name="MULOADING">#REF!</definedName>
    <definedName name="Multinodes">[191]CCTV_EST1!#REF!</definedName>
    <definedName name="mun">#REF!</definedName>
    <definedName name="munna">'[349]Road data'!$K$717</definedName>
    <definedName name="mura">#REF!</definedName>
    <definedName name="Mural_Tiles">#REF!</definedName>
    <definedName name="murali">#REF!</definedName>
    <definedName name="murty">#REF!</definedName>
    <definedName name="MUTHU">#REF!</definedName>
    <definedName name="mw">#REF!</definedName>
    <definedName name="MWL">[99]input!$C$11</definedName>
    <definedName name="mwls">'[359]Nspt-smp-final-ORIGINAL'!$X$8:$X$56</definedName>
    <definedName name="mymax">[359]Levels!$P$5</definedName>
    <definedName name="mymin">[359]Levels!$O$5</definedName>
    <definedName name="mz">#REF!</definedName>
    <definedName name="N">#REF!</definedName>
    <definedName name="N.S.P">#REF!</definedName>
    <definedName name="naga">[248]Labour!$D$22</definedName>
    <definedName name="nagara">[360]m!$M$3</definedName>
    <definedName name="nagaraj">[360]m!$M$3</definedName>
    <definedName name="name">#REF!</definedName>
    <definedName name="naresh">#REF!</definedName>
    <definedName name="Nashik" hidden="1">#REF!</definedName>
    <definedName name="NAVA">#REF!</definedName>
    <definedName name="nb">#REF!</definedName>
    <definedName name="nbc">#REF!</definedName>
    <definedName name="nbm">#REF!</definedName>
    <definedName name="nbusk">'[361]Road data'!#REF!</definedName>
    <definedName name="ncl">#REF!</definedName>
    <definedName name="Needle_Vibrator">#REF!</definedName>
    <definedName name="net">#REF!</definedName>
    <definedName name="new">#REF!</definedName>
    <definedName name="newdata">#REF!</definedName>
    <definedName name="nh">#REF!</definedName>
    <definedName name="NH4Rückläufekg">[181]BALAN1!$E$19</definedName>
    <definedName name="NH4vorklkg">[181]BALAN1!$F$19</definedName>
    <definedName name="NH4vorklmg">[181]BALAN1!$F$20</definedName>
    <definedName name="ni">#REF!</definedName>
    <definedName name="niz">[362]Material!$D$152</definedName>
    <definedName name="nl">[363]DATA!$B$22</definedName>
    <definedName name="NM" hidden="1">{"'ridftotal'!$A$4:$S$27"}</definedName>
    <definedName name="nn">[314]Publicbuilding!$R$46</definedName>
    <definedName name="NNN">#REF!</definedName>
    <definedName name="NNNN">'[107]col-reinft1'!#REF!</definedName>
    <definedName name="nnnnm">#REF!</definedName>
    <definedName name="NNNNN">'[364]conc-foot-gradeslab'!#REF!</definedName>
    <definedName name="no">#REF!</definedName>
    <definedName name="No.">#REF!</definedName>
    <definedName name="No_">NA()</definedName>
    <definedName name="NO_1000">#REF!</definedName>
    <definedName name="NO_800">#REF!</definedName>
    <definedName name="NO3vorklkg">[181]BALAN1!$F$21</definedName>
    <definedName name="NO3vorklmg">[181]BALAN1!$F$22</definedName>
    <definedName name="nodes">[279]nodes!$C$5:$C$115</definedName>
    <definedName name="NOK">#REF!</definedName>
    <definedName name="Non">[158]DATA!#REF!</definedName>
    <definedName name="none">#REF!</definedName>
    <definedName name="Nons">'[216]Data.F8.BTR'!#REF!</definedName>
    <definedName name="NOS">#REF!</definedName>
    <definedName name="note">#REF!</definedName>
    <definedName name="notok">#REF!</definedName>
    <definedName name="NOTUSED">'[152]R99 etc'!$A$1:$L$142</definedName>
    <definedName name="np">'[365]Road data'!$E$3</definedName>
    <definedName name="nr">[28]DATA!$B$3</definedName>
    <definedName name="NR_136_Found">'[366]Road data'!$K$417</definedName>
    <definedName name="NR_Approachslab">'[366]Road data'!$K$697</definedName>
    <definedName name="NR_backfill">'[366]Road data'!$K$741</definedName>
    <definedName name="NR_Filter">'[366]Road data'!$K$544</definedName>
    <definedName name="NR_HYSD_found">'[366]Road data'!$K$789</definedName>
    <definedName name="NR_HYSD_sub">'[366]Road data'!$K$773</definedName>
    <definedName name="NR_HYSD_super">'[366]Road data'!$K$757</definedName>
    <definedName name="NR_M15_Footing">'[366]Road data'!$K$570</definedName>
    <definedName name="NR_M15_levellingcoarse">'[366]Road data'!$K$721</definedName>
    <definedName name="NR_M15_sub">'[366]Road data'!$K$596</definedName>
    <definedName name="NR_M20_bed">'[366]Road data'!$K$621</definedName>
    <definedName name="NR_M20_slab">'[366]Road data'!$K$646</definedName>
    <definedName name="NR_M30_WC">'[366]Road data'!$K$671</definedName>
    <definedName name="NR_R_300">'[366]Road data'!$K$527</definedName>
    <definedName name="NR_weepholes">'[366]Road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[213]dBase!$A$3:$I$1005</definedName>
    <definedName name="Number_of_Payments">NA()</definedName>
    <definedName name="Number_of_Payments_1">#N/A</definedName>
    <definedName name="number_of_span">#REF!</definedName>
    <definedName name="nun">[158]DATA!#REF!</definedName>
    <definedName name="Nurses">'[216]Data.F8.BTR'!#REF!</definedName>
    <definedName name="nurses1">'[216]Data.F8.BTR'!#REF!</definedName>
    <definedName name="NVCP">#REF!</definedName>
    <definedName name="NVN">[251]Material!$D$126</definedName>
    <definedName name="nw">#REF!</definedName>
    <definedName name="o">#REF!</definedName>
    <definedName name="obd_paint">#REF!</definedName>
    <definedName name="obpl">#REF!</definedName>
    <definedName name="OCM">[126]office!$B$20</definedName>
    <definedName name="oct">#REF!</definedName>
    <definedName name="od">'[202]int-Dia-hdpe'!$C$3:$C$27</definedName>
    <definedName name="OG_metal">#REF!</definedName>
    <definedName name="oh">#REF!</definedName>
    <definedName name="OHBRBRACEONETOSIX">#REF!</definedName>
    <definedName name="OHBRBRACESEVENTOTHIRTEEN">#REF!</definedName>
    <definedName name="OHBRCOLUMNONETOSIX">#REF!</definedName>
    <definedName name="OHBRCOLUMNSEVENTOTHIRTEEN">#REF!</definedName>
    <definedName name="ohc">[367]LEAD!$K$47</definedName>
    <definedName name="OHCP">[367]LEAD!$K$47</definedName>
    <definedName name="OHP">[367]Quotation!$AC$4</definedName>
    <definedName name="ohs">'[368]Boq - Flats'!#REF!</definedName>
    <definedName name="OHSR">#REF!</definedName>
    <definedName name="OHSR2">#REF!</definedName>
    <definedName name="ohsrcap">#REF!</definedName>
    <definedName name="ohsrlls">[279]nodes!$D$5:$D$115</definedName>
    <definedName name="OIU">[203]DATA_PRG!$H$328</definedName>
    <definedName name="ojjlkj">[237]Material!$D$130</definedName>
    <definedName name="ojsdgn">#REF!</definedName>
    <definedName name="ok">#REF!</definedName>
    <definedName name="ol" hidden="1">{#N/A,#N/A,FALSE,"no"}</definedName>
    <definedName name="olddata">#REF!</definedName>
    <definedName name="omone">#REF!</definedName>
    <definedName name="one">#REF!</definedName>
    <definedName name="ONETOSEVEN">#REF!</definedName>
    <definedName name="oo">'[369]p&amp;m'!#REF!</definedName>
    <definedName name="OOOEOOOE">#REF!</definedName>
    <definedName name="oooo">#REF!</definedName>
    <definedName name="OP">#REF!</definedName>
    <definedName name="opc">#REF!</definedName>
    <definedName name="optrq">#REF!</definedName>
    <definedName name="OrderTable" hidden="1">#REF!</definedName>
    <definedName name="OrgNvorklkg">[181]BALAN1!$F$23</definedName>
    <definedName name="OrgNvorklmg">[181]BALAN1!$F$24</definedName>
    <definedName name="orkay">#REF!</definedName>
    <definedName name="OTHERS">#REF!</definedName>
    <definedName name="over">[212]Intro.!#REF!</definedName>
    <definedName name="OVER_HEADS_ENTRY">'[296]INPUT SHEET'!$B$512:$B$536</definedName>
    <definedName name="OVERHEADS">'[296]RES-PLANNING'!$R$452:$S$478</definedName>
    <definedName name="OW">#REF!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[181]BALAN1!#REF!</definedName>
    <definedName name="P_reinigung_in_Filter">[181]BALAN1!#REF!</definedName>
    <definedName name="P1R">#REF!</definedName>
    <definedName name="P2R">#REF!</definedName>
    <definedName name="P3R">#REF!</definedName>
    <definedName name="P4R">#REF!</definedName>
    <definedName name="P5R">#REF!</definedName>
    <definedName name="Pa">#REF!</definedName>
    <definedName name="Packed">[95]General!$K$4</definedName>
    <definedName name="pad_baywise">#REF!</definedName>
    <definedName name="Pai">#REF!</definedName>
    <definedName name="paint">[203]DATA_PRG!$H$345</definedName>
    <definedName name="painter">'[76]SSR 2014-15 Rates'!$E$44</definedName>
    <definedName name="painting">#REF!</definedName>
    <definedName name="Painting13.65.1">[370]SubAnalysis!$H$407</definedName>
    <definedName name="Pan_Tilt_Drive_Dome">'[227]CCTV(old)'!#REF!</definedName>
    <definedName name="par">[371]m!$D$149</definedName>
    <definedName name="paramesh">[372]MRATES!$I$47</definedName>
    <definedName name="Parapet_Length">#REF!</definedName>
    <definedName name="Parapet_width">#REF!</definedName>
    <definedName name="parn">[373]Lead!#REF!</definedName>
    <definedName name="pata">[374]Data!#REF!</definedName>
    <definedName name="paver">#REF!</definedName>
    <definedName name="Paver_finisher_Hydraulic_with_sensor">#REF!</definedName>
    <definedName name="Paver_finisher_mechanical_sold">#REF!</definedName>
    <definedName name="Paving_Bitumen_S_90">#REF!</definedName>
    <definedName name="Pay_Date">#REF!</definedName>
    <definedName name="Pay_Num">#REF!</definedName>
    <definedName name="PAYJJJJJD">#REF!</definedName>
    <definedName name="Payment_Date">NA()</definedName>
    <definedName name="Payment_Date_1">#N/A</definedName>
    <definedName name="pb">#REF!</definedName>
    <definedName name="pbg">#REF!</definedName>
    <definedName name="pbm">#REF!</definedName>
    <definedName name="pbpt">#REF!</definedName>
    <definedName name="Pbx">[157]Design!#REF!</definedName>
    <definedName name="Pby">[157]Design!#REF!</definedName>
    <definedName name="pc">#REF!</definedName>
    <definedName name="pcc">#REF!</definedName>
    <definedName name="pcc_bedblock">#REF!</definedName>
    <definedName name="PCC1.3.64.1.6">#REF!</definedName>
    <definedName name="pccp">#REF!</definedName>
    <definedName name="pccproj">#REF!</definedName>
    <definedName name="pcct">#REF!</definedName>
    <definedName name="pccthk">#REF!</definedName>
    <definedName name="pccut">#REF!</definedName>
    <definedName name="PDS">#REF!</definedName>
    <definedName name="Pedastals__columns">[100]Works!#REF!</definedName>
    <definedName name="Per">#REF!</definedName>
    <definedName name="Perf_Garantee">#REF!</definedName>
    <definedName name="peru">#REF!</definedName>
    <definedName name="perugudi">#REF!</definedName>
    <definedName name="perungudi">#REF!</definedName>
    <definedName name="pest">#N/A</definedName>
    <definedName name="PF">#REF!</definedName>
    <definedName name="PFC">#REF!</definedName>
    <definedName name="PFL">#REF!</definedName>
    <definedName name="pftw">[155]Process!#REF!</definedName>
    <definedName name="pg">#REF!</definedName>
    <definedName name="PGS">#REF!</definedName>
    <definedName name="PHANI">[139]m!$B$149</definedName>
    <definedName name="PhaseCode">#REF!</definedName>
    <definedName name="phi">#REF!</definedName>
    <definedName name="Phone">#REF!</definedName>
    <definedName name="Pi">#REF!</definedName>
    <definedName name="Picking___spreading_metal_for_WBM_for_75_mm">#REF!</definedName>
    <definedName name="Picking_5_to_100_mm_old_metalled_surface_and_sectioning">'[95]Common '!$D$280</definedName>
    <definedName name="Picking_metal___sectiong">#REF!</definedName>
    <definedName name="Pig">[375]Mortars!$E$75</definedName>
    <definedName name="pIIII">#REF!</definedName>
    <definedName name="pillers">[270]concrete!$L$194</definedName>
    <definedName name="pin">#REF!</definedName>
    <definedName name="pipe">#REF!</definedName>
    <definedName name="PIPE_CI_100">#REF!</definedName>
    <definedName name="PIPE_CI_1000">#REF!</definedName>
    <definedName name="PIPE_CI_125">#REF!</definedName>
    <definedName name="PIPE_CI_150">#REF!</definedName>
    <definedName name="PIPE_CI_200">#REF!</definedName>
    <definedName name="PIPE_CI_250">#REF!</definedName>
    <definedName name="PIPE_CI_300">#REF!</definedName>
    <definedName name="PIPE_CI_350">#REF!</definedName>
    <definedName name="PIPE_CI_400">#REF!</definedName>
    <definedName name="PIPE_CI_450">#REF!</definedName>
    <definedName name="PIPE_CI_500">#REF!</definedName>
    <definedName name="PIPE_CI_600">#REF!</definedName>
    <definedName name="PIPE_CI_700">#REF!</definedName>
    <definedName name="PIPE_CI_80">#REF!</definedName>
    <definedName name="PIPE_CI_800">#REF!</definedName>
    <definedName name="PIPE_CI_900">#REF!</definedName>
    <definedName name="PIPE_CI_LARGE">#REF!</definedName>
    <definedName name="PIPE_CI_SMALL">#REF!</definedName>
    <definedName name="PIPE_CL">[99]CPHEEO!$AO$2:$AV$2</definedName>
    <definedName name="PIPE_CL1">[99]CPHEEO!$AO$3:$AV$3</definedName>
    <definedName name="PIPE_GI_600">#REF!</definedName>
    <definedName name="PIPE_GI_700">#REF!</definedName>
    <definedName name="PIPE_GI_80">#REF!</definedName>
    <definedName name="PIPE_ID">[99]CPHEEO!$BK$2:$BK$3</definedName>
    <definedName name="PIPE_ID_CD">[99]CPHEEO!$BL$2:$BL$3</definedName>
    <definedName name="PIPE_TYPE">[99]wh_data_R!$B$377:$B$384</definedName>
    <definedName name="PIPE_TYPE_R">[99]wh_data!$R$2:$R$9</definedName>
    <definedName name="PIPE_TYPES">[99]wh_data!$J$2:$J$9</definedName>
    <definedName name="PipeCost">#REF!</definedName>
    <definedName name="piperates">'[282]ssr-rates'!$B$2:$J$839</definedName>
    <definedName name="PIPES">[99]CPHEEO!$AY$2:$BH$2</definedName>
    <definedName name="PIPES_CR">[99]CPHEEO!$Z$3:$Z$12</definedName>
    <definedName name="PIPES_E">[99]wh_data_R!$P$195:$P$203</definedName>
    <definedName name="pipewts">#REF!</definedName>
    <definedName name="pipi">#REF!</definedName>
    <definedName name="PK">'[364]conc-foot-gradeslab'!#REF!</definedName>
    <definedName name="pkgno">#REF!</definedName>
    <definedName name="PKK">'[364]conc-foot-gradeslab'!#REF!</definedName>
    <definedName name="PL">#REF!</definedName>
    <definedName name="pla">[25]DATA_PRG!$H$252</definedName>
    <definedName name="plasp">[203]DATA_PRG!$H$296</definedName>
    <definedName name="plaster_ornamental">#REF!</definedName>
    <definedName name="plaster_stage">'[176]data existing_do not delete'!$A$88:$A$91</definedName>
    <definedName name="plaster_thick">'[176]data existing_do not delete'!$D$14:$D$16</definedName>
    <definedName name="plaster_twelve">#REF!</definedName>
    <definedName name="plaster_twenty">#REF!</definedName>
    <definedName name="PLASTERING">[46]maya!$A$23:$A$27</definedName>
    <definedName name="plastering12">#REF!</definedName>
    <definedName name="plasticemulsion_paint">#REF!</definedName>
    <definedName name="Plasticizer">#REF!</definedName>
    <definedName name="PLATHTYC">[184]DATA!$D$222</definedName>
    <definedName name="plbeams">#REF!</definedName>
    <definedName name="Plinth_beams__lintels">[100]Works!#REF!</definedName>
    <definedName name="PLMSUM">#REF!</definedName>
    <definedName name="Plu">#REF!</definedName>
    <definedName name="Plum">[60]VARIABLE!#REF!</definedName>
    <definedName name="ply_ninteen">#N/A</definedName>
    <definedName name="ply_six">#N/A</definedName>
    <definedName name="ply_twelve">#N/A</definedName>
    <definedName name="PM">#REF!</definedName>
    <definedName name="PM_AirCompressor_210cfm">'[316]Plant &amp;  Machinery'!$G$4</definedName>
    <definedName name="PM_BatchMixHMP_46_60THP">'[337]Plant &amp;  Machinery'!$G$5</definedName>
    <definedName name="PM_BatchTypeHMP_30_40">'[314]Plant &amp;  Machinery'!$G$6</definedName>
    <definedName name="PM_BitumenBoilerOilFired_1000">'[314]Plant &amp;  Machinery'!$G$9</definedName>
    <definedName name="PM_BitumenBoilerOilFired_200">'[337]Plant &amp;  Machinery'!$G$8</definedName>
    <definedName name="PM_BitumenEmulsionPressureDistributor">'[337]Plant &amp;  Machinery'!$G$10</definedName>
    <definedName name="PM_ConcreteMixer">'[316]Plant &amp;  Machinery'!$G$11</definedName>
    <definedName name="PM_Crane">'[339]Plant &amp;  Machinery'!$G$12</definedName>
    <definedName name="PM_Dozer_D50">'[316]Plant &amp;  Machinery'!$G$13</definedName>
    <definedName name="PM_ElectricGeneratorSet_125">'[314]Plant &amp;  Machinery'!$G$15</definedName>
    <definedName name="PM_FrontEndLoader_1cum">'[314]Plant &amp;  Machinery'!$G$17</definedName>
    <definedName name="PM_HydraulicBroom">'[337]Plant &amp;  Machinery'!$G$19</definedName>
    <definedName name="PM_HydraulicExcavator_09cum">'[314]Plant &amp;  Machinery'!$G$20</definedName>
    <definedName name="PM_HydraulicSelfPropelledChipSpreader">'[337]Plant &amp;  Machinery'!$G$21</definedName>
    <definedName name="PM_JackHammer">'[318]Plant &amp;  Machinery'!$G$22</definedName>
    <definedName name="PM_JointCuttingMachine">'[316]Plant &amp;  Machinery'!$G$23</definedName>
    <definedName name="PM_Mixall_6_10t">'[337]Plant &amp;  Machinery'!$G$24</definedName>
    <definedName name="PM_MotorGrader">'[314]Plant &amp;  Machinery'!$G$25</definedName>
    <definedName name="PM_NeedleVibrator">'[316]Plant &amp;  Machinery'!$G$27</definedName>
    <definedName name="PM_PaverFinisher">'[314]Plant &amp;  Machinery'!$G$28</definedName>
    <definedName name="PM_PlateCompactor">'[318]Plant &amp;  Machinery'!$G$29</definedName>
    <definedName name="PM_PlateVibrator">'[316]Plant &amp;  Machinery'!$G$30</definedName>
    <definedName name="PM_ScreedVibrator">'[316]Plant &amp;  Machinery'!$G$31</definedName>
    <definedName name="PM_StoneCrusher_200TPH">'[339]Plant &amp;  Machinery'!$G$33</definedName>
    <definedName name="PM_ThreeWheeled_80_100kN_StaticRoller">'[314]Plant &amp;  Machinery'!$G$34</definedName>
    <definedName name="PM_Tipper_55">'[314]Plant &amp;  Machinery'!$G$45</definedName>
    <definedName name="PM_Tractor_DiscHarrows">'[318]Plant &amp;  Machinery'!$G$46</definedName>
    <definedName name="PM_Tractor_Ripper">'[318]Plant &amp;  Machinery'!$G$47</definedName>
    <definedName name="PM_Tractor_Rotavator">'[337]Plant &amp;  Machinery'!$G$49</definedName>
    <definedName name="PM_Tractor_Trolley">'[316]Plant &amp;  Machinery'!$G$48</definedName>
    <definedName name="PM_Truck">'[376]Plant &amp;  Machinery'!$G$50</definedName>
    <definedName name="PM_VibratoryRoller_80_100kN">'[337]Plant &amp;  Machinery'!$G$51</definedName>
    <definedName name="PM_WaterTanker_6kl">'[316]Plant &amp;  Machinery'!$G$53</definedName>
    <definedName name="PM_WetMixPlant_or_PugMill">'[318]Plant &amp;  Machinery'!$G$54</definedName>
    <definedName name="pmest">[281]detls!$A$3:$O$18</definedName>
    <definedName name="PMP">#REF!</definedName>
    <definedName name="PMS">[258]m1!$D$30</definedName>
    <definedName name="Pneumatic_tyre_Roller">#REF!</definedName>
    <definedName name="po">[220]Material!$D$111</definedName>
    <definedName name="poi">[220]Material!$D$113</definedName>
    <definedName name="POIN">[28]DATA!$H$182</definedName>
    <definedName name="polish">#N/A</definedName>
    <definedName name="Polished_black_Cuddapah_slabs_25.4mm">[100]Material!#REF!</definedName>
    <definedName name="Polished_black_Cuddapah_slabs_25_4mm">NA()</definedName>
    <definedName name="Polished_Shahabad_slabs_of_Tandur_25.4mm_blue">[100]Material!#REF!</definedName>
    <definedName name="Polished_Shahabad_slabs_of_Tandur_25.4mm_white">[100]Material!#REF!</definedName>
    <definedName name="Polished_Shahabad_slabs_of_Tandur_25_4mm_blue">NA()</definedName>
    <definedName name="Polished_Shahabad_slabs_of_Tandur_25_4mm_white">NA()</definedName>
    <definedName name="pond">#REF!</definedName>
    <definedName name="PONDA">#REF!</definedName>
    <definedName name="pop">#REF!</definedName>
    <definedName name="portico__bottom__steps">#REF!,#REF!,#REF!,#REF!,#REF!,#REF!,#REF!,#REF!,#REF!,#REF!,#REF!,#REF!,#REF!,#REF!,#REF!,#REF!,#REF!,#REF!,#REF!,#REF!,#REF!</definedName>
    <definedName name="portion">[178]Lead!#REF!</definedName>
    <definedName name="poutr">#REF!</definedName>
    <definedName name="Powder">#REF!</definedName>
    <definedName name="powo">#REF!</definedName>
    <definedName name="pp">'[377]pvc-pipe-rates'!$B$8:$B$27</definedName>
    <definedName name="ppp">{#N/A,#N/A,FALSE,"no"}</definedName>
    <definedName name="PPPPP">#REF!</definedName>
    <definedName name="pqodjhf">#REF!</definedName>
    <definedName name="pr">[177]id!$A$3:$E$449</definedName>
    <definedName name="PR_Habcode_16_Dig">#REF!</definedName>
    <definedName name="Prasad">#REF!</definedName>
    <definedName name="praveen">[378]sand!$A$1:$N$206</definedName>
    <definedName name="prb">#REF!</definedName>
    <definedName name="PRC">#REF!</definedName>
    <definedName name="pre">[158]DATA!#REF!</definedName>
    <definedName name="pre_data">#REF!</definedName>
    <definedName name="prelim">'[170]1'!$A:$U</definedName>
    <definedName name="Prelm_Exp">#REF!</definedName>
    <definedName name="prepared.by" hidden="1">[174]Database!$D$6:$D$26</definedName>
    <definedName name="PrevYears">#REF!</definedName>
    <definedName name="Princ">#REF!</definedName>
    <definedName name="prince">#REF!</definedName>
    <definedName name="prince1">#REF!</definedName>
    <definedName name="print">#REF!</definedName>
    <definedName name="_xlnm.Print_Area" localSheetId="10">'Ambulance Shed '!$A$1:$H$291</definedName>
    <definedName name="_xlnm.Print_Area" localSheetId="13" xml:space="preserve">        'Approach roads'!$A$1:$H$257</definedName>
    <definedName name="_xlnm.Print_Area" localSheetId="2">'BUILDING WISE BOQ'!$A$1:$AH$430</definedName>
    <definedName name="_xlnm.Print_Area" localSheetId="1">'Building Wise Priced Summary'!$A$1:$F$26</definedName>
    <definedName name="_xlnm.Print_Area" localSheetId="5">'Health  Care Center DTL'!$A$1:$H$868</definedName>
    <definedName name="_xlnm.Print_Area" localSheetId="12">'Office Area-1 Toilet '!$A$1:$H$424</definedName>
    <definedName name="_xlnm.Print_Area" localSheetId="8" xml:space="preserve">  'Oil Store'!$A$1:$H$624</definedName>
    <definedName name="_xlnm.Print_Area" localSheetId="9">'Parking Shed Dtl.'!$A$1:$H$211</definedName>
    <definedName name="_xlnm.Print_Area" localSheetId="0">'Priced Summary'!$A$1:$C$27</definedName>
    <definedName name="_xlnm.Print_Area" localSheetId="3">'Rest Rooms &amp; Toilet Dtl'!$A$1:$H$638</definedName>
    <definedName name="_xlnm.Print_Area" localSheetId="7">'Scrap yard bins'!$A$1:$H$437</definedName>
    <definedName name="_xlnm.Print_Area" localSheetId="11">'Search  Barrier Dtl'!$A$1:$H$133</definedName>
    <definedName name="_xlnm.Print_Area" localSheetId="6">'Security Extension Dtl'!$A$1:$H$409</definedName>
    <definedName name="_xlnm.Print_Area" localSheetId="14">'SEPTIC TANK(100 CAPACITY)'!$A$2:$G$91</definedName>
    <definedName name="_xlnm.Print_Area" localSheetId="15">'Sump &amp; External  Servieces Dtl '!$A$1:$H$173</definedName>
    <definedName name="_xlnm.Print_Area" localSheetId="4">'Workers rest room&amp;change room'!$A$1:$H$492</definedName>
    <definedName name="print_area_2">#REF!</definedName>
    <definedName name="PRINT_AREA_MI">#REF!</definedName>
    <definedName name="Print_Area_MI_10">#REF!</definedName>
    <definedName name="Print_Area_MI_12">#REF!</definedName>
    <definedName name="Print_Area_MI_2">#REF!</definedName>
    <definedName name="Print_Area_MI_3">#REF!</definedName>
    <definedName name="Print_Area_MI_6">#REF!</definedName>
    <definedName name="Print_Area_MI_7">#REF!</definedName>
    <definedName name="Print_Area_MI_9">#REF!</definedName>
    <definedName name="Print_Area_Reset">NA()</definedName>
    <definedName name="Print_Area_Reset_1">#N/A</definedName>
    <definedName name="Print_Checklist">#REF!</definedName>
    <definedName name="Print_Cover">#REF!</definedName>
    <definedName name="Print_Data">[156]Data!$A$4:$I$99</definedName>
    <definedName name="Print_ITR">#REF!</definedName>
    <definedName name="Print_Prelim_analysis">[156]Prelims!$A$4:$U$741</definedName>
    <definedName name="Print_Prelims">[156]Prelims!$A$4:$L$741</definedName>
    <definedName name="Print_S1">[156]Prelims!$A$4:$L$91</definedName>
    <definedName name="Print_Settlement">#REF!</definedName>
    <definedName name="Print_Tiltes">#REF!</definedName>
    <definedName name="Print_Title">#REF!</definedName>
    <definedName name="_xlnm.Print_Titles" localSheetId="3">'Rest Rooms &amp; Toilet Dtl'!$1:$1</definedName>
    <definedName name="_xlnm.Print_Titles" localSheetId="14">'SEPTIC TANK(100 CAPACITY)'!$2:$2</definedName>
    <definedName name="_xlnm.Print_Titles">#N/A</definedName>
    <definedName name="PRINT_TITLES_MI">#REF!</definedName>
    <definedName name="Print_TRA">#REF!</definedName>
    <definedName name="Print_V1">'[156]Tender Summary'!$A$2:$J$54</definedName>
    <definedName name="Print_V2">'[156]Tender Summary'!#REF!</definedName>
    <definedName name="PrintCostPlan">#REF!</definedName>
    <definedName name="PrintSummary">#REF!</definedName>
    <definedName name="Prl">#REF!</definedName>
    <definedName name="prnt_area">#REF!</definedName>
    <definedName name="PRNT_AREA_MI">#REF!</definedName>
    <definedName name="PRNT_TITLE">#REF!</definedName>
    <definedName name="PRNT_TITLE_MI">#REF!</definedName>
    <definedName name="ProdForm" hidden="1">#REF!</definedName>
    <definedName name="Product" hidden="1">#REF!</definedName>
    <definedName name="PROFIT">[126]office!$B$22</definedName>
    <definedName name="PROFIT1">[126]office!$B$21</definedName>
    <definedName name="PROFORMA_IV__2_">#REF!</definedName>
    <definedName name="project">#REF!</definedName>
    <definedName name="projection">[149]Boq!#REF!</definedName>
    <definedName name="ProjectLocation">#REF!</definedName>
    <definedName name="ProjectNumber">#REF!</definedName>
    <definedName name="ProjectSubtitle">#REF!</definedName>
    <definedName name="ProjectTitle">#REF!</definedName>
    <definedName name="proom">#REF!</definedName>
    <definedName name="Prop_2m">#REF!</definedName>
    <definedName name="Proposed_FRL">#REF!</definedName>
    <definedName name="PROS_LPM">[99]input!$H$9</definedName>
    <definedName name="PROS_MLD">[99]input!$K$9</definedName>
    <definedName name="PROS_PERIOD">[99]input!$C$5</definedName>
    <definedName name="PROS_POP">[99]input!$F$9</definedName>
    <definedName name="PROS_YEAR">[99]input!$C$9</definedName>
    <definedName name="Provision_for_unforseen_items___2__and_rounding_off">'[379]OPD-Civil'!#REF!</definedName>
    <definedName name="prsrhds">[380]t_prsr!$A$3:$H$60</definedName>
    <definedName name="PRückläufekg">[181]BALAN1!$E$25</definedName>
    <definedName name="ps">'[165]SUMP1420KL@HW'!#REF!</definedName>
    <definedName name="psc">'[381]Main sheet'!$I$32</definedName>
    <definedName name="PSC_C">[99]wh_data_R!$D$335:$J$346</definedName>
    <definedName name="PSC_CL">[99]wh_data_R!$D$334:$J$334</definedName>
    <definedName name="PSC_CL_RATES">[99]wh_data!$M$119:$T$119</definedName>
    <definedName name="PSC_CLL">[99]wh_data_R!$W$378:$Y$383</definedName>
    <definedName name="PSC_CLR">[99]wh_data!$L$119:$O$119</definedName>
    <definedName name="PSC_CLS">[99]wh_data_R!$N$1440:$N$1445</definedName>
    <definedName name="PSC_D_R">[99]CPHEEO!$BC$3:$BC$14</definedName>
    <definedName name="PSC_D_RATES">'[185]PSC REVISED'!$C$9:$K$9</definedName>
    <definedName name="PSC_DC">[99]wh_data_R!$A$121:$A$132</definedName>
    <definedName name="PSC_DR">[99]wh_data!$L$120:$L$126</definedName>
    <definedName name="PSC_FR_10KG">'[185]PSC REVISED'!$C$46:$K$46</definedName>
    <definedName name="PSC_FR_12KG">'[185]PSC REVISED'!$C$62:$K$62</definedName>
    <definedName name="PSC_FR_14KG">'[185]PSC REVISED'!$C$77:$K$77</definedName>
    <definedName name="PSC_FR_16KG">'[185]PSC REVISED'!$C$92:$K$92</definedName>
    <definedName name="PSC_FR_6KG">'[185]PSC REVISED'!$C$18:$K$18</definedName>
    <definedName name="PSC_FR_8KG">'[185]PSC REVISED'!$C$32:$K$32</definedName>
    <definedName name="PSC_G">[99]wh_data_R!$O$1440:$O$1445</definedName>
    <definedName name="PSC_P">[99]wh_data_R!$P$1440:$P$1445</definedName>
    <definedName name="PSC_RATES">[99]wh_data!$L$120:$O$126</definedName>
    <definedName name="PSC_T">[99]wh_data!$A$120:$G$129</definedName>
    <definedName name="pss">#REF!</definedName>
    <definedName name="psw">#REF!</definedName>
    <definedName name="pui">#REF!</definedName>
    <definedName name="pump">#REF!</definedName>
    <definedName name="Pump___23_KW">#REF!</definedName>
    <definedName name="Pumping_Charge">#REF!</definedName>
    <definedName name="PUMPING_HOURS">[99]CPHEEO!$C$15</definedName>
    <definedName name="PUMPSET_COST">[99]CPHEEO!$C$11</definedName>
    <definedName name="PUMPSET_LIFE">[99]CPHEEO!$C$13</definedName>
    <definedName name="pur">#REF!</definedName>
    <definedName name="purses">'[216]Data.F8.BTR'!#REF!</definedName>
    <definedName name="puta">[374]Data!#REF!</definedName>
    <definedName name="Puz">[157]Design!#REF!</definedName>
    <definedName name="PV">[380]PVC_dia!$A$26:$L$38</definedName>
    <definedName name="pvc">[382]detls!$A$26:$O$38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#REF!</definedName>
    <definedName name="pvc_bends">#REF!</definedName>
    <definedName name="PVC_C">[99]wh_data_R!$D$232:$G$244</definedName>
    <definedName name="PVC_CL">[99]wh_data_R!$D$231:$G$231</definedName>
    <definedName name="PVC_CL_RATES">[99]wh_data!$M$20:$O$20</definedName>
    <definedName name="pvc_clamps">#REF!</definedName>
    <definedName name="PVC_CLL">[99]wh_data_R!$C$378:$E$380</definedName>
    <definedName name="PVC_CLR">[99]wh_data!$L$20:$O$20</definedName>
    <definedName name="PVC_CLS">[99]wh_data_R!$AH$1440:$AH$1442</definedName>
    <definedName name="pvc_collar">#REF!</definedName>
    <definedName name="PVC_D">[99]wh_data!$E$21:$H$33</definedName>
    <definedName name="PVC_D_R">[99]CPHEEO!$AY$3:$AY$15</definedName>
    <definedName name="PVC_D_RATES">[185]pvc!$C$23:$O$23</definedName>
    <definedName name="PVC_DC">[99]wh_data_R!$A$21:$A$33</definedName>
    <definedName name="PVC_DL_RANGE">[99]CPHEEO!$AY$3:$AY$16</definedName>
    <definedName name="PVC_DR">[99]wh_data!$L$21:$L$33</definedName>
    <definedName name="PVC_FR_10KG">[185]pvc!$C$60:$O$60</definedName>
    <definedName name="PVC_FR_4KG">[185]pvc!$C$31:$O$31</definedName>
    <definedName name="PVC_FR_6KG">[185]pvc!$C$45:$O$45</definedName>
    <definedName name="PVC_G">[99]wh_data_R!$AI$1440:$AI$1442</definedName>
    <definedName name="PVC_ID">[99]wh_data_R!$L$21:$L$33</definedName>
    <definedName name="PVC_ID_CL">[99]wh_data_R!$L$20:$O$20</definedName>
    <definedName name="PVC_IDS">[99]wh_data_R!$L$21:$O$33</definedName>
    <definedName name="pvc_pipes_110">#REF!</definedName>
    <definedName name="PVC_RATES">[99]wh_data!$L$21:$O$33</definedName>
    <definedName name="pvc_specials">#REF!</definedName>
    <definedName name="PVC_T">[99]wh_data!$A$21:$D$33</definedName>
    <definedName name="PVCid10.0">'[202]int-Dia-pvc'!$H$3:$H$27</definedName>
    <definedName name="PVCid10_0">NA()</definedName>
    <definedName name="PVCid4.0">'[202]int-Dia-pvc'!$E$3:$E$27</definedName>
    <definedName name="PVCid4_0">NA()</definedName>
    <definedName name="PVCid6.0">'[202]int-Dia-pvc'!$F$3:$F$27</definedName>
    <definedName name="PVCid6_0">NA()</definedName>
    <definedName name="PVCid8.0">'[202]int-Dia-pvc'!$G$3:$G$27</definedName>
    <definedName name="PVCid8_0">NA()</definedName>
    <definedName name="PVCod">'[202]int-Dia-pvc'!$C$3:$C$27</definedName>
    <definedName name="pvcpvrate">'[282]pvc-rates'!$C$7:$I$46</definedName>
    <definedName name="pvcrates">'[283]pvc-pipe-rates'!$I$30:$Z$35</definedName>
    <definedName name="pvcsaddle">[187]Sheet1!$B$98:$B$102</definedName>
    <definedName name="pvcwts">'[282]PVC weights'!$B$1:$F$40</definedName>
    <definedName name="pvijay">#REF!</definedName>
    <definedName name="Pvorklkg">[181]BALAN1!$F$25</definedName>
    <definedName name="Pvorklmg">[181]BALAN1!$F$26</definedName>
    <definedName name="pw">'[74]C-data'!$F$86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BUSG">#REF!</definedName>
    <definedName name="Q_CD_EW">#REF!</definedName>
    <definedName name="Q_CD_M10_BODY">#REF!</definedName>
    <definedName name="Q_CD_M10_FOUN">#REF!</definedName>
    <definedName name="Q_EW_C">#REF!</definedName>
    <definedName name="Q_EW_F">[383]R_Det!#REF!</definedName>
    <definedName name="Q_EW_FOUND">#REF!</definedName>
    <definedName name="Q_EW_S">#REF!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[383]R_Det!#REF!</definedName>
    <definedName name="Q_GROUT_REV">#REF!</definedName>
    <definedName name="Q_GS">#REF!</definedName>
    <definedName name="Q_GSB">#REF!</definedName>
    <definedName name="Q_H_ROCK">#REF!</definedName>
    <definedName name="Q_HP">#REF!</definedName>
    <definedName name="Q_HP_1000">#REF!</definedName>
    <definedName name="Q_HP_45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AST_12.7">#REF!</definedName>
    <definedName name="Q_MAST_25.4">#REF!</definedName>
    <definedName name="Q_MILD">#REF!</definedName>
    <definedName name="Q_MSS">#REF!</definedName>
    <definedName name="Q_O_ROCK">#REF!</definedName>
    <definedName name="Q_PAINT">#REF!</definedName>
    <definedName name="q_pick">[383]R_Det!#REF!</definedName>
    <definedName name="Q_PLAST">#REF!</definedName>
    <definedName name="Q_PRIME">#REF!</definedName>
    <definedName name="Q_REV300">#REF!</definedName>
    <definedName name="Q_SANDFILL">#REF!</definedName>
    <definedName name="Q_SCAR_BT">#REF!</definedName>
    <definedName name="Q_SCAR_GRA">#REF!</definedName>
    <definedName name="Q_SCSD">[383]R_Det!#REF!</definedName>
    <definedName name="Q_SCSD_6070">#REF!</definedName>
    <definedName name="Q_SCSD_80100">#REF!</definedName>
    <definedName name="Q_SDBC">#REF!</definedName>
    <definedName name="Q_TACK">#REF!</definedName>
    <definedName name="Q_WBM2">[383]R_Det!#REF!</definedName>
    <definedName name="Q_WBM3">[383]R_Det!#REF!</definedName>
    <definedName name="Q_WMM">#REF!</definedName>
    <definedName name="Qmaxvorkl">[181]BALAN1!$F$11</definedName>
    <definedName name="Qmittelvorkl">[181]BALAN1!$F$10</definedName>
    <definedName name="qq">#REF!</definedName>
    <definedName name="qqq">#REF!</definedName>
    <definedName name="qqqq">#REF!</definedName>
    <definedName name="qqqqqqq">#REF!</definedName>
    <definedName name="qqqqqqqqqqqqq">#REF!</definedName>
    <definedName name="qqww">#REF!</definedName>
    <definedName name="qr">'[76]Lead statement'!$P$10</definedName>
    <definedName name="QrezirkRegenw.">[181]BALAN1!$H$11</definedName>
    <definedName name="QrezirkTrockenw.">[181]BALAN1!$H$10</definedName>
    <definedName name="QRückläufe">[181]BALAN1!$E$10</definedName>
    <definedName name="QSchlamwasser_Dauer">[181]BALAN1!$E$54</definedName>
    <definedName name="Qty">#REF!</definedName>
    <definedName name="Qu">#REF!</definedName>
    <definedName name="Qu_EW_S">#REF!</definedName>
    <definedName name="Quantity">#REF!</definedName>
    <definedName name="Quarry_rubbish">[100]Material!#REF!</definedName>
    <definedName name="Quaspall">#REF!</definedName>
    <definedName name="quer10">#REF!</definedName>
    <definedName name="QUERY2">[384]data!#REF!</definedName>
    <definedName name="qw">#REF!</definedName>
    <definedName name="qwe">#REF!</definedName>
    <definedName name="qwew" hidden="1">'[144]final abstract'!#REF!</definedName>
    <definedName name="QWQW">#REF!</definedName>
    <definedName name="qwwetrty">#REF!</definedName>
    <definedName name="qwww">#REF!</definedName>
    <definedName name="R.12.M">[385]Lead!$M$12</definedName>
    <definedName name="R.20.M">[385]Lead!$M$11</definedName>
    <definedName name="R.40.M">[385]Lead!$M$9</definedName>
    <definedName name="R.6.M">[385]Lead!$M$13</definedName>
    <definedName name="r.ac.pipe.100.cl">'[386]DATA SHEET'!#REF!</definedName>
    <definedName name="r.ac.pipe.125.cl">'[386]DATA SHEET'!#REF!</definedName>
    <definedName name="r.ac.pipe.150.cl">'[386]DATA SHEET'!#REF!</definedName>
    <definedName name="r.ac.pipe.200.cl">'[386]DATA SHEET'!#REF!</definedName>
    <definedName name="r.ac.pipe.80.cl">'[386]DATA SHEET'!#REF!</definedName>
    <definedName name="R.Brick">[385]Lead!$M$16</definedName>
    <definedName name="R.Cement">[385]Lead!$M$19</definedName>
    <definedName name="r.floor.pl">'[386]DATA SHEET'!#REF!</definedName>
    <definedName name="R.Rs.Mason">[385]Lead!$M$14</definedName>
    <definedName name="R.Rs.Riv.300">[385]Lead!#REF!</definedName>
    <definedName name="R.Sd.Fill">[385]Lead!$M$5</definedName>
    <definedName name="r.sd.media">[385]Lead!$M$7</definedName>
    <definedName name="R.Sd.Mort">[385]Lead!$M$6</definedName>
    <definedName name="R.Teak">[385]Lead!$M$17</definedName>
    <definedName name="R_">#REF!</definedName>
    <definedName name="R_136_BCCP">'[387]Road data'!$K$897</definedName>
    <definedName name="R_136_BODY">'[387]Road data'!$K$1087</definedName>
    <definedName name="R_136_Bodywalls">'[388]Road data'!$K$399</definedName>
    <definedName name="R_136_FLY_BCCP">#REF!</definedName>
    <definedName name="R_136_Found">'[388]Road data'!$K$374</definedName>
    <definedName name="R_148_BCCP">#REF!</definedName>
    <definedName name="R_148_belowcc">'[388]Road data'!$K$285</definedName>
    <definedName name="R_2008">'[389]1-Pop Proj'!$C$25</definedName>
    <definedName name="R_2011">'[389]1-Pop Proj'!$C$26</definedName>
    <definedName name="R_2016">'[389]1-Pop Proj'!$C$27</definedName>
    <definedName name="R_2023">'[389]1-Pop Proj'!$C$28</definedName>
    <definedName name="R_2031">'[389]1-Pop Proj'!$C$29</definedName>
    <definedName name="R_2038">'[389]1-Pop Proj'!$C$30</definedName>
    <definedName name="R_BackFill">'[388]Road data'!$K$699</definedName>
    <definedName name="R_BC">'[387]Road data'!$K$729</definedName>
    <definedName name="R_BED_HP">#REF!</definedName>
    <definedName name="R_BetweenBodywalls">'[388]Road data'!$K$466</definedName>
    <definedName name="R_BM">'[127]Road data'!#REF!</definedName>
    <definedName name="r_BM_100">'[387]Road data'!$K$821</definedName>
    <definedName name="R_BM_50">#REF!</definedName>
    <definedName name="R_BT_PATCH">#REF!</definedName>
    <definedName name="R_BT_PATCH_40">#REF!</definedName>
    <definedName name="R_BUSG">#REF!</definedName>
    <definedName name="r_det">[127]R_Det!$I$31</definedName>
    <definedName name="R_Diversion_Road">'[390]Road data'!#REF!</definedName>
    <definedName name="R_EW_C">#REF!</definedName>
    <definedName name="R_EW_Car">'[127]Road data'!#REF!</definedName>
    <definedName name="R_EW_FMC_Car">'[390]Road data'!$K$49</definedName>
    <definedName name="R_EW_FMC_Side">'[127]Road data'!$K$30</definedName>
    <definedName name="R_EW_Form_OMC">'[388]Road data'!$K$58</definedName>
    <definedName name="R_EW_FOUND">#REF!</definedName>
    <definedName name="R_EW_Man">'[390]Road data'!#REF!</definedName>
    <definedName name="R_EW_Man..">'[391]Road data'!#REF!</definedName>
    <definedName name="R_EW_OMC_Car">'[127]Road data'!#REF!</definedName>
    <definedName name="R_EW_OMC_Side">'[127]Road data'!#REF!</definedName>
    <definedName name="R_EW_S">#REF!</definedName>
    <definedName name="R_EW_Side_OMC">'[388]Road data'!$K$30</definedName>
    <definedName name="R_EW_T">#REF!</definedName>
    <definedName name="R_EW_Trench">'[392]Road data'!$K$13</definedName>
    <definedName name="R_EW_USS">#REF!</definedName>
    <definedName name="R_FILL_INB_BODY">#REF!</definedName>
    <definedName name="R_Filter">'[388]Road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'[115]Road data'!$K$354</definedName>
    <definedName name="R_Gravel_between">'[392]Road data'!$K$356</definedName>
    <definedName name="R_Gravel_Pipebedding">'[392]Road data'!$K$299</definedName>
    <definedName name="R_Gravel_Quardrent">'[390]Road data'!#REF!</definedName>
    <definedName name="R_GravelBedding">'[388]Road data'!$K$351</definedName>
    <definedName name="R_GravelShoulders">'[127]Road data'!$K$251</definedName>
    <definedName name="R_GROUT_REV">#REF!</definedName>
    <definedName name="R_GS">#REF!</definedName>
    <definedName name="R_GSB">'[390]Road data'!$K$77</definedName>
    <definedName name="R_H_ROCK">#REF!</definedName>
    <definedName name="R_HP_1000">'[254]Road data'!$K$446</definedName>
    <definedName name="R_HP_450">#REF!</definedName>
    <definedName name="R_HP_600">'[127]Road data'!#REF!</definedName>
    <definedName name="R_HP_800">'[254]Road data'!$K$432</definedName>
    <definedName name="R_HPL_600">'[127]Road data'!#REF!</definedName>
    <definedName name="R_HPL_800">'[392]Road data'!$K$322</definedName>
    <definedName name="R_HYSD_Found">'[388]Road data'!$K$747</definedName>
    <definedName name="R_HYSD_sub">'[388]Road data'!$K$731</definedName>
    <definedName name="R_HYSD_Super">'[127]Road data'!#REF!</definedName>
    <definedName name="R_HYSD_Super1">'[391]Road data'!#REF!</definedName>
    <definedName name="R_M10_base">'[390]Road data'!#REF!</definedName>
    <definedName name="R_M10_bCC">'[127]Road data'!#REF!</definedName>
    <definedName name="R_M10_bodywalls">'[392]Road data'!$K$286</definedName>
    <definedName name="R_M10_drains">'[390]Road data'!#REF!</definedName>
    <definedName name="R_M10_found">'[392]Road data'!$K$275</definedName>
    <definedName name="R_M15_dividers">'[390]Road data'!#REF!</definedName>
    <definedName name="R_M15_Foot">'[388]Road data'!$K$528</definedName>
    <definedName name="R_M15_footing">'[127]Road data'!#REF!</definedName>
    <definedName name="R_M15_FOUND">#REF!</definedName>
    <definedName name="R_M15_LEVEL">#REF!</definedName>
    <definedName name="R_M15_LevellingCoarse">'[388]Road data'!$K$679</definedName>
    <definedName name="R_M15_SUB">'[127]Road data'!#REF!</definedName>
    <definedName name="R_M20_Bed">'[388]Road data'!$K$579</definedName>
    <definedName name="R_M20_BedBack">'[127]Road data'!#REF!</definedName>
    <definedName name="R_M20_COVER">'[127]Road data'!#REF!</definedName>
    <definedName name="R_M20_DECKSLAB">'[127]Road data'!#REF!</definedName>
    <definedName name="R_M20_slab">'[388]Road data'!$K$604</definedName>
    <definedName name="R_M20R_BEDBLOCKS">#REF!</definedName>
    <definedName name="R_M20R_COVER_SLAB">#REF!</definedName>
    <definedName name="R_M20R_DECK">#REF!</definedName>
    <definedName name="R_M20R_RAIL">#REF!</definedName>
    <definedName name="R_M25_ApproachSlab">'[127]Road data'!#REF!</definedName>
    <definedName name="R_M25R_APP">#REF!</definedName>
    <definedName name="R_M30_WC">'[127]Road data'!#REF!</definedName>
    <definedName name="R_M30R_WC">#REF!</definedName>
    <definedName name="R_M35_CC">'[390]Road data'!#REF!</definedName>
    <definedName name="R_M35_CCP">#REF!</definedName>
    <definedName name="R_M35_FLY_CCP">#REF!</definedName>
    <definedName name="R_M35_FlyAsh">'[127]Road data'!#REF!</definedName>
    <definedName name="R_MAST_12.7">#REF!</definedName>
    <definedName name="R_MAST_25.4">#REF!</definedName>
    <definedName name="R_Mild">'[127]Road data'!#REF!</definedName>
    <definedName name="R_MSS">'[388]Road data'!$K$244</definedName>
    <definedName name="R_O_ROCK">#REF!</definedName>
    <definedName name="R_PAINT">#REF!</definedName>
    <definedName name="R_Painting">'[127]Road data'!#REF!</definedName>
    <definedName name="R_Pick">'[127]Road data'!$K$89</definedName>
    <definedName name="R_PLAST">#REF!</definedName>
    <definedName name="R_PLAST_CUM">#REF!</definedName>
    <definedName name="R_PLAST_SQM">#REF!</definedName>
    <definedName name="R_Plastering">'[127]Road data'!#REF!</definedName>
    <definedName name="R_PRIME">#REF!</definedName>
    <definedName name="R_R300">'[388]Road data'!$K$484</definedName>
    <definedName name="R_Rev_A300">'[390]Road data'!#REF!</definedName>
    <definedName name="R_Rev_Q300">'[390]Road data'!#REF!</definedName>
    <definedName name="R_REV300">#REF!</definedName>
    <definedName name="R_SANDFILL">#REF!</definedName>
    <definedName name="R_SandFILLING">'[127]Road data'!#REF!</definedName>
    <definedName name="R_Scar_BT">'[127]Road data'!#REF!</definedName>
    <definedName name="R_SCAR_GRA">#REF!</definedName>
    <definedName name="R_Scar_GSB">'[127]Road data'!#REF!</definedName>
    <definedName name="R_Scarf">'[388]Road data'!$K$97</definedName>
    <definedName name="R_SCSD">'[393]Road data'!#REF!</definedName>
    <definedName name="R_SCSD_6070">'[127]Road data'!$K$173</definedName>
    <definedName name="R_SCSD_80100">'[127]Road data'!#REF!</definedName>
    <definedName name="R_SDBC">'[127]Road data'!$K$234</definedName>
    <definedName name="R_shoulders">'[388]Road data'!$K$263</definedName>
    <definedName name="R_Tack">'[127]Road data'!$K$197</definedName>
    <definedName name="R_Tack_80">'[104]Road data'!$K$525</definedName>
    <definedName name="R_WBM_G2">'[388]Road data'!$K$121</definedName>
    <definedName name="R_WBM_G3">'[388]Road data'!$K$144</definedName>
    <definedName name="R_WBM2">'[127]Road data'!#REF!</definedName>
    <definedName name="R_WBM2_HS">'[127]Road data'!$K$116</definedName>
    <definedName name="R_WBM2_HVR">'[127]Road data'!#REF!</definedName>
    <definedName name="R_WBM2_MCS">'[127]Road data'!#REF!</definedName>
    <definedName name="R_WBM3">'[127]Road data'!#REF!</definedName>
    <definedName name="R_WBM3_HS">'[127]Road data'!$K$142</definedName>
    <definedName name="R_WBM3_HVR">'[127]Road data'!#REF!</definedName>
    <definedName name="R_WBM3_MCS">'[127]Road data'!#REF!</definedName>
    <definedName name="R_WEEP">#REF!</definedName>
    <definedName name="R_Weepholes">'[127]Road data'!#REF!</definedName>
    <definedName name="R_WMM">'[127]Road data'!#REF!</definedName>
    <definedName name="ra">#REF!</definedName>
    <definedName name="raams">#REF!</definedName>
    <definedName name="Rabbit">#REF!</definedName>
    <definedName name="RADAR">[64]radar!$F$10</definedName>
    <definedName name="raf">[242]Material!$D$130</definedName>
    <definedName name="raffs">'[242]Plant &amp;  Machinery'!$G$13</definedName>
    <definedName name="rafi">'[242]Plant &amp;  Machinery'!$G$4</definedName>
    <definedName name="RaftD">#REF!</definedName>
    <definedName name="RaftSlbThk">#REF!</definedName>
    <definedName name="raghava">#REF!</definedName>
    <definedName name="raised_pointing">#REF!</definedName>
    <definedName name="Raj" hidden="1">{"'Sheet1'!$A$4386:$N$4591"}</definedName>
    <definedName name="Rajnagar_Marble">#REF!</definedName>
    <definedName name="raju">[242]Material!$D$126</definedName>
    <definedName name="rakesh">#REF!</definedName>
    <definedName name="ram">#REF!</definedName>
    <definedName name="raMA">[394]Data!#REF!</definedName>
    <definedName name="ramesh">#REF!</definedName>
    <definedName name="rana">#REF!</definedName>
    <definedName name="range" hidden="1">[174]SCHEDULE!$AJ$10:$AJ$32</definedName>
    <definedName name="range1">[117]EDWise!$P$2:$Q$183</definedName>
    <definedName name="range2">[117]EDWise!$P$2:$Q$183</definedName>
    <definedName name="raod">[395]Lead!#REF!</definedName>
    <definedName name="ras">#REF!</definedName>
    <definedName name="rat">[242]Material!$D$51</definedName>
    <definedName name="RatAna">#REF!</definedName>
    <definedName name="rate">'[145]p&amp;m'!#REF!</definedName>
    <definedName name="rate12">'[22]lead-st'!$L$9</definedName>
    <definedName name="rate20">'[22]lead-st'!$L$8</definedName>
    <definedName name="rate40">'[22]lead-st'!$L$7</definedName>
    <definedName name="ratecrs">'[22]lead-st'!$L$12</definedName>
    <definedName name="ratemix">[352]leads!$H$14</definedName>
    <definedName name="raterough">'[22]lead-st'!$L$13</definedName>
    <definedName name="raterr">'[22]lead-st'!$L$11</definedName>
    <definedName name="rates">#REF!</definedName>
    <definedName name="rates1">#REF!</definedName>
    <definedName name="rates11">#REF!</definedName>
    <definedName name="rates4">#REF!</definedName>
    <definedName name="ratesand">'[22]lead-st'!$L$10</definedName>
    <definedName name="Ratna_A_Border">#REF!</definedName>
    <definedName name="Ratna_A_dark_base">#REF!</definedName>
    <definedName name="Ratna_A_Floor">#REF!</definedName>
    <definedName name="Ratna_A_Highlighter">#REF!</definedName>
    <definedName name="Ratna_A_light_base">#REF!</definedName>
    <definedName name="Ratna_Ezio_C_Border">#REF!</definedName>
    <definedName name="Ratna_Ezio_C_dark_base">#REF!</definedName>
    <definedName name="Ratna_Ezio_C_Floor">#REF!</definedName>
    <definedName name="Ratna_Ezio_C_Highlighter">#REF!</definedName>
    <definedName name="Ratna_Ezio_C_light_base">#REF!</definedName>
    <definedName name="Ratna_Sireno_A_Border">#REF!</definedName>
    <definedName name="Ratna_Sireno_A_dark_base">#REF!</definedName>
    <definedName name="Ratna_Sireno_A_Floor">#REF!</definedName>
    <definedName name="Ratna_Sireno_A_Highlighter">#REF!</definedName>
    <definedName name="Ratna_Sireno_A_light_base">#REF!</definedName>
    <definedName name="RATNAGIRI">#REF!</definedName>
    <definedName name="ravi">[396]r!$F$30</definedName>
    <definedName name="Ravu">#REF!</definedName>
    <definedName name="rax">[242]Material!$D$47</definedName>
    <definedName name="raxs">[251]Material!$D$47</definedName>
    <definedName name="rb">'[74]C-data'!$F$112</definedName>
    <definedName name="rbsw">#REF!</definedName>
    <definedName name="rbw">#REF!</definedName>
    <definedName name="RCArea" hidden="1">#REF!</definedName>
    <definedName name="RCC_CL">[99]wh_data_R!#REF!</definedName>
    <definedName name="RCC_CLL">[99]wh_data_R!$AL$1440:$AN$1441</definedName>
    <definedName name="RCC_D_R">[99]CPHEEO!$BG$3:$BG$13</definedName>
    <definedName name="rcc_mix">'[176]data existing_do not delete'!$F$14:$F$15</definedName>
    <definedName name="rcc_vrcc_mix">'[176]data existing_do not delete'!$G$14:$G$17</definedName>
    <definedName name="RCCLC">'[397]DATA-2005-06'!$J$393</definedName>
    <definedName name="rccm20">#REF!</definedName>
    <definedName name="RCM__facia__railing">[100]Works!#REF!</definedName>
    <definedName name="rcm_facia">#REF!</definedName>
    <definedName name="rcml">#REF!</definedName>
    <definedName name="rcwbgl">#REF!</definedName>
    <definedName name="rcwbgl2">#REF!</definedName>
    <definedName name="rd">#REF!</definedName>
    <definedName name="rdm">#REF!</definedName>
    <definedName name="re">#REF!</definedName>
    <definedName name="read">[150]Lead!#REF!</definedName>
    <definedName name="ReaderProximity">[191]CCTV_EST1!#REF!</definedName>
    <definedName name="ReaderWiegand">'[227]ACS(1)'!#REF!</definedName>
    <definedName name="Rear">[398]COLUMN!#REF!</definedName>
    <definedName name="rear1">[398]COLUMN!#REF!</definedName>
    <definedName name="REARS">[398]COLUMN!#REF!</definedName>
    <definedName name="_xlnm.Recorder" hidden="1">[296]Macro1!$B:$B</definedName>
    <definedName name="Recovery_towards_Short_thickness_in_Grade_III_metal_layer_for_Rs.">#REF!</definedName>
    <definedName name="rect_4_415">#REF!</definedName>
    <definedName name="Rectangular_L_beam">[100]Works!#REF!</definedName>
    <definedName name="RECV">#REF!</definedName>
    <definedName name="red">#REF!</definedName>
    <definedName name="redg">#REF!</definedName>
    <definedName name="ree">#REF!</definedName>
    <definedName name="REFIL">[28]DATA!$H$189</definedName>
    <definedName name="refilling">#REF!</definedName>
    <definedName name="Reflected_interlocking_80">#REF!</definedName>
    <definedName name="REGULAR_STAFF">'[296]RES-PLANNING'!$H$452:$K$478</definedName>
    <definedName name="REGULAR_STAFF_ENTRY">'[296]INPUT SHEET'!$B$462:$B$486</definedName>
    <definedName name="REGULATOR">#REF!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[399]quarry!$A$5:$AA$337</definedName>
    <definedName name="report">[400]Material!$D$140</definedName>
    <definedName name="rerfdsfsdfd">'[242]Plant &amp;  Machinery'!$G$4</definedName>
    <definedName name="Rev">#REF!</definedName>
    <definedName name="revet">'[401]Road Detail Est.'!#REF!</definedName>
    <definedName name="REVETMENT">'[395]Road Detail Est.'!#REF!</definedName>
    <definedName name="Revision">#REF!</definedName>
    <definedName name="revision1">#REF!</definedName>
    <definedName name="Revt.300">#REF!</definedName>
    <definedName name="Revt_300">NA()</definedName>
    <definedName name="rfgsdg">#REF!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ser_shahbad">#REF!</definedName>
    <definedName name="Rising_CI">'[402]Rising Main'!$C$37:$G$62</definedName>
    <definedName name="Rising_Design">'[402]Rising Main'!$C$1:$E$28</definedName>
    <definedName name="RMC_Production_cost">#REF!</definedName>
    <definedName name="RNN">[131]COLUMN!#REF!</definedName>
    <definedName name="ro">#REF!</definedName>
    <definedName name="road">[395]Lead!#REF!</definedName>
    <definedName name="Road_Roller">#REF!</definedName>
    <definedName name="Road_Section_No.">'[152]Trunk unpaved'!$A$2:$L$237</definedName>
    <definedName name="Road_Section_No_">'[152]Trunk unpaved'!$A$2:$L$237</definedName>
    <definedName name="Road_Sections_list">'[152]Trunk unpaved'!$A$2:$L$233</definedName>
    <definedName name="roads">[150]Lead!#REF!</definedName>
    <definedName name="roar1">[395]Lead!#REF!</definedName>
    <definedName name="robot">#REF!</definedName>
    <definedName name="ROBR">#REF!</definedName>
    <definedName name="rods">[150]Lead!#REF!</definedName>
    <definedName name="ROEX">#REF!</definedName>
    <definedName name="ROHO">#REF!</definedName>
    <definedName name="ROJU">#REF!</definedName>
    <definedName name="roll">#REF!</definedName>
    <definedName name="rollplug">#N/A</definedName>
    <definedName name="Roof_slab___150mm">[100]Works!#REF!</definedName>
    <definedName name="Roof_slab_150_300mm">[100]Works!#REF!</definedName>
    <definedName name="room">#REF!</definedName>
    <definedName name="rope">#REF!</definedName>
    <definedName name="Roplant">#REF!</definedName>
    <definedName name="rosid">#REF!</definedName>
    <definedName name="ROUGH">[132]MRATES!$I$16</definedName>
    <definedName name="rq">[299]MRATES!$H$54</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[403]r!$F$7</definedName>
    <definedName name="rrotg">'[87]Lead statement'!$P$16</definedName>
    <definedName name="rrr">#REF!</definedName>
    <definedName name="rrrate">'[22]lead-st'!$L$11</definedName>
    <definedName name="RRRR">#REF!</definedName>
    <definedName name="RRRRRRRRRRRRRRRRRRRRRRRRRRRRRRR">[404]Estt!$7:$424</definedName>
    <definedName name="rrs">[22]rdamdata!$J$9</definedName>
    <definedName name="rs">#REF!</definedName>
    <definedName name="RSDP">[28]DATA!$H$215</definedName>
    <definedName name="RSRRSRSRS">'[309]Road data'!#REF!</definedName>
    <definedName name="rstone">[22]rdamdata!$J$11</definedName>
    <definedName name="rt">[395]Lead!#REF!</definedName>
    <definedName name="Rt.data">#REF!</definedName>
    <definedName name="RT3_2_A">[405]DATA_PILE_RT2!$A$9:$EX$11</definedName>
    <definedName name="rtcf">#REF!</definedName>
    <definedName name="rtcfo">#REF!</definedName>
    <definedName name="rtytyt">#REF!</definedName>
    <definedName name="RubberRings">[46]maya!$B$382:$B$386</definedName>
    <definedName name="rwm">#REF!</definedName>
    <definedName name="rwsrate">'[406]ssr-rates'!$B$1:$J$1644</definedName>
    <definedName name="S">#REF!</definedName>
    <definedName name="S.F" hidden="1">'[98]final abstract'!#REF!</definedName>
    <definedName name="S.L.WALL">#REF!</definedName>
    <definedName name="S.No.">#REF!</definedName>
    <definedName name="S.S.WALL">#REF!</definedName>
    <definedName name="s\">[189]v!#REF!</definedName>
    <definedName name="S_10">[407]RMR!$L$23</definedName>
    <definedName name="S_136_found">'[366]Road data'!$C$396</definedName>
    <definedName name="S_20">[407]RMR!$L$21</definedName>
    <definedName name="S_40">[110]RMR!$L$20</definedName>
    <definedName name="S_8">#REF!</definedName>
    <definedName name="S_Backfill">'[366]Road data'!$C$723</definedName>
    <definedName name="S_Filter">'[366]Road data'!$C$529</definedName>
    <definedName name="S_HYSD_found">'[366]Road data'!$C$775</definedName>
    <definedName name="S_HYSD_sub">'[366]Road data'!$C$759</definedName>
    <definedName name="S_HYSD_super">'[366]Road data'!$C$743</definedName>
    <definedName name="S_M15_footing">'[366]Road data'!$C$546</definedName>
    <definedName name="S_M15_levellingcoarse">'[366]Road data'!$C$699</definedName>
    <definedName name="S_M15_sub">'[366]Road data'!$C$572</definedName>
    <definedName name="S_m20_bed">'[366]Road data'!$C$598</definedName>
    <definedName name="S_M20_slab">'[366]Road data'!$C$623</definedName>
    <definedName name="S_M25_Approachslab">'[366]Road data'!$C$673</definedName>
    <definedName name="S_M30_WC">'[366]Road data'!$C$648</definedName>
    <definedName name="S_No_">NA()</definedName>
    <definedName name="S_R_300">'[366]Road data'!$C$511</definedName>
    <definedName name="S_weepholes">'[366]Road data'!$C$821</definedName>
    <definedName name="S0">#REF!</definedName>
    <definedName name="S0_10">#REF!</definedName>
    <definedName name="S1_">#REF!</definedName>
    <definedName name="S12_6">"'smb://Venkat/VENKAT''S%20(D)/FILES/2%20KC258%20PASADINA/My%20Documents/zero.xls'#$'p&amp;m'.$H$264:$H$264"</definedName>
    <definedName name="S2_">#REF!</definedName>
    <definedName name="sa">#REF!</definedName>
    <definedName name="saa">[342]Data_Bit_I!#REF!</definedName>
    <definedName name="sad">'[216]Data.F8.BTR'!#REF!</definedName>
    <definedName name="sadfas">#REF!</definedName>
    <definedName name="Safeda_Balli">#REF!</definedName>
    <definedName name="Sahabad_stones">[100]Material!#REF!</definedName>
    <definedName name="sai">#REF!</definedName>
    <definedName name="Sal_wood_planks">[100]Material!#REF!</definedName>
    <definedName name="Sal_wood_scantlins">[100]Material!#REF!</definedName>
    <definedName name="SALARY">#REF!</definedName>
    <definedName name="SALARY_10">#REF!</definedName>
    <definedName name="Sales">'[313]PRECAST lightconc-II'!$J$19</definedName>
    <definedName name="sales2" hidden="1">{"pl_t&amp;d",#N/A,FALSE,"p&amp;l_t&amp;D_01_02 (2)"}</definedName>
    <definedName name="saluru">'[408]Road data-TDR'!$K$1380</definedName>
    <definedName name="salwood">#N/A</definedName>
    <definedName name="sambar">[158]DATA!#REF!</definedName>
    <definedName name="sand">#N/A</definedName>
    <definedName name="Sand_124">#REF!</definedName>
    <definedName name="SAND_D">[245]MRATES!$F$32</definedName>
    <definedName name="SAND_F">[108]RMR!$L$26</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'[176]data existing_do not delete'!$A$73:$A$75</definedName>
    <definedName name="sand124">#N/A</definedName>
    <definedName name="SandF">[46]maya!$A$30:$A$31</definedName>
    <definedName name="sandfilling">#REF!</definedName>
    <definedName name="SANDFL">[184]DATA!$J$12</definedName>
    <definedName name="sandmortar">#REF!</definedName>
    <definedName name="SANDMR">'[72]Civil-works'!#REF!</definedName>
    <definedName name="SandRate">'[192]CC Road'!#REF!</definedName>
    <definedName name="sandscreen">#REF!</definedName>
    <definedName name="Sanitary" localSheetId="3">#REF!</definedName>
    <definedName name="Sanitary">"$#REF!.$#REF!$#REF!"</definedName>
    <definedName name="sanjay">#REF!</definedName>
    <definedName name="sanjaythute">#REF!</definedName>
    <definedName name="SASA">#REF!</definedName>
    <definedName name="satz1">'[409]7 Other Costs'!#REF!</definedName>
    <definedName name="satz2">'[409]7 Other Costs'!#REF!</definedName>
    <definedName name="sb">#REF!</definedName>
    <definedName name="sbc">#REF!</definedName>
    <definedName name="sbl">#REF!</definedName>
    <definedName name="sbw">#REF!</definedName>
    <definedName name="SC">#REF!</definedName>
    <definedName name="sc_earth">'[410]other rates'!$I$20</definedName>
    <definedName name="sc_metal">'[410]other rates'!$I$22</definedName>
    <definedName name="sc_sand">'[410]other rates'!$I$21</definedName>
    <definedName name="Scaff">[411]Boq!#REF!</definedName>
    <definedName name="Scaffolding">#REF!</definedName>
    <definedName name="scaffolding_charges">'[176]data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arbt">'[104]Detailed RD  estimate'!$M$24</definedName>
    <definedName name="scfb">#REF!</definedName>
    <definedName name="Sched_Pay">#REF!</definedName>
    <definedName name="schedule.nos" hidden="1">'[174]schedule nos'!$A$1:$A$99</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m">#REF!</definedName>
    <definedName name="SCOTT" hidden="1">{"wwww",#N/A,FALSE,"Final_ RATE ANALYSIS "}</definedName>
    <definedName name="Scroll">#REF!</definedName>
    <definedName name="scw">#REF!</definedName>
    <definedName name="SD">[246]m!$D$149</definedName>
    <definedName name="sdasasdf">'[163]NEW '!#REF!</definedName>
    <definedName name="Sdate">#REF!</definedName>
    <definedName name="sdbc">#REF!</definedName>
    <definedName name="SDF">#REF!</definedName>
    <definedName name="sdfe">#REF!</definedName>
    <definedName name="SDFSDF">#REF!</definedName>
    <definedName name="sdfsdsdfdf">[242]Material!$D$70</definedName>
    <definedName name="sdfyaehaehae">'[268]GF Columns'!#REF!</definedName>
    <definedName name="sdgfd">#REF!</definedName>
    <definedName name="sdpl">#REF!</definedName>
    <definedName name="SDPLBS">#REF!</definedName>
    <definedName name="SDPLFA">#REF!</definedName>
    <definedName name="SDPLPL">#REF!</definedName>
    <definedName name="SDS">#REF!</definedName>
    <definedName name="sdsD">#REF!</definedName>
    <definedName name="sdsf">[149]Boq!#REF!</definedName>
    <definedName name="sdsf_6">"'smb://Tender2/d/Vinod/Excel/Tender/Garuda%20Resorts.xls'#$Boq.CX1"</definedName>
    <definedName name="se">#REF!</definedName>
    <definedName name="se.">[412]Lead!$K$42</definedName>
    <definedName name="sea">#REF!</definedName>
    <definedName name="searth">#REF!</definedName>
    <definedName name="SEATING">#REF!</definedName>
    <definedName name="sec">#REF!</definedName>
    <definedName name="sec_deposit">#REF!</definedName>
    <definedName name="SEComp">'[413]Data.F8.BTR'!#REF!</definedName>
    <definedName name="Second_class_Bricks">#REF!</definedName>
    <definedName name="SECTION">#REF!</definedName>
    <definedName name="sectorwise">#REF!</definedName>
    <definedName name="secured">#REF!</definedName>
    <definedName name="see">#REF!</definedName>
    <definedName name="sefrdrtg">#REF!</definedName>
    <definedName name="SegCharge">#REF!</definedName>
    <definedName name="segments">'[202]segments-details'!$A$5:$D$439</definedName>
    <definedName name="Seig" hidden="1">{#N/A,#N/A,FALSE,"no"}</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M">#REF!</definedName>
    <definedName name="Semi">'[284]labour rates'!$C$6</definedName>
    <definedName name="SerialOrder">#REF!</definedName>
    <definedName name="SeriesOrder">OFFSET(#REF!,0,0,COUNTA(#REF!)-COUNTBLANK(#REF!),1)</definedName>
    <definedName name="SES">#REF!</definedName>
    <definedName name="set">#REF!</definedName>
    <definedName name="Setflag">#REF!</definedName>
    <definedName name="sets">#REF!</definedName>
    <definedName name="SEVENTOTHIRTEEN">#REF!</definedName>
    <definedName name="sew">[368]Electrical!#REF!</definedName>
    <definedName name="sf">'[76]Lead statement'!$P$8</definedName>
    <definedName name="sfdf">#REF!</definedName>
    <definedName name="sg">#REF!</definedName>
    <definedName name="SGEARTH">[414]Marteru!$C$33</definedName>
    <definedName name="SGGRAVEL">[415]MRATES!$H$34</definedName>
    <definedName name="sgh">#REF!</definedName>
    <definedName name="SGMETAL">[84]MRATES!$C$35</definedName>
    <definedName name="SGSAND">[84]MRATES!$C$37</definedName>
    <definedName name="sgsdgsdg">#REF!</definedName>
    <definedName name="SGSTONE">#REF!</definedName>
    <definedName name="sh0.5">#REF!</definedName>
    <definedName name="sh0.6">#REF!</definedName>
    <definedName name="sh0.8">#REF!</definedName>
    <definedName name="sh1.0">#REF!</definedName>
    <definedName name="sh1.2">#REF!</definedName>
    <definedName name="Shahabad_slabs_of_Tandur_25.4mm_blue">[100]Material!#REF!</definedName>
    <definedName name="Shahabad_slabs_of_Tandur_25.4mm_white">[100]Material!#REF!</definedName>
    <definedName name="Shahabad_slabs_of_Tandur_25_4mm_blue">NA()</definedName>
    <definedName name="Shahabad_slabs_of_Tandur_25_4mm_white">NA()</definedName>
    <definedName name="Shahabad_slabs_of_Tandur_50.8_mm_blue">[100]Material!#REF!</definedName>
    <definedName name="Shahabad_slabs_of_Tandur_50.8mm_white">[100]Material!#REF!</definedName>
    <definedName name="Shahabad_slabs_of_Tandur_50_8_mm_blue">NA()</definedName>
    <definedName name="Shahabad_slabs_of_Tandur_50_8mm_white">NA()</definedName>
    <definedName name="shape">#REF!</definedName>
    <definedName name="shape.codes" hidden="1">[174]SCHEDULE!$BC$9:$BS$9</definedName>
    <definedName name="SHARED_FORMULA_0_12_0_12_11">+#REF!+1</definedName>
    <definedName name="SHARED_FORMULA_0_12_0_12_6">+#REF!+1</definedName>
    <definedName name="SHARED_FORMULA_0_124_0_124_0">+#REF!+1</definedName>
    <definedName name="SHARED_FORMULA_0_124_0_124_3">+#REF!+1</definedName>
    <definedName name="SHARED_FORMULA_0_129_0_129_2">NA()</definedName>
    <definedName name="SHARED_FORMULA_0_133_0_133_5">NA()</definedName>
    <definedName name="SHARED_FORMULA_0_16_0_16_0">+#REF!+1</definedName>
    <definedName name="SHARED_FORMULA_0_16_0_16_3">+#REF!+1</definedName>
    <definedName name="SHARED_FORMULA_0_167_0_167_2">NA()</definedName>
    <definedName name="SHARED_FORMULA_0_17_0_17_8">+#REF!+1</definedName>
    <definedName name="SHARED_FORMULA_0_179_0_179_2">NA()</definedName>
    <definedName name="SHARED_FORMULA_0_18_0_18_4">NA()</definedName>
    <definedName name="SHARED_FORMULA_0_19_0_19_11">+#REF!+1</definedName>
    <definedName name="SHARED_FORMULA_0_21_0_21_0">NA()</definedName>
    <definedName name="SHARED_FORMULA_0_21_0_21_1">NA()</definedName>
    <definedName name="SHARED_FORMULA_0_21_0_21_14">NA()</definedName>
    <definedName name="SHARED_FORMULA_0_21_0_21_3">NA()</definedName>
    <definedName name="SHARED_FORMULA_0_21_0_21_4">NA()</definedName>
    <definedName name="SHARED_FORMULA_0_21_0_21_5">NA()</definedName>
    <definedName name="SHARED_FORMULA_0_21_0_21_6">NA()</definedName>
    <definedName name="SHARED_FORMULA_0_21_0_21_7">NA()</definedName>
    <definedName name="SHARED_FORMULA_0_21_0_21_8">NA()</definedName>
    <definedName name="SHARED_FORMULA_0_22_0_22_0">+#REF!+1</definedName>
    <definedName name="SHARED_FORMULA_0_22_0_22_2">NA()</definedName>
    <definedName name="SHARED_FORMULA_0_22_0_22_3">+#REF!+1</definedName>
    <definedName name="SHARED_FORMULA_0_238_0_238_2">NA()</definedName>
    <definedName name="SHARED_FORMULA_0_24_0_24_3">NA()</definedName>
    <definedName name="SHARED_FORMULA_0_257_0_257_2">NA()</definedName>
    <definedName name="SHARED_FORMULA_0_26_0_26_0">NA()</definedName>
    <definedName name="SHARED_FORMULA_0_26_0_26_1">NA()</definedName>
    <definedName name="SHARED_FORMULA_0_26_0_26_14">NA()</definedName>
    <definedName name="SHARED_FORMULA_0_26_0_26_2">NA()</definedName>
    <definedName name="SHARED_FORMULA_0_26_0_26_3">NA()</definedName>
    <definedName name="SHARED_FORMULA_0_26_0_26_4">NA()</definedName>
    <definedName name="SHARED_FORMULA_0_26_0_26_6">NA()</definedName>
    <definedName name="SHARED_FORMULA_0_26_0_26_7">NA()</definedName>
    <definedName name="SHARED_FORMULA_0_26_0_26_8">NA()</definedName>
    <definedName name="SHARED_FORMULA_0_27_0_27_8">+#REF!+1</definedName>
    <definedName name="SHARED_FORMULA_0_28_0_28_11">+#REF!+1</definedName>
    <definedName name="SHARED_FORMULA_0_29_0_29_9">+#REF!+1</definedName>
    <definedName name="SHARED_FORMULA_0_295_0_295_2">NA()</definedName>
    <definedName name="SHARED_FORMULA_0_30_0_30_11">#REF!+1</definedName>
    <definedName name="SHARED_FORMULA_0_34_0_34_0">+#REF!+1</definedName>
    <definedName name="SHARED_FORMULA_0_34_0_34_3">+#REF!+1</definedName>
    <definedName name="SHARED_FORMULA_0_36_0_36_8">+#REF!+1</definedName>
    <definedName name="SHARED_FORMULA_0_39_0_39_2">NA()</definedName>
    <definedName name="SHARED_FORMULA_0_4_0_4_9">+#REF!+1</definedName>
    <definedName name="SHARED_FORMULA_0_40_0_40_0">+#REF!+1</definedName>
    <definedName name="SHARED_FORMULA_0_40_0_40_14">NA()</definedName>
    <definedName name="SHARED_FORMULA_0_40_0_40_2">NA()</definedName>
    <definedName name="SHARED_FORMULA_0_40_0_40_3">+#REF!+1</definedName>
    <definedName name="SHARED_FORMULA_0_40_0_40_4">NA()</definedName>
    <definedName name="SHARED_FORMULA_0_40_0_40_5">NA()</definedName>
    <definedName name="SHARED_FORMULA_0_40_0_40_6">NA()</definedName>
    <definedName name="SHARED_FORMULA_0_40_0_40_7">NA()</definedName>
    <definedName name="SHARED_FORMULA_0_40_0_40_8">NA()</definedName>
    <definedName name="SHARED_FORMULA_0_42_0_42_7">+#REF!+1</definedName>
    <definedName name="SHARED_FORMULA_0_45_0_45_0">NA()</definedName>
    <definedName name="SHARED_FORMULA_0_45_0_45_14">NA()</definedName>
    <definedName name="SHARED_FORMULA_0_45_0_45_3">NA()</definedName>
    <definedName name="SHARED_FORMULA_0_45_0_45_4">NA()</definedName>
    <definedName name="SHARED_FORMULA_0_45_0_45_5">NA()</definedName>
    <definedName name="SHARED_FORMULA_0_45_0_45_6">NA()</definedName>
    <definedName name="SHARED_FORMULA_0_45_0_45_7">NA()</definedName>
    <definedName name="SHARED_FORMULA_0_45_0_45_8">NA()</definedName>
    <definedName name="SHARED_FORMULA_0_5_0_5_11">+#REF!+1</definedName>
    <definedName name="SHARED_FORMULA_0_54_0_54_0">+#REF!+1</definedName>
    <definedName name="SHARED_FORMULA_0_54_0_54_3">+#REF!+1</definedName>
    <definedName name="SHARED_FORMULA_0_54_0_54_8">+#REF!+1</definedName>
    <definedName name="SHARED_FORMULA_0_6_0_6_7">+#REF!+1</definedName>
    <definedName name="SHARED_FORMULA_0_6_0_6_8">+#REF!+1</definedName>
    <definedName name="SHARED_FORMULA_0_67_0_67_0">NA()</definedName>
    <definedName name="SHARED_FORMULA_0_67_0_67_1">NA()</definedName>
    <definedName name="SHARED_FORMULA_0_67_0_67_14">NA()</definedName>
    <definedName name="SHARED_FORMULA_0_67_0_67_2">NA()</definedName>
    <definedName name="SHARED_FORMULA_0_67_0_67_3">NA()</definedName>
    <definedName name="SHARED_FORMULA_0_67_0_67_4">NA()</definedName>
    <definedName name="SHARED_FORMULA_0_67_0_67_5">NA()</definedName>
    <definedName name="SHARED_FORMULA_0_67_0_67_6">NA()</definedName>
    <definedName name="SHARED_FORMULA_0_67_0_67_7">NA()</definedName>
    <definedName name="SHARED_FORMULA_0_67_0_67_8">NA()</definedName>
    <definedName name="SHARED_FORMULA_0_7_0_7_0">NA()</definedName>
    <definedName name="SHARED_FORMULA_0_7_0_7_14">NA()</definedName>
    <definedName name="SHARED_FORMULA_0_7_0_7_4">NA()</definedName>
    <definedName name="SHARED_FORMULA_0_7_0_7_6">NA()</definedName>
    <definedName name="SHARED_FORMULA_0_74_0_74_0">+#REF!+1</definedName>
    <definedName name="SHARED_FORMULA_0_74_0_74_3">+#REF!+1</definedName>
    <definedName name="SHARED_FORMULA_0_78_0_78_3">NA()</definedName>
    <definedName name="SHARED_FORMULA_0_79_0_79_2">NA()</definedName>
    <definedName name="SHARED_FORMULA_0_8_0_8_4">NA()</definedName>
    <definedName name="SHARED_FORMULA_0_84_0_84_5">NA()</definedName>
    <definedName name="SHARED_FORMULA_0_86_0_86_0">+#REF!+1</definedName>
    <definedName name="SHARED_FORMULA_0_86_0_86_3">+#REF!+1</definedName>
    <definedName name="SHARED_FORMULA_0_9_0_9_11">NA()</definedName>
    <definedName name="SHARED_FORMULA_0_92_0_92_0">+#REF!+1</definedName>
    <definedName name="SHARED_FORMULA_0_92_0_92_3">+#REF!+1</definedName>
    <definedName name="SHARED_FORMULA_0_98_0_98_0">+#REF!+1</definedName>
    <definedName name="SHARED_FORMULA_0_98_0_98_2">NA()</definedName>
    <definedName name="SHARED_FORMULA_0_98_0_98_3">+#REF!+1</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0">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7_10_37_9">+#REF!*0.6</definedName>
    <definedName name="SHARED_FORMULA_10_388_10_388_22">0.425</definedName>
    <definedName name="SHARED_FORMULA_10_401_10_401_22">0.425</definedName>
    <definedName name="SHARED_FORMULA_10_405_10_405_22">0.425</definedName>
    <definedName name="SHARED_FORMULA_10_41_10_41_16">ROUNDUP((#REF!*#REF!)/#REF!,0)</definedName>
    <definedName name="SHARED_FORMULA_10_420_10_420_22">0.425</definedName>
    <definedName name="SHARED_FORMULA_10_425_10_425_22">0.425</definedName>
    <definedName name="SHARED_FORMULA_10_449_10_449_22">0.425</definedName>
    <definedName name="SHARED_FORMULA_10_45_10_45_16">ROUNDUP((#REF!*#REF!)/#REF!,0)</definedName>
    <definedName name="SHARED_FORMULA_10_465_10_465_22">0.425</definedName>
    <definedName name="SHARED_FORMULA_10_476_10_476_22">0.425</definedName>
    <definedName name="SHARED_FORMULA_10_479_10_479_22">0.425</definedName>
    <definedName name="SHARED_FORMULA_10_481_10_481_5">+#REF!-#REF!</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37_11_37_9">+#REF!*0.4</definedName>
    <definedName name="SHARED_FORMULA_11_44_11_44_29">+#REF!/10^5</definedName>
    <definedName name="SHARED_FORMULA_11_46_11_46_29">NA()</definedName>
    <definedName name="SHARED_FORMULA_11_60_11_60_21">+#REF!/10^5</definedName>
    <definedName name="SHARED_FORMULA_11_659_11_659_12">NA()</definedName>
    <definedName name="SHARED_FORMULA_11_67_11_67_21">NA()</definedName>
    <definedName name="SHARED_FORMULA_11_78_11_78_29">NA()</definedName>
    <definedName name="SHARED_FORMULA_11_789_11_789_12">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2_2_12_2_13">SUM(#REF!)</definedName>
    <definedName name="SHARED_FORMULA_12_25_12_25_13">SUM(#REF!)</definedName>
    <definedName name="SHARED_FORMULA_12_42_12_42_13">SUM(#REF!)</definedName>
    <definedName name="SHARED_FORMULA_12_63_12_63_13">SUM(#REF!)</definedName>
    <definedName name="SHARED_FORMULA_12_68_12_68_13">SUM(#REF!)</definedName>
    <definedName name="SHARED_FORMULA_12_85_12_85_13">SUM(#REF!)</definedName>
    <definedName name="SHARED_FORMULA_12_88_12_88_13">SUM(#REF!)</definedName>
    <definedName name="SHARED_FORMULA_13_12_13_12_13">8*6</definedName>
    <definedName name="SHARED_FORMULA_13_7_13_7_4">NA()</definedName>
    <definedName name="SHARED_FORMULA_14_10_14_10_18">+#REF!*#REF!</definedName>
    <definedName name="SHARED_FORMULA_14_50_14_50_18">+#REF!*#REF!</definedName>
    <definedName name="SHARED_FORMULA_14_52_14_52_18">NA()</definedName>
    <definedName name="SHARED_FORMULA_15_112_15_112_13">#REF!*#REF!</definedName>
    <definedName name="SHARED_FORMULA_15_13_15_13_17">SUM(#REF!)</definedName>
    <definedName name="SHARED_FORMULA_15_2_15_2_13">#REF!*#REF!</definedName>
    <definedName name="SHARED_FORMULA_15_25_15_25_13">#REF!*#REF!</definedName>
    <definedName name="SHARED_FORMULA_15_33_15_33_13">#REF!*#REF!</definedName>
    <definedName name="SHARED_FORMULA_15_41_15_41_13">#REF!*#REF!</definedName>
    <definedName name="SHARED_FORMULA_15_59_15_59_13">#REF!*#REF!</definedName>
    <definedName name="SHARED_FORMULA_15_6_15_6_13">#REF!*#REF!</definedName>
    <definedName name="SHARED_FORMULA_15_84_15_84_13">#REF!*#REF!</definedName>
    <definedName name="SHARED_FORMULA_15_88_15_88_13">#REF!*#REF!</definedName>
    <definedName name="SHARED_FORMULA_15_92_15_92_13">#REF!*#REF!</definedName>
    <definedName name="SHARED_FORMULA_16_112_16_112_13">#REF!/(1.731*0.415*0.8)</definedName>
    <definedName name="SHARED_FORMULA_16_2_16_2_13">#REF!/(1.731*0.415*0.8)</definedName>
    <definedName name="SHARED_FORMULA_16_25_16_25_13">#REF!/(1.731*0.415*0.8)</definedName>
    <definedName name="SHARED_FORMULA_16_33_16_33_13">#REF!/(1.731*0.415*0.8)</definedName>
    <definedName name="SHARED_FORMULA_16_42_16_42_13">#REF!/(1.731*0.415*0.8)</definedName>
    <definedName name="SHARED_FORMULA_16_59_16_59_13">#REF!/(1.731*0.415*0.8)</definedName>
    <definedName name="SHARED_FORMULA_16_7_16_7_13">#REF!/(1.731*0.415*0.8)</definedName>
    <definedName name="SHARED_FORMULA_16_84_16_84_13">#REF!/(1.731*0.415*0.8)</definedName>
    <definedName name="SHARED_FORMULA_16_88_16_88_13">#REF!/(1.731*0.415*0.8)</definedName>
    <definedName name="SHARED_FORMULA_16_92_16_92_13">#REF!/(1.731*0.415*0.8)</definedName>
    <definedName name="SHARED_FORMULA_17_10_17_10_12">#REF!/3+#REF!</definedName>
    <definedName name="SHARED_FORMULA_17_124_17_124_13">#REF!*#REF!</definedName>
    <definedName name="SHARED_FORMULA_17_14_17_14_12">#REF!</definedName>
    <definedName name="SHARED_FORMULA_17_165_17_165_13">#REF!*1000/554.25</definedName>
    <definedName name="SHARED_FORMULA_17_27_17_27_8">1*#REF!</definedName>
    <definedName name="SHARED_FORMULA_17_276_17_276_8">NA()</definedName>
    <definedName name="SHARED_FORMULA_17_277_17_277_8">NA()</definedName>
    <definedName name="SHARED_FORMULA_18_10_18_10_12">ROUNDUP(#REF!*#REF!,0)</definedName>
    <definedName name="SHARED_FORMULA_18_124_18_124_13">#REF!+#REF!</definedName>
    <definedName name="SHARED_FORMULA_18_13_18_13_17">IF(#REF!=10,"Ten",IF(#REF!=1,"ONE",""))</definedName>
    <definedName name="SHARED_FORMULA_18_165_18_165_13">(#REF!*#REF!*#REF!/#REF!)/10^3</definedName>
    <definedName name="SHARED_FORMULA_19_10_19_10_12">ROUNDUP(#REF!*#REF!,0)</definedName>
    <definedName name="SHARED_FORMULA_19_102_19_102_13">(1.732*#REF!*#REF!*#REF!)/(#REF!*1000)</definedName>
    <definedName name="SHARED_FORMULA_19_112_19_112_13">(1.732*#REF!*#REF!*#REF!)/(#REF!*1000)</definedName>
    <definedName name="SHARED_FORMULA_19_113_19_113_8">NA()</definedName>
    <definedName name="SHARED_FORMULA_19_13_19_13_17">#REF!</definedName>
    <definedName name="SHARED_FORMULA_19_2_19_2_13">(1.732*#REF!*#REF!*#REF!)/(#REF!*1000)</definedName>
    <definedName name="SHARED_FORMULA_19_25_19_25_13">(1.732*#REF!*#REF!*#REF!)/(#REF!*1000)</definedName>
    <definedName name="SHARED_FORMULA_19_29_19_29_8">NA()</definedName>
    <definedName name="SHARED_FORMULA_19_33_19_33_13">(1.732*#REF!*#REF!*#REF!)/(#REF!*1000)</definedName>
    <definedName name="SHARED_FORMULA_19_41_19_41_13">(1.732*#REF!*#REF!*#REF!)/(#REF!*1000)</definedName>
    <definedName name="SHARED_FORMULA_19_5_19_5_8">NA()</definedName>
    <definedName name="SHARED_FORMULA_19_58_19_58_8">NA()</definedName>
    <definedName name="SHARED_FORMULA_19_59_19_59_13">(1.732*#REF!*#REF!*#REF!)/(#REF!*1000)</definedName>
    <definedName name="SHARED_FORMULA_19_84_19_84_13">(1.732*#REF!*#REF!*#REF!)/(#REF!*1000)</definedName>
    <definedName name="SHARED_FORMULA_19_86_19_86_8">NA()</definedName>
    <definedName name="SHARED_FORMULA_19_88_19_88_13">(1.732*#REF!*#REF!*#REF!)/(#REF!*1000)</definedName>
    <definedName name="SHARED_FORMULA_19_92_19_92_13">(1.732*#REF!*#REF!*#REF!)/(#REF!*1000)</definedName>
    <definedName name="SHARED_FORMULA_2_1060_2_1060_12">NA()</definedName>
    <definedName name="SHARED_FORMULA_2_109_2_109_8">NA()</definedName>
    <definedName name="SHARED_FORMULA_2_1118_2_1118_12">NA()</definedName>
    <definedName name="SHARED_FORMULA_2_1164_2_1164_12">NA()</definedName>
    <definedName name="SHARED_FORMULA_2_128_2_128_8">NA()</definedName>
    <definedName name="SHARED_FORMULA_2_143_2_143_20">NA()</definedName>
    <definedName name="SHARED_FORMULA_2_2043_2_2043_22">5</definedName>
    <definedName name="SHARED_FORMULA_2_2058_2_2058_22">24</definedName>
    <definedName name="SHARED_FORMULA_2_2064_2_2064_22">2</definedName>
    <definedName name="SHARED_FORMULA_2_244_2_244_13">NA()</definedName>
    <definedName name="SHARED_FORMULA_2_25_2_25_8">NA()</definedName>
    <definedName name="SHARED_FORMULA_2_311_2_311_13">NA()</definedName>
    <definedName name="SHARED_FORMULA_2_32_2_32_13">NA()</definedName>
    <definedName name="SHARED_FORMULA_2_33_2_33_16">7.83*8.27</definedName>
    <definedName name="SHARED_FORMULA_2_33_2_33_9">7.83*8.27</definedName>
    <definedName name="SHARED_FORMULA_2_39_2_39_20">NA()</definedName>
    <definedName name="SHARED_FORMULA_2_390_2_390_13">NA()</definedName>
    <definedName name="SHARED_FORMULA_2_472_2_472_12">NA()</definedName>
    <definedName name="SHARED_FORMULA_2_491_2_491_12">NA()</definedName>
    <definedName name="SHARED_FORMULA_2_508_2_508_13">NA()</definedName>
    <definedName name="SHARED_FORMULA_2_51_2_51_12">NA()</definedName>
    <definedName name="SHARED_FORMULA_2_54_2_54_8">NA()</definedName>
    <definedName name="SHARED_FORMULA_2_591_2_591_12">NA()</definedName>
    <definedName name="SHARED_FORMULA_2_6_2_6_12">NA()</definedName>
    <definedName name="SHARED_FORMULA_2_6_2_6_13">NA()</definedName>
    <definedName name="SHARED_FORMULA_2_6_2_6_20">NA()</definedName>
    <definedName name="SHARED_FORMULA_2_6_2_6_30">+#REF!</definedName>
    <definedName name="SHARED_FORMULA_2_82_2_82_8">NA()</definedName>
    <definedName name="SHARED_FORMULA_2_88_2_88_12">NA()</definedName>
    <definedName name="SHARED_FORMULA_20_113_20_113_8">NA()</definedName>
    <definedName name="SHARED_FORMULA_20_2_20_2_13">#REF!</definedName>
    <definedName name="SHARED_FORMULA_20_29_20_29_8">NA()</definedName>
    <definedName name="SHARED_FORMULA_20_5_20_5_8">NA()</definedName>
    <definedName name="SHARED_FORMULA_20_58_20_58_8">NA()</definedName>
    <definedName name="SHARED_FORMULA_20_86_20_86_8">NA()</definedName>
    <definedName name="SHARED_FORMULA_21_102_21_102_13">(#REF!/415)*100</definedName>
    <definedName name="SHARED_FORMULA_21_112_21_112_13">(#REF!/415)*100</definedName>
    <definedName name="SHARED_FORMULA_21_112_21_112_16">NA()</definedName>
    <definedName name="SHARED_FORMULA_21_113_21_113_8">NA()</definedName>
    <definedName name="SHARED_FORMULA_21_13_21_13_17">#REF!*#REF!/#REF!</definedName>
    <definedName name="SHARED_FORMULA_21_165_21_165_13">#REF!/400*1</definedName>
    <definedName name="SHARED_FORMULA_21_2_21_2_13">(#REF!/415)*100</definedName>
    <definedName name="SHARED_FORMULA_21_25_21_25_13">(#REF!/415)*100</definedName>
    <definedName name="SHARED_FORMULA_21_27_21_27_8">1*#REF!</definedName>
    <definedName name="SHARED_FORMULA_21_273_21_273_17">NA()</definedName>
    <definedName name="SHARED_FORMULA_21_289_21_289_17">SUM(#REF!)</definedName>
    <definedName name="SHARED_FORMULA_21_29_21_29_16">NA()</definedName>
    <definedName name="SHARED_FORMULA_21_29_21_29_8">NA()</definedName>
    <definedName name="SHARED_FORMULA_21_29_21_29_9">NA()</definedName>
    <definedName name="SHARED_FORMULA_21_291_21_291_17">+#REF!-#REF!</definedName>
    <definedName name="SHARED_FORMULA_21_33_21_33_13">(#REF!/415)*100</definedName>
    <definedName name="SHARED_FORMULA_21_41_21_41_13">(#REF!/415)*100</definedName>
    <definedName name="SHARED_FORMULA_21_5_21_5_16">NA()</definedName>
    <definedName name="SHARED_FORMULA_21_5_21_5_8">NA()</definedName>
    <definedName name="SHARED_FORMULA_21_5_21_5_9">NA()</definedName>
    <definedName name="SHARED_FORMULA_21_57_21_57_16">NA()</definedName>
    <definedName name="SHARED_FORMULA_21_57_21_57_9">NA()</definedName>
    <definedName name="SHARED_FORMULA_21_58_21_58_8">NA()</definedName>
    <definedName name="SHARED_FORMULA_21_59_21_59_13">(#REF!/415)*100</definedName>
    <definedName name="SHARED_FORMULA_21_84_21_84_13">(#REF!/415)*100</definedName>
    <definedName name="SHARED_FORMULA_21_85_21_85_16">NA()</definedName>
    <definedName name="SHARED_FORMULA_21_85_21_85_9">NA()</definedName>
    <definedName name="SHARED_FORMULA_21_86_21_86_8">NA()</definedName>
    <definedName name="SHARED_FORMULA_21_88_21_88_13">(#REF!/415)*100</definedName>
    <definedName name="SHARED_FORMULA_21_92_21_92_13">(#REF!/415)*100</definedName>
    <definedName name="SHARED_FORMULA_22_101_22_101_17">NA()</definedName>
    <definedName name="SHARED_FORMULA_22_102_22_102_13">#REF!*1.25</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2_22_112_13">#REF!*1.25</definedName>
    <definedName name="SHARED_FORMULA_22_112_22_112_16">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_22_2_13">#REF!*1.25</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3">#REF!*1.25</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29_22_29_16">NA()</definedName>
    <definedName name="SHARED_FORMULA_22_29_22_29_9">NA()</definedName>
    <definedName name="SHARED_FORMULA_22_31_22_31_17">+#REF!*#REF!</definedName>
    <definedName name="SHARED_FORMULA_22_33_22_33_13">#REF!*1.25</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3">#REF!*1.25</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_22_5_16">NA()</definedName>
    <definedName name="SHARED_FORMULA_22_5_22_5_9">NA()</definedName>
    <definedName name="SHARED_FORMULA_22_52_22_52_17">NA()</definedName>
    <definedName name="SHARED_FORMULA_22_55_22_55_17">+#REF!*#REF!</definedName>
    <definedName name="SHARED_FORMULA_22_57_22_57_16">NA()</definedName>
    <definedName name="SHARED_FORMULA_22_57_22_57_17">+#REF!*#REF!</definedName>
    <definedName name="SHARED_FORMULA_22_57_22_57_9">NA()</definedName>
    <definedName name="SHARED_FORMULA_22_59_22_59_13">#REF!*1.25</definedName>
    <definedName name="SHARED_FORMULA_22_59_22_59_17">NA()</definedName>
    <definedName name="SHARED_FORMULA_22_6_22_6_13">#REF!*1.25</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4_22_84_13">#REF!*1.25</definedName>
    <definedName name="SHARED_FORMULA_22_85_22_85_16">NA()</definedName>
    <definedName name="SHARED_FORMULA_22_85_22_85_17">+#REF!*#REF!</definedName>
    <definedName name="SHARED_FORMULA_22_85_22_85_9">NA()</definedName>
    <definedName name="SHARED_FORMULA_22_87_22_87_17">+#REF!*#REF!</definedName>
    <definedName name="SHARED_FORMULA_22_88_22_88_13">#REF!*1.25</definedName>
    <definedName name="SHARED_FORMULA_22_90_22_90_17">NA()</definedName>
    <definedName name="SHARED_FORMULA_22_92_22_92_13">#REF!*1.25</definedName>
    <definedName name="SHARED_FORMULA_22_92_22_92_17">+#REF!*#REF!</definedName>
    <definedName name="SHARED_FORMULA_22_96_22_96_17">NA()</definedName>
    <definedName name="SHARED_FORMULA_22_98_22_98_17">+#REF!*#REF!</definedName>
    <definedName name="SHARED_FORMULA_23_112_23_112_16">NA()</definedName>
    <definedName name="SHARED_FORMULA_23_112_23_112_9">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27_23_27_8">0*#REF!</definedName>
    <definedName name="SHARED_FORMULA_23_29_23_29_16">NA()</definedName>
    <definedName name="SHARED_FORMULA_23_29_23_29_9">NA()</definedName>
    <definedName name="SHARED_FORMULA_23_38_23_38_17">NA()</definedName>
    <definedName name="SHARED_FORMULA_23_5_23_5_16">NA()</definedName>
    <definedName name="SHARED_FORMULA_23_5_23_5_9">NA()</definedName>
    <definedName name="SHARED_FORMULA_23_57_23_57_16">NA()</definedName>
    <definedName name="SHARED_FORMULA_23_57_23_57_9">NA()</definedName>
    <definedName name="SHARED_FORMULA_23_65_23_65_17">NA()</definedName>
    <definedName name="SHARED_FORMULA_23_76_23_76_17">NA()</definedName>
    <definedName name="SHARED_FORMULA_23_85_23_85_16">NA()</definedName>
    <definedName name="SHARED_FORMULA_23_85_23_85_9">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27_113_27_113_8">NA()</definedName>
    <definedName name="SHARED_FORMULA_27_29_27_29_8">NA()</definedName>
    <definedName name="SHARED_FORMULA_27_58_27_58_8">NA()</definedName>
    <definedName name="SHARED_FORMULA_27_6_27_6_8">NA()</definedName>
    <definedName name="SHARED_FORMULA_27_86_27_86_8">NA()</definedName>
    <definedName name="SHARED_FORMULA_28_113_28_113_8">NA()</definedName>
    <definedName name="SHARED_FORMULA_28_165_28_165_13">IF(#REF!&lt;400*0.04,"Not Problem","Problem")</definedName>
    <definedName name="SHARED_FORMULA_28_29_28_29_8">NA()</definedName>
    <definedName name="SHARED_FORMULA_28_58_28_58_8">NA()</definedName>
    <definedName name="SHARED_FORMULA_28_6_28_6_8">NA()</definedName>
    <definedName name="SHARED_FORMULA_28_86_28_86_8">NA()</definedName>
    <definedName name="SHARED_FORMULA_29_112_29_112_16">NA()</definedName>
    <definedName name="SHARED_FORMULA_29_112_29_112_9">NA()</definedName>
    <definedName name="SHARED_FORMULA_29_27_29_27_8">1*#REF!</definedName>
    <definedName name="SHARED_FORMULA_29_29_29_29_16">NA()</definedName>
    <definedName name="SHARED_FORMULA_29_29_29_29_9">NA()</definedName>
    <definedName name="SHARED_FORMULA_29_57_29_57_16">NA()</definedName>
    <definedName name="SHARED_FORMULA_29_57_29_57_9">NA()</definedName>
    <definedName name="SHARED_FORMULA_29_6_29_6_16">NA()</definedName>
    <definedName name="SHARED_FORMULA_29_6_29_6_9">NA()</definedName>
    <definedName name="SHARED_FORMULA_29_85_29_85_16">NA()</definedName>
    <definedName name="SHARED_FORMULA_29_85_29_85_9">NA()</definedName>
    <definedName name="SHARED_FORMULA_3_0_3_0_25">NA()</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_3_14_12">+SUM(#REF!)</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0_3_210_12">1</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16_3_2416_5">8/1.2*1.8</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11">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08_3_408_11">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12">+SUM(#REF!)</definedName>
    <definedName name="SHARED_FORMULA_3_5_3_5_22">+#REF!</definedName>
    <definedName name="SHARED_FORMULA_3_500_3_500_0">NA()</definedName>
    <definedName name="SHARED_FORMULA_3_503_3_503_37">+#REF!</definedName>
    <definedName name="SHARED_FORMULA_3_508_3_508_22">1</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_3_8_5">NA()</definedName>
    <definedName name="SHARED_FORMULA_3_810_3_810_0">NA()</definedName>
    <definedName name="SHARED_FORMULA_3_822_3_822_0">NA()</definedName>
    <definedName name="SHARED_FORMULA_3_88_3_88_18">1</definedName>
    <definedName name="SHARED_FORMULA_3_9_3_9_12">+SUM(#REF!)</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30_112_30_112_16">NA()</definedName>
    <definedName name="SHARED_FORMULA_30_112_30_112_9">NA()</definedName>
    <definedName name="SHARED_FORMULA_30_27_30_27_8">1*#REF!</definedName>
    <definedName name="SHARED_FORMULA_30_29_30_29_16">NA()</definedName>
    <definedName name="SHARED_FORMULA_30_29_30_29_9">NA()</definedName>
    <definedName name="SHARED_FORMULA_30_57_30_57_16">NA()</definedName>
    <definedName name="SHARED_FORMULA_30_57_30_57_9">NA()</definedName>
    <definedName name="SHARED_FORMULA_30_6_30_6_16">NA()</definedName>
    <definedName name="SHARED_FORMULA_30_6_30_6_9">NA()</definedName>
    <definedName name="SHARED_FORMULA_30_85_30_85_16">NA()</definedName>
    <definedName name="SHARED_FORMULA_30_85_30_85_9">NA()</definedName>
    <definedName name="SHARED_FORMULA_31_27_31_27_8">1*#REF!</definedName>
    <definedName name="SHARED_FORMULA_4_10_4_10_12">#REF!*#REF!</definedName>
    <definedName name="SHARED_FORMULA_4_102_4_102_13">6.275+2.795+1.82+4.63+4.13+0.115*2</definedName>
    <definedName name="SHARED_FORMULA_4_11_4_11_11">#REF!/1000</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_4_16_1">#REF!*#REF!</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11">#REF!/1000</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_4_2_1">#REF!*#REF!</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5_4_25_13">NA()</definedName>
    <definedName name="SHARED_FORMULA_4_265_4_265_9">1.65+5.5+5</definedName>
    <definedName name="SHARED_FORMULA_4_278_4_278_37">NA()</definedName>
    <definedName name="SHARED_FORMULA_4_29_4_29_21">NA()</definedName>
    <definedName name="SHARED_FORMULA_4_291_4_291_17">SUM(#REF!)</definedName>
    <definedName name="SHARED_FORMULA_4_297_4_297_37">+#REF!+0.23*2</definedName>
    <definedName name="SHARED_FORMULA_4_3_4_3_11">NA()</definedName>
    <definedName name="SHARED_FORMULA_4_310_4_310_9">1.65+5.5+5</definedName>
    <definedName name="SHARED_FORMULA_4_33_4_33_13">NA()</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2_4_392_22_1">14.12+1.355</definedName>
    <definedName name="SHARED_FORMULA_4_396_4_396_37">+#REF!</definedName>
    <definedName name="SHARED_FORMULA_4_398_4_398_22">NA()</definedName>
    <definedName name="SHARED_FORMULA_4_4_4_4_11">#REF!/1000</definedName>
    <definedName name="SHARED_FORMULA_4_4_4_4_26">+#REF!+0.15*2</definedName>
    <definedName name="SHARED_FORMULA_4_40_4_40_16">3.45-2.83</definedName>
    <definedName name="SHARED_FORMULA_4_40_4_40_17">3.45-2.83</definedName>
    <definedName name="SHARED_FORMULA_4_41_4_41_12">NA()</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_4_46_21">NA()</definedName>
    <definedName name="SHARED_FORMULA_4_469_4_469_22">12.51+3.23*2+1.355*2</definedName>
    <definedName name="SHARED_FORMULA_4_472_4_472_37">+#REF!</definedName>
    <definedName name="SHARED_FORMULA_4_488_4_488_22">12.31+1.81+1.355</definedName>
    <definedName name="SHARED_FORMULA_4_5_4_5_12">#REF!*#REF!</definedName>
    <definedName name="SHARED_FORMULA_4_5_4_5_22">+#REF!+0.15*2</definedName>
    <definedName name="SHARED_FORMULA_4_5_4_5_37">+#REF!+0.15*2</definedName>
    <definedName name="SHARED_FORMULA_4_51_4_51_12">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6_4_56_21">NA()</definedName>
    <definedName name="SHARED_FORMULA_4_570_4_570_22">12.31+1.81+1.355</definedName>
    <definedName name="SHARED_FORMULA_4_575_4_575_22">3.53*4</definedName>
    <definedName name="SHARED_FORMULA_4_6_4_6_12">NA()</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_4_7_12">#REF!*#REF!</definedName>
    <definedName name="SHARED_FORMULA_4_7_4_7_13">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_4_8_14">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8_4_88_12">NA()</definedName>
    <definedName name="SHARED_FORMULA_4_89_4_89_18">7.04+3.04+4.69-0.23</definedName>
    <definedName name="SHARED_FORMULA_4_90_4_90_33">NA()</definedName>
    <definedName name="SHARED_FORMULA_4_93_4_93_8">NA()</definedName>
    <definedName name="SHARED_FORMULA_4_94_4_94_15">15*2</definedName>
    <definedName name="SHARED_FORMULA_4_94_4_94_33">+#REF!</definedName>
    <definedName name="SHARED_FORMULA_4_98_4_98_13">6.275+2.795+1.82+4.63+0.23</definedName>
    <definedName name="SHARED_FORMULA_43_5_43_5_13">SQRT((#REF!^2+#REF!^2))</definedName>
    <definedName name="SHARED_FORMULA_44_5_44_5_13">SQRT((#REF!^2+#REF!^2))</definedName>
    <definedName name="SHARED_FORMULA_5_10_5_10_12">#REF!*#REF!</definedName>
    <definedName name="SHARED_FORMULA_5_1060_5_1060_12">NA()</definedName>
    <definedName name="SHARED_FORMULA_5_11_5_11_26">#REF!+0.1*2</definedName>
    <definedName name="SHARED_FORMULA_5_111_5_111_5">NA()</definedName>
    <definedName name="SHARED_FORMULA_5_1118_5_1118_12">NA()</definedName>
    <definedName name="SHARED_FORMULA_5_1137_5_1137_22">0.23</definedName>
    <definedName name="SHARED_FORMULA_5_116_5_116_26">+#REF!</definedName>
    <definedName name="SHARED_FORMULA_5_1164_5_1164_12">NA()</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3_5_143_2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NA()</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_5_19_9">#REF!*#REF!</definedName>
    <definedName name="SHARED_FORMULA_5_196_5_196_18">0.3</definedName>
    <definedName name="SHARED_FORMULA_5_199_5_199_16">+(0.355-0.125)*2</definedName>
    <definedName name="SHARED_FORMULA_5_20_5_20_0">NA()</definedName>
    <definedName name="SHARED_FORMULA_5_20_5_20_1">NA()</definedName>
    <definedName name="SHARED_FORMULA_5_20_5_20_14">NA()</definedName>
    <definedName name="SHARED_FORMULA_5_20_5_20_2">NA()</definedName>
    <definedName name="SHARED_FORMULA_5_20_5_20_6">NA()</definedName>
    <definedName name="SHARED_FORMULA_5_20_5_20_8">NA()</definedName>
    <definedName name="SHARED_FORMULA_5_200_5_200_18">0.23</definedName>
    <definedName name="SHARED_FORMULA_5_201_5_201_12">0.23</definedName>
    <definedName name="SHARED_FORMULA_5_210_5_210_12">0.23</definedName>
    <definedName name="SHARED_FORMULA_5_219_5_219_12">NA()</definedName>
    <definedName name="SHARED_FORMULA_5_225_5_225_12">NA()</definedName>
    <definedName name="SHARED_FORMULA_5_231_5_231_12">NA()</definedName>
    <definedName name="SHARED_FORMULA_5_233_5_233_22">+#REF!</definedName>
    <definedName name="SHARED_FORMULA_5_238_5_238_12">NA()</definedName>
    <definedName name="SHARED_FORMULA_5_24_5_24_21">NA()</definedName>
    <definedName name="SHARED_FORMULA_5_24_5_24_37">0.15+0.1*2</definedName>
    <definedName name="SHARED_FORMULA_5_244_5_244_13">NA()</definedName>
    <definedName name="SHARED_FORMULA_5_246_5_246_12">NA()</definedName>
    <definedName name="SHARED_FORMULA_5_246_5_246_26">NA()</definedName>
    <definedName name="SHARED_FORMULA_5_25_5_25_0">NA()</definedName>
    <definedName name="SHARED_FORMULA_5_25_5_25_1">NA()</definedName>
    <definedName name="SHARED_FORMULA_5_25_5_25_14">NA()</definedName>
    <definedName name="SHARED_FORMULA_5_25_5_25_2">NA()</definedName>
    <definedName name="SHARED_FORMULA_5_25_5_25_3">NA()</definedName>
    <definedName name="SHARED_FORMULA_5_25_5_25_4">NA()</definedName>
    <definedName name="SHARED_FORMULA_5_25_5_25_5">NA()</definedName>
    <definedName name="SHARED_FORMULA_5_25_5_25_6">NA()</definedName>
    <definedName name="SHARED_FORMULA_5_25_5_25_8">NA()</definedName>
    <definedName name="SHARED_FORMULA_5_25_5_25_9">#REF!*#REF!</definedName>
    <definedName name="SHARED_FORMULA_5_256_5_256_12">NA()</definedName>
    <definedName name="SHARED_FORMULA_5_259_5_259_26">+#REF!</definedName>
    <definedName name="SHARED_FORMULA_5_261_5_261_26">NA()</definedName>
    <definedName name="SHARED_FORMULA_5_267_5_267_12">NA()</definedName>
    <definedName name="SHARED_FORMULA_5_273_5_273_30">NA()</definedName>
    <definedName name="SHARED_FORMULA_5_275_5_275_26">NA()</definedName>
    <definedName name="SHARED_FORMULA_5_278_5_278_26">+#REF!</definedName>
    <definedName name="SHARED_FORMULA_5_28_5_28_9">#REF!*#REF!</definedName>
    <definedName name="SHARED_FORMULA_5_287_5_287_30">+#REF!</definedName>
    <definedName name="SHARED_FORMULA_5_289_5_289_26">NA()</definedName>
    <definedName name="SHARED_FORMULA_5_293_5_293_26">+#REF!</definedName>
    <definedName name="SHARED_FORMULA_5_295_5_295_12">NA()</definedName>
    <definedName name="SHARED_FORMULA_5_3_5_3_10">NA()</definedName>
    <definedName name="SHARED_FORMULA_5_3_5_3_9">#REF!*#REF!</definedName>
    <definedName name="SHARED_FORMULA_5_302_5_302_11">0.23</definedName>
    <definedName name="SHARED_FORMULA_5_305_5_305_12">NA()</definedName>
    <definedName name="SHARED_FORMULA_5_306_5_306_11">0.23</definedName>
    <definedName name="SHARED_FORMULA_5_308_5_308_26">+#REF!</definedName>
    <definedName name="SHARED_FORMULA_5_312_5_312_13">NA()</definedName>
    <definedName name="SHARED_FORMULA_5_32_5_32_10">NA()</definedName>
    <definedName name="SHARED_FORMULA_5_32_5_32_37">+#REF!+0.1*2</definedName>
    <definedName name="SHARED_FORMULA_5_33_5_33_0">NA()</definedName>
    <definedName name="SHARED_FORMULA_5_33_5_33_1">NA()</definedName>
    <definedName name="SHARED_FORMULA_5_33_5_33_13">NA()</definedName>
    <definedName name="SHARED_FORMULA_5_33_5_33_14">NA()</definedName>
    <definedName name="SHARED_FORMULA_5_33_5_33_2">NA()</definedName>
    <definedName name="SHARED_FORMULA_5_33_5_33_4">NA()</definedName>
    <definedName name="SHARED_FORMULA_5_33_5_33_5">NA()</definedName>
    <definedName name="SHARED_FORMULA_5_33_5_33_6">NA()</definedName>
    <definedName name="SHARED_FORMULA_5_33_5_33_8">NA()</definedName>
    <definedName name="SHARED_FORMULA_5_352_5_352_18">2*(0.425-0.125)</definedName>
    <definedName name="SHARED_FORMULA_5_36_5_36_0">NA()</definedName>
    <definedName name="SHARED_FORMULA_5_36_5_36_1">NA()</definedName>
    <definedName name="SHARED_FORMULA_5_36_5_36_14">NA()</definedName>
    <definedName name="SHARED_FORMULA_5_36_5_36_2">NA()</definedName>
    <definedName name="SHARED_FORMULA_5_36_5_36_3">NA()</definedName>
    <definedName name="SHARED_FORMULA_5_36_5_36_4">NA()</definedName>
    <definedName name="SHARED_FORMULA_5_36_5_36_5">NA()</definedName>
    <definedName name="SHARED_FORMULA_5_36_5_36_6">NA()</definedName>
    <definedName name="SHARED_FORMULA_5_36_5_36_7">NA()</definedName>
    <definedName name="SHARED_FORMULA_5_36_5_36_8">NA()</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0">NA()</definedName>
    <definedName name="SHARED_FORMULA_5_39_5_39_1">NA()</definedName>
    <definedName name="SHARED_FORMULA_5_39_5_39_14">NA()</definedName>
    <definedName name="SHARED_FORMULA_5_39_5_39_2">NA()</definedName>
    <definedName name="SHARED_FORMULA_5_39_5_39_20">NA()</definedName>
    <definedName name="SHARED_FORMULA_5_39_5_39_21">NA()</definedName>
    <definedName name="SHARED_FORMULA_5_39_5_39_3">NA()</definedName>
    <definedName name="SHARED_FORMULA_5_39_5_39_37">+#REF!+0.1*2</definedName>
    <definedName name="SHARED_FORMULA_5_39_5_39_4">NA()</definedName>
    <definedName name="SHARED_FORMULA_5_39_5_39_5">NA()</definedName>
    <definedName name="SHARED_FORMULA_5_39_5_39_6">NA()</definedName>
    <definedName name="SHARED_FORMULA_5_39_5_39_8">NA()</definedName>
    <definedName name="SHARED_FORMULA_5_39_5_39_9">#REF!*30</definedName>
    <definedName name="SHARED_FORMULA_5_390_5_390_13">NA()</definedName>
    <definedName name="SHARED_FORMULA_5_397_5_397_30">1.2*2+0.15</definedName>
    <definedName name="SHARED_FORMULA_5_40_5_40_10">NA()</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_5_44_0">NA()</definedName>
    <definedName name="SHARED_FORMULA_5_44_5_44_1">NA()</definedName>
    <definedName name="SHARED_FORMULA_5_44_5_44_14">NA()</definedName>
    <definedName name="SHARED_FORMULA_5_44_5_44_2">NA()</definedName>
    <definedName name="SHARED_FORMULA_5_44_5_44_6">NA()</definedName>
    <definedName name="SHARED_FORMULA_5_44_5_44_7">NA()</definedName>
    <definedName name="SHARED_FORMULA_5_44_5_44_8">NA()</definedName>
    <definedName name="SHARED_FORMULA_5_444_5_444_7">0.23</definedName>
    <definedName name="SHARED_FORMULA_5_449_5_449_22">0.23</definedName>
    <definedName name="SHARED_FORMULA_5_45_5_45_11">0.45</definedName>
    <definedName name="SHARED_FORMULA_5_46_5_46_21">NA()</definedName>
    <definedName name="SHARED_FORMULA_5_46_5_46_22">0.15+0.1*2</definedName>
    <definedName name="SHARED_FORMULA_5_460_5_460_7">0.23</definedName>
    <definedName name="SHARED_FORMULA_5_465_5_465_22">0.23</definedName>
    <definedName name="SHARED_FORMULA_5_47_5_47_9">#REF!*40</definedName>
    <definedName name="SHARED_FORMULA_5_473_5_473_7">0.23</definedName>
    <definedName name="SHARED_FORMULA_5_484_5_484_22">0.23</definedName>
    <definedName name="SHARED_FORMULA_5_49_5_49_22">0.15+0.1*2</definedName>
    <definedName name="SHARED_FORMULA_5_49_5_49_9">#REF!*40</definedName>
    <definedName name="SHARED_FORMULA_5_491_5_491_12">NA()</definedName>
    <definedName name="SHARED_FORMULA_5_492_5_492_7">0.23</definedName>
    <definedName name="SHARED_FORMULA_5_508_5_508_13">0.6*2+0.3</definedName>
    <definedName name="SHARED_FORMULA_5_508_5_508_22">0.23</definedName>
    <definedName name="SHARED_FORMULA_5_51_5_51_12">NA()</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_5_54_5">NA()</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_5_56_21">NA()</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1_5_591_12">NA()</definedName>
    <definedName name="SHARED_FORMULA_5_599_5_599_26">NA()</definedName>
    <definedName name="SHARED_FORMULA_5_6_5_6_0">NA()</definedName>
    <definedName name="SHARED_FORMULA_5_6_5_6_12">NA()</definedName>
    <definedName name="SHARED_FORMULA_5_6_5_6_14">NA()</definedName>
    <definedName name="SHARED_FORMULA_5_6_5_6_2">NA()</definedName>
    <definedName name="SHARED_FORMULA_5_6_5_6_20">NA()</definedName>
    <definedName name="SHARED_FORMULA_5_6_5_6_3">NA()</definedName>
    <definedName name="SHARED_FORMULA_5_6_5_6_5">NA()</definedName>
    <definedName name="SHARED_FORMULA_5_6_5_6_6">NA()</definedName>
    <definedName name="SHARED_FORMULA_5_6_5_6_7">NA()</definedName>
    <definedName name="SHARED_FORMULA_5_6_5_6_8">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_5_61_0">NA()</definedName>
    <definedName name="SHARED_FORMULA_5_61_5_61_1">NA()</definedName>
    <definedName name="SHARED_FORMULA_5_61_5_61_14">NA()</definedName>
    <definedName name="SHARED_FORMULA_5_61_5_61_2">NA()</definedName>
    <definedName name="SHARED_FORMULA_5_61_5_61_3">NA()</definedName>
    <definedName name="SHARED_FORMULA_5_61_5_61_4">NA()</definedName>
    <definedName name="SHARED_FORMULA_5_61_5_61_5">NA()</definedName>
    <definedName name="SHARED_FORMULA_5_61_5_61_6">NA()</definedName>
    <definedName name="SHARED_FORMULA_5_61_5_61_7">NA()</definedName>
    <definedName name="SHARED_FORMULA_5_61_5_61_8">NA()</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4_5_64_0">NA()</definedName>
    <definedName name="SHARED_FORMULA_5_64_5_64_1">NA()</definedName>
    <definedName name="SHARED_FORMULA_5_64_5_64_14">NA()</definedName>
    <definedName name="SHARED_FORMULA_5_64_5_64_2">NA()</definedName>
    <definedName name="SHARED_FORMULA_5_64_5_64_3">NA()</definedName>
    <definedName name="SHARED_FORMULA_5_64_5_64_4">NA()</definedName>
    <definedName name="SHARED_FORMULA_5_64_5_64_5">NA()</definedName>
    <definedName name="SHARED_FORMULA_5_64_5_64_6">NA()</definedName>
    <definedName name="SHARED_FORMULA_5_64_5_64_7">NA()</definedName>
    <definedName name="SHARED_FORMULA_5_64_5_64_8">NA()</definedName>
    <definedName name="SHARED_FORMULA_5_650_5_650_26">+#REF!</definedName>
    <definedName name="SHARED_FORMULA_5_666_5_666_26">NA()</definedName>
    <definedName name="SHARED_FORMULA_5_675_5_675_26">+#REF!</definedName>
    <definedName name="SHARED_FORMULA_5_7_5_7_12">#REF!*#REF!</definedName>
    <definedName name="SHARED_FORMULA_5_7_5_7_13">NA()</definedName>
    <definedName name="SHARED_FORMULA_5_7_5_7_33">+#REF!+0.1*2</definedName>
    <definedName name="SHARED_FORMULA_5_700_5_700_26">+#REF!</definedName>
    <definedName name="SHARED_FORMULA_5_710_5_710_12">NA()</definedName>
    <definedName name="SHARED_FORMULA_5_723_5_723_12">NA()</definedName>
    <definedName name="SHARED_FORMULA_5_737_5_737_12">NA()</definedName>
    <definedName name="SHARED_FORMULA_5_747_5_747_12">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_5_83_5">NA()</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4_5_94_5">NA()</definedName>
    <definedName name="SHARED_FORMULA_5_99_5_99_17">0.23</definedName>
    <definedName name="SHARED_FORMULA_6_10_6_10_5">#REF!*#REF!</definedName>
    <definedName name="SHARED_FORMULA_6_100_6_100_15">NA()</definedName>
    <definedName name="SHARED_FORMULA_6_1006_6_1006_5">+#REF!*#REF!</definedName>
    <definedName name="SHARED_FORMULA_6_1013_6_1013_5">+#REF!*#REF!</definedName>
    <definedName name="SHARED_FORMULA_6_1025_6_1025_5">#REF!*#REF!</definedName>
    <definedName name="SHARED_FORMULA_6_1029_6_1029_26">NA()</definedName>
    <definedName name="SHARED_FORMULA_6_1030_6_1030_5">#REF!*#REF!</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_6_106_5">#REF!*#REF!</definedName>
    <definedName name="SHARED_FORMULA_6_1066_6_1066_22">NA()</definedName>
    <definedName name="SHARED_FORMULA_6_1071_6_1071_26">+#REF!-#REF!</definedName>
    <definedName name="SHARED_FORMULA_6_1075_6_1075_22">NA()</definedName>
    <definedName name="SHARED_FORMULA_6_108_6_108_0">+#REF!*#REF!</definedName>
    <definedName name="SHARED_FORMULA_6_108_6_108_3">+#REF!*#REF!</definedName>
    <definedName name="SHARED_FORMULA_6_1081_6_1081_26">+#REF!-#REF!</definedName>
    <definedName name="SHARED_FORMULA_6_1082_6_1082_26">NA()</definedName>
    <definedName name="SHARED_FORMULA_6_109_6_109_13">NA()</definedName>
    <definedName name="SHARED_FORMULA_6_109_6_109_2">NA()</definedName>
    <definedName name="SHARED_FORMULA_6_1092_6_1092_26">NA()</definedName>
    <definedName name="SHARED_FORMULA_6_11_6_11_11">#REF!*#REF!</definedName>
    <definedName name="SHARED_FORMULA_6_11_6_11_26">+#REF!+#REF!</definedName>
    <definedName name="SHARED_FORMULA_6_11_6_11_30">+#REF!+#REF!</definedName>
    <definedName name="SHARED_FORMULA_6_110_6_110_15">NA()</definedName>
    <definedName name="SHARED_FORMULA_6_110_6_110_22">NA()</definedName>
    <definedName name="SHARED_FORMULA_6_1106_6_1106_26">#REF!+0.6</definedName>
    <definedName name="SHARED_FORMULA_6_1118_6_1118_22">+#REF!</definedName>
    <definedName name="SHARED_FORMULA_6_112_6_112_0">+#REF!*#REF!</definedName>
    <definedName name="SHARED_FORMULA_6_112_6_112_3">+#REF!*#REF!</definedName>
    <definedName name="SHARED_FORMULA_6_112_6_112_5">#REF!*#REF!</definedName>
    <definedName name="SHARED_FORMULA_6_1135_6_1135_26">NA()</definedName>
    <definedName name="SHARED_FORMULA_6_114_6_114_26">#REF!+#REF!-#REF!</definedName>
    <definedName name="SHARED_FORMULA_6_1152_6_1152_22">+#REF!</definedName>
    <definedName name="SHARED_FORMULA_6_116_6_116_15">NA()</definedName>
    <definedName name="SHARED_FORMULA_6_1161_6_1161_22">+#REF!</definedName>
    <definedName name="SHARED_FORMULA_6_117_6_117_26">NA()</definedName>
    <definedName name="SHARED_FORMULA_6_117_6_117_37">NA()</definedName>
    <definedName name="SHARED_FORMULA_6_118_6_118_0">+#REF!*#REF!</definedName>
    <definedName name="SHARED_FORMULA_6_118_6_118_3">+#REF!*#REF!</definedName>
    <definedName name="SHARED_FORMULA_6_1183_6_1183_10">NA()</definedName>
    <definedName name="SHARED_FORMULA_6_119_6_119_1">NA()</definedName>
    <definedName name="SHARED_FORMULA_6_119_6_119_13">NA()</definedName>
    <definedName name="SHARED_FORMULA_6_119_6_119_2">NA()</definedName>
    <definedName name="SHARED_FORMULA_6_123_6_123_0">+#REF!*#REF!</definedName>
    <definedName name="SHARED_FORMULA_6_123_6_123_3">+#REF!*#REF!</definedName>
    <definedName name="SHARED_FORMULA_6_123_6_123_37">+#REF!+0.6-0.3</definedName>
    <definedName name="SHARED_FORMULA_6_125_6_125_14">NA()</definedName>
    <definedName name="SHARED_FORMULA_6_125_6_125_5">#REF!*#REF!</definedName>
    <definedName name="SHARED_FORMULA_6_1258_6_1258_10">NA()</definedName>
    <definedName name="SHARED_FORMULA_6_126_6_126_37">NA()</definedName>
    <definedName name="SHARED_FORMULA_6_127_6_127_30">NA()</definedName>
    <definedName name="SHARED_FORMULA_6_128_6_128_15">NA()</definedName>
    <definedName name="SHARED_FORMULA_6_128_6_128_5">#REF!*#REF!</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0">+#REF!*#REF!</definedName>
    <definedName name="SHARED_FORMULA_6_133_6_133_18">1</definedName>
    <definedName name="SHARED_FORMULA_6_133_6_133_3">+#REF!*#REF!</definedName>
    <definedName name="SHARED_FORMULA_6_1333_6_1333_22">0.2</definedName>
    <definedName name="SHARED_FORMULA_6_135_6_135_37">NA()</definedName>
    <definedName name="SHARED_FORMULA_6_1355_6_1355_26">NA()</definedName>
    <definedName name="SHARED_FORMULA_6_136_6_136_0">+#REF!*#REF!</definedName>
    <definedName name="SHARED_FORMULA_6_136_6_136_3">+#REF!*#REF!</definedName>
    <definedName name="SHARED_FORMULA_6_1371_6_1371_26">+#REF!</definedName>
    <definedName name="SHARED_FORMULA_6_1382_6_1382_26">NA()</definedName>
    <definedName name="SHARED_FORMULA_6_139_6_139_5">#REF!*#REF!</definedName>
    <definedName name="SHARED_FORMULA_6_1398_6_1398_26">+#REF!</definedName>
    <definedName name="SHARED_FORMULA_6_14_6_14_14">+#REF!*#REF!</definedName>
    <definedName name="SHARED_FORMULA_6_14_6_14_15">NA()</definedName>
    <definedName name="SHARED_FORMULA_6_14_6_14_2">NA()</definedName>
    <definedName name="SHARED_FORMULA_6_14_6_14_5">#REF!*#REF!</definedName>
    <definedName name="SHARED_FORMULA_6_140_6_140_0">+#REF!*#REF!</definedName>
    <definedName name="SHARED_FORMULA_6_140_6_140_3">+#REF!*#REF!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_6_143_15">NA()</definedName>
    <definedName name="SHARED_FORMULA_6_1438_6_1438_10">NA()</definedName>
    <definedName name="SHARED_FORMULA_6_1438_6_1438_26">+#REF!</definedName>
    <definedName name="SHARED_FORMULA_6_144_6_144_37">NA()</definedName>
    <definedName name="SHARED_FORMULA_6_144_6_144_5">#REF!*#REF!</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_6_15_0">+#REF!*#REF!</definedName>
    <definedName name="SHARED_FORMULA_6_15_6_15_3">+#REF!*#REF!</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0">+#REF!*#REF!</definedName>
    <definedName name="SHARED_FORMULA_6_151_6_151_3">+#REF!*#REF!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0">+#REF!*#REF!</definedName>
    <definedName name="SHARED_FORMULA_6_154_6_154_3">+#REF!*#REF!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_6_156_5">+#REF!*#REF!</definedName>
    <definedName name="SHARED_FORMULA_6_1566_6_1566_26">NA()</definedName>
    <definedName name="SHARED_FORMULA_6_157_6_157_0">+#REF!*#REF!</definedName>
    <definedName name="SHARED_FORMULA_6_157_6_157_3">+#REF!*#REF!</definedName>
    <definedName name="SHARED_FORMULA_6_1573_6_1573_26">+#REF!</definedName>
    <definedName name="SHARED_FORMULA_6_158_6_158_15">NA()</definedName>
    <definedName name="SHARED_FORMULA_6_1582_6_1582_26">+#REF!</definedName>
    <definedName name="SHARED_FORMULA_6_161_6_161_5">+#REF!*#REF!</definedName>
    <definedName name="SHARED_FORMULA_6_166_6_166_0">+#REF!*#REF!</definedName>
    <definedName name="SHARED_FORMULA_6_166_6_166_3">+#REF!*#REF!</definedName>
    <definedName name="SHARED_FORMULA_6_168_6_168_33">NA()</definedName>
    <definedName name="SHARED_FORMULA_6_17_6_17_7">+#REF!*#REF!</definedName>
    <definedName name="SHARED_FORMULA_6_171_6_171_5">#REF!*#REF!</definedName>
    <definedName name="SHARED_FORMULA_6_172_6_172_15">NA()</definedName>
    <definedName name="SHARED_FORMULA_6_173_6_173_0">+#REF!*#REF!</definedName>
    <definedName name="SHARED_FORMULA_6_173_6_173_3">+#REF!*#REF!</definedName>
    <definedName name="SHARED_FORMULA_6_174_6_174_33">+#REF!-0.125</definedName>
    <definedName name="SHARED_FORMULA_6_176_6_176_5">#REF!*#REF!</definedName>
    <definedName name="SHARED_FORMULA_6_178_6_178_0">+#REF!*#REF!</definedName>
    <definedName name="SHARED_FORMULA_6_178_6_178_3">+#REF!*#REF!</definedName>
    <definedName name="SHARED_FORMULA_6_178_6_178_30">NA()</definedName>
    <definedName name="SHARED_FORMULA_6_178_6_178_7">NA()</definedName>
    <definedName name="SHARED_FORMULA_6_18_6_18_11">#REF!*#REF!</definedName>
    <definedName name="SHARED_FORMULA_6_18_6_18_22">+#REF!</definedName>
    <definedName name="SHARED_FORMULA_6_183_6_183_30">#REF!-#REF!</definedName>
    <definedName name="SHARED_FORMULA_6_185_6_185_12">NA()</definedName>
    <definedName name="SHARED_FORMULA_6_186_6_186_15">NA()</definedName>
    <definedName name="SHARED_FORMULA_6_19_6_19_21">NA()</definedName>
    <definedName name="SHARED_FORMULA_6_191_6_191_5">#REF!*#REF!</definedName>
    <definedName name="SHARED_FORMULA_6_2_6_2_12">NA()</definedName>
    <definedName name="SHARED_FORMULA_6_200_6_200_15">NA()</definedName>
    <definedName name="SHARED_FORMULA_6_203_6_203_15">NA()</definedName>
    <definedName name="SHARED_FORMULA_6_206_6_206_5">#REF!*#REF!</definedName>
    <definedName name="SHARED_FORMULA_6_216_6_216_15">NA()</definedName>
    <definedName name="SHARED_FORMULA_6_218_6_218_7">NA()</definedName>
    <definedName name="SHARED_FORMULA_6_219_6_219_12">NA()</definedName>
    <definedName name="SHARED_FORMULA_6_22_6_22_7">+#REF!*#REF!</definedName>
    <definedName name="SHARED_FORMULA_6_220_6_220_15">NA()</definedName>
    <definedName name="SHARED_FORMULA_6_220_6_220_26">NA()</definedName>
    <definedName name="SHARED_FORMULA_6_221_6_221_5">#REF!*#REF!</definedName>
    <definedName name="SHARED_FORMULA_6_223_6_223_26">+#REF!-#REF!/1000</definedName>
    <definedName name="SHARED_FORMULA_6_225_6_225_12">NA()</definedName>
    <definedName name="SHARED_FORMULA_6_229_6_229_33">NA()</definedName>
    <definedName name="SHARED_FORMULA_6_231_6_231_12">NA()</definedName>
    <definedName name="SHARED_FORMULA_6_231_6_231_15">NA()</definedName>
    <definedName name="SHARED_FORMULA_6_235_6_235_33">+#REF!-0.125</definedName>
    <definedName name="SHARED_FORMULA_6_236_6_236_15">NA()</definedName>
    <definedName name="SHARED_FORMULA_6_236_6_236_5">#REF!*#REF!</definedName>
    <definedName name="SHARED_FORMULA_6_238_6_238_12">NA()</definedName>
    <definedName name="SHARED_FORMULA_6_241_6_241_22">NA()</definedName>
    <definedName name="SHARED_FORMULA_6_242_6_242_16">0.3*2+0.115</definedName>
    <definedName name="SHARED_FORMULA_6_245_6_245_13">NA()</definedName>
    <definedName name="SHARED_FORMULA_6_245_6_245_22">+#REF!-0.15</definedName>
    <definedName name="SHARED_FORMULA_6_245_6_245_7">NA()</definedName>
    <definedName name="SHARED_FORMULA_6_246_6_246_12">NA()</definedName>
    <definedName name="SHARED_FORMULA_6_246_6_246_26">NA()</definedName>
    <definedName name="SHARED_FORMULA_6_248_6_248_15">NA()</definedName>
    <definedName name="SHARED_FORMULA_6_25_6_25_20">NA()</definedName>
    <definedName name="SHARED_FORMULA_6_25_6_25_6">NA()</definedName>
    <definedName name="SHARED_FORMULA_6_250_6_250_5">#REF!*#REF!</definedName>
    <definedName name="SHARED_FORMULA_6_251_6_251_15">NA()</definedName>
    <definedName name="SHARED_FORMULA_6_252_6_252_4">15*2</definedName>
    <definedName name="SHARED_FORMULA_6_253_6_253_26">+#REF!</definedName>
    <definedName name="SHARED_FORMULA_6_256_6_256_12">NA()</definedName>
    <definedName name="SHARED_FORMULA_6_256_6_256_22">NA()</definedName>
    <definedName name="SHARED_FORMULA_6_259_6_259_15">NA()</definedName>
    <definedName name="SHARED_FORMULA_6_260_6_260_22">+#REF!-0.15</definedName>
    <definedName name="SHARED_FORMULA_6_261_6_261_26">NA()</definedName>
    <definedName name="SHARED_FORMULA_6_262_6_262_13">NA()</definedName>
    <definedName name="SHARED_FORMULA_6_262_6_262_15">NA()</definedName>
    <definedName name="SHARED_FORMULA_6_265_6_265_5">#REF!*#REF!</definedName>
    <definedName name="SHARED_FORMULA_6_267_6_267_12">NA()</definedName>
    <definedName name="SHARED_FORMULA_6_269_6_269_2">15*2</definedName>
    <definedName name="SHARED_FORMULA_6_27_6_27_11">#REF!*#REF!</definedName>
    <definedName name="SHARED_FORMULA_6_27_6_27_15">NA()</definedName>
    <definedName name="SHARED_FORMULA_6_27_6_27_5">+#REF!*#REF!</definedName>
    <definedName name="SHARED_FORMULA_6_271_6_271_15">NA()</definedName>
    <definedName name="SHARED_FORMULA_6_271_6_271_30">NA()</definedName>
    <definedName name="SHARED_FORMULA_6_271_6_271_4">15*3</definedName>
    <definedName name="SHARED_FORMULA_6_272_6_272_22">NA()</definedName>
    <definedName name="SHARED_FORMULA_6_272_6_272_26">+#REF!</definedName>
    <definedName name="SHARED_FORMULA_6_273_6_273_7">NA()</definedName>
    <definedName name="SHARED_FORMULA_6_274_6_274_15">NA()</definedName>
    <definedName name="SHARED_FORMULA_6_275_6_275_13">NA()</definedName>
    <definedName name="SHARED_FORMULA_6_275_6_275_26">NA()</definedName>
    <definedName name="SHARED_FORMULA_6_276_6_276_22">+#REF!-0.15</definedName>
    <definedName name="SHARED_FORMULA_6_280_6_280_5">#REF!*#REF!</definedName>
    <definedName name="SHARED_FORMULA_6_285_6_285_30">+#REF!-#REF!</definedName>
    <definedName name="SHARED_FORMULA_6_287_6_287_26">+#REF!</definedName>
    <definedName name="SHARED_FORMULA_6_288_6_288_2">15*3</definedName>
    <definedName name="SHARED_FORMULA_6_289_6_289_26">NA()</definedName>
    <definedName name="SHARED_FORMULA_6_29_6_29_10">NA()</definedName>
    <definedName name="SHARED_FORMULA_6_29_6_29_15">+#REF!*#REF!</definedName>
    <definedName name="SHARED_FORMULA_6_291_6_291_22">NA()</definedName>
    <definedName name="SHARED_FORMULA_6_294_6_294_37">NA()</definedName>
    <definedName name="SHARED_FORMULA_6_295_6_295_22">+#REF!-0.15</definedName>
    <definedName name="SHARED_FORMULA_6_3_6_3_15">+#REF!*#REF!</definedName>
    <definedName name="SHARED_FORMULA_6_302_6_302_26">+#REF!</definedName>
    <definedName name="SHARED_FORMULA_6_302_6_302_5">+#REF!*#REF!</definedName>
    <definedName name="SHARED_FORMULA_6_304_6_304_13">NA()</definedName>
    <definedName name="SHARED_FORMULA_6_304_6_304_15">NA()</definedName>
    <definedName name="SHARED_FORMULA_6_305_6_305_5">+#REF!*#REF!</definedName>
    <definedName name="SHARED_FORMULA_6_306_6_306_22">NA()</definedName>
    <definedName name="SHARED_FORMULA_6_31_6_31_0">+#REF!*#REF!</definedName>
    <definedName name="SHARED_FORMULA_6_31_6_31_3">+#REF!*#REF!</definedName>
    <definedName name="SHARED_FORMULA_6_310_6_310_22">+#REF!-0.15</definedName>
    <definedName name="SHARED_FORMULA_6_312_6_312_13">NA()</definedName>
    <definedName name="SHARED_FORMULA_6_312_6_312_5">+#REF!*#REF!</definedName>
    <definedName name="SHARED_FORMULA_6_319_6_319_5">+#REF!*#REF!</definedName>
    <definedName name="SHARED_FORMULA_6_32_6_32_11">#REF!*#REF!</definedName>
    <definedName name="SHARED_FORMULA_6_32_6_32_22">+#REF!</definedName>
    <definedName name="SHARED_FORMULA_6_321_6_321_37">+#REF!-0.125</definedName>
    <definedName name="SHARED_FORMULA_6_322_6_322_5">+#REF!*#REF!</definedName>
    <definedName name="SHARED_FORMULA_6_325_6_325_22">NA()</definedName>
    <definedName name="SHARED_FORMULA_6_329_6_329_22">+#REF!-0.15</definedName>
    <definedName name="SHARED_FORMULA_6_329_6_329_26">NA()</definedName>
    <definedName name="SHARED_FORMULA_6_329_6_329_5">+#REF!*#REF!</definedName>
    <definedName name="SHARED_FORMULA_6_33_6_33_5">#REF!*#REF!</definedName>
    <definedName name="SHARED_FORMULA_6_333_6_333_15">NA()</definedName>
    <definedName name="SHARED_FORMULA_6_334_6_334_30">NA()</definedName>
    <definedName name="SHARED_FORMULA_6_336_6_336_5">#REF!*#REF!</definedName>
    <definedName name="SHARED_FORMULA_6_337_6_337_26">NA()</definedName>
    <definedName name="SHARED_FORMULA_6_337_6_337_6">NA()</definedName>
    <definedName name="SHARED_FORMULA_6_34_6_34_15">NA()</definedName>
    <definedName name="SHARED_FORMULA_6_340_6_340_5">#REF!*#REF!</definedName>
    <definedName name="SHARED_FORMULA_6_343_6_343_15">NA()</definedName>
    <definedName name="SHARED_FORMULA_6_343_6_343_22">NA()</definedName>
    <definedName name="SHARED_FORMULA_6_346_6_346_15">NA()</definedName>
    <definedName name="SHARED_FORMULA_6_347_6_347_22">+#REF!-0.15</definedName>
    <definedName name="SHARED_FORMULA_6_347_6_347_5">#REF!*#REF!</definedName>
    <definedName name="SHARED_FORMULA_6_347_6_347_6">NA()</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5_6_355_15">NA()</definedName>
    <definedName name="SHARED_FORMULA_6_355_6_355_5">#REF!*#REF!</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0_6_360_5">#REF!*#REF!</definedName>
    <definedName name="SHARED_FORMULA_6_362_6_362_22">+#REF!-0.15</definedName>
    <definedName name="SHARED_FORMULA_6_364_6_364_5">#REF!*#REF!</definedName>
    <definedName name="SHARED_FORMULA_6_366_6_366_15">NA()</definedName>
    <definedName name="SHARED_FORMULA_6_368_6_368_26">+#REF!-#REF!</definedName>
    <definedName name="SHARED_FORMULA_6_373_6_373_5">#REF!*#REF!</definedName>
    <definedName name="SHARED_FORMULA_6_373_6_373_6">NA()</definedName>
    <definedName name="SHARED_FORMULA_6_376_6_376_26">+#REF!-#REF!</definedName>
    <definedName name="SHARED_FORMULA_6_378_6_378_5">#REF!*#REF!</definedName>
    <definedName name="SHARED_FORMULA_6_379_6_379_15">NA()</definedName>
    <definedName name="SHARED_FORMULA_6_379_6_379_30">+#REF!-#REF!</definedName>
    <definedName name="SHARED_FORMULA_6_382_6_382_5">#REF!*#REF!</definedName>
    <definedName name="SHARED_FORMULA_6_383_6_383_6">NA()</definedName>
    <definedName name="SHARED_FORMULA_6_388_6_388_26">+#REF!-#REF!</definedName>
    <definedName name="SHARED_FORMULA_6_39_6_39_0">+#REF!*#REF!</definedName>
    <definedName name="SHARED_FORMULA_6_39_6_39_20">NA()</definedName>
    <definedName name="SHARED_FORMULA_6_39_6_39_3">+#REF!*#REF!</definedName>
    <definedName name="SHARED_FORMULA_6_39_6_39_30">+#REF!</definedName>
    <definedName name="SHARED_FORMULA_6_39_6_39_37">+#REF!</definedName>
    <definedName name="SHARED_FORMULA_6_390_6_390_15">NA()</definedName>
    <definedName name="SHARED_FORMULA_6_390_6_390_5">#REF!*#REF!</definedName>
    <definedName name="SHARED_FORMULA_6_394_6_394_5">#REF!*#REF!</definedName>
    <definedName name="SHARED_FORMULA_6_396_6_396_26">+#REF!-#REF!</definedName>
    <definedName name="SHARED_FORMULA_6_399_6_399_22">NA()</definedName>
    <definedName name="SHARED_FORMULA_6_4_6_4_1">NA()</definedName>
    <definedName name="SHARED_FORMULA_6_4_6_4_11">#REF!*#REF!</definedName>
    <definedName name="SHARED_FORMULA_6_4_6_4_13">NA()</definedName>
    <definedName name="SHARED_FORMULA_6_4_6_4_14">#REF!*#REF!*#REF!</definedName>
    <definedName name="SHARED_FORMULA_6_4_6_4_2">NA()</definedName>
    <definedName name="SHARED_FORMULA_6_40_6_40_10">NA()</definedName>
    <definedName name="SHARED_FORMULA_6_40_6_40_13">NA()</definedName>
    <definedName name="SHARED_FORMULA_6_40_6_40_2">NA()</definedName>
    <definedName name="SHARED_FORMULA_6_405_6_405_5">#REF!*#REF!</definedName>
    <definedName name="SHARED_FORMULA_6_406_6_406_6">NA()</definedName>
    <definedName name="SHARED_FORMULA_6_408_6_408_26">+#REF!-#REF!</definedName>
    <definedName name="SHARED_FORMULA_6_409_6_409_5">#REF!*#REF!</definedName>
    <definedName name="SHARED_FORMULA_6_41_6_41_12">NA()</definedName>
    <definedName name="SHARED_FORMULA_6_41_6_41_14">#REF!*#REF!*#REF!</definedName>
    <definedName name="SHARED_FORMULA_6_41_6_41_16">0.09290304*#REF!</definedName>
    <definedName name="SHARED_FORMULA_6_41_6_41_7">+#REF!*#REF!</definedName>
    <definedName name="SHARED_FORMULA_6_412_6_412_22">NA()</definedName>
    <definedName name="SHARED_FORMULA_6_413_6_413_22">+#REF!</definedName>
    <definedName name="SHARED_FORMULA_6_414_6_414_15">NA()</definedName>
    <definedName name="SHARED_FORMULA_6_414_6_414_37">NA()</definedName>
    <definedName name="SHARED_FORMULA_6_416_6_416_26">+#REF!-#REF!</definedName>
    <definedName name="SHARED_FORMULA_6_416_6_416_6">NA()</definedName>
    <definedName name="SHARED_FORMULA_6_42_6_42_30">NA()</definedName>
    <definedName name="SHARED_FORMULA_6_420_6_420_5">#REF!*#REF!</definedName>
    <definedName name="SHARED_FORMULA_6_423_6_423_5">#REF!*#REF!</definedName>
    <definedName name="SHARED_FORMULA_6_424_6_424_15">NA()</definedName>
    <definedName name="SHARED_FORMULA_6_43_6_43_26">+#REF!</definedName>
    <definedName name="SHARED_FORMULA_6_43_6_43_6">NA()</definedName>
    <definedName name="SHARED_FORMULA_6_431_6_431_5">#REF!*#REF!</definedName>
    <definedName name="SHARED_FORMULA_6_432_6_432_22">+#REF!</definedName>
    <definedName name="SHARED_FORMULA_6_434_6_434_15">NA()</definedName>
    <definedName name="SHARED_FORMULA_6_435_6_435_37">NA()</definedName>
    <definedName name="SHARED_FORMULA_6_440_6_440_5">#REF!*#REF!</definedName>
    <definedName name="SHARED_FORMULA_6_441_6_441_6">NA()</definedName>
    <definedName name="SHARED_FORMULA_6_443_6_443_5">#REF!*#REF!</definedName>
    <definedName name="SHARED_FORMULA_6_444_6_444_15">NA()</definedName>
    <definedName name="SHARED_FORMULA_6_451_6_451_37">+#REF!-0.125</definedName>
    <definedName name="SHARED_FORMULA_6_453_6_453_37">NA()</definedName>
    <definedName name="SHARED_FORMULA_6_455_6_455_30">NA()</definedName>
    <definedName name="SHARED_FORMULA_6_46_6_46_16">19.41*17.4</definedName>
    <definedName name="SHARED_FORMULA_6_46_6_46_21">NA()</definedName>
    <definedName name="SHARED_FORMULA_6_46_6_46_26">NA()</definedName>
    <definedName name="SHARED_FORMULA_6_46_6_46_5">+#REF!*#REF!</definedName>
    <definedName name="SHARED_FORMULA_6_463_6_463_6">NA()</definedName>
    <definedName name="SHARED_FORMULA_6_469_6_469_5">#REF!*#REF!</definedName>
    <definedName name="SHARED_FORMULA_6_47_6_47_15">NA()</definedName>
    <definedName name="SHARED_FORMULA_6_472_6_472_37">+#REF!</definedName>
    <definedName name="SHARED_FORMULA_6_473_6_473_12">NA()</definedName>
    <definedName name="SHARED_FORMULA_6_473_6_473_22">NA()</definedName>
    <definedName name="SHARED_FORMULA_6_476_6_476_15">NA()</definedName>
    <definedName name="SHARED_FORMULA_6_480_6_480_15">NA()</definedName>
    <definedName name="SHARED_FORMULA_6_481_6_481_30">+#REF!</definedName>
    <definedName name="SHARED_FORMULA_6_482_6_482_5">#REF!*#REF!</definedName>
    <definedName name="SHARED_FORMULA_6_484_6_484_20">3</definedName>
    <definedName name="SHARED_FORMULA_6_484_6_484_6">NA()</definedName>
    <definedName name="SHARED_FORMULA_6_491_6_491_12">NA()</definedName>
    <definedName name="SHARED_FORMULA_6_494_6_494_22">NA()</definedName>
    <definedName name="SHARED_FORMULA_6_494_6_494_37">+#REF!+0.45</definedName>
    <definedName name="SHARED_FORMULA_6_494_6_494_5">#REF!*#REF!</definedName>
    <definedName name="SHARED_FORMULA_6_5_6_5_22">+#REF!</definedName>
    <definedName name="SHARED_FORMULA_6_5_6_5_7">+#REF!*#REF!</definedName>
    <definedName name="SHARED_FORMULA_6_50_6_50_1">NA()</definedName>
    <definedName name="SHARED_FORMULA_6_50_6_50_15">+#REF!*#REF!</definedName>
    <definedName name="SHARED_FORMULA_6_50_6_50_2">NA()</definedName>
    <definedName name="SHARED_FORMULA_6_500_6_500_22">+#REF!-#REF!</definedName>
    <definedName name="SHARED_FORMULA_6_503_6_503_22">NA()</definedName>
    <definedName name="SHARED_FORMULA_6_505_6_505_5">#REF!*#REF!</definedName>
    <definedName name="SHARED_FORMULA_6_509_6_509_15">NA()</definedName>
    <definedName name="SHARED_FORMULA_6_51_6_51_14">+#REF!*#REF!</definedName>
    <definedName name="SHARED_FORMULA_6_51_6_51_16">3.6*2.4</definedName>
    <definedName name="SHARED_FORMULA_6_511_6_511_20">0.75+0.15</definedName>
    <definedName name="SHARED_FORMULA_6_519_6_519_15">NA()</definedName>
    <definedName name="SHARED_FORMULA_6_520_6_520_12">NA()</definedName>
    <definedName name="SHARED_FORMULA_6_521_6_521_22">+#REF!-#REF!</definedName>
    <definedName name="SHARED_FORMULA_6_522_6_522_22">NA()</definedName>
    <definedName name="SHARED_FORMULA_6_53_6_53_0">+#REF!*#REF!</definedName>
    <definedName name="SHARED_FORMULA_6_53_6_53_3">+#REF!*#REF!</definedName>
    <definedName name="SHARED_FORMULA_6_530_6_530_22">+#REF!-#REF!</definedName>
    <definedName name="SHARED_FORMULA_6_537_6_537_12">NA()</definedName>
    <definedName name="SHARED_FORMULA_6_54_6_54_5">+#REF!*#REF!</definedName>
    <definedName name="SHARED_FORMULA_6_544_6_544_5">+#REF!*#REF!</definedName>
    <definedName name="SHARED_FORMULA_6_547_6_547_12">NA()</definedName>
    <definedName name="SHARED_FORMULA_6_549_6_549_22">+#REF!-#REF!</definedName>
    <definedName name="SHARED_FORMULA_6_552_6_552_5">+#REF!*#REF!</definedName>
    <definedName name="SHARED_FORMULA_6_558_6_558_5">+#REF!*#REF!</definedName>
    <definedName name="SHARED_FORMULA_6_56_6_56_21">NA()</definedName>
    <definedName name="SHARED_FORMULA_6_567_6_567_5">+#REF!*#REF!</definedName>
    <definedName name="SHARED_FORMULA_6_569_6_569_12">NA()</definedName>
    <definedName name="SHARED_FORMULA_6_569_6_569_22">NA()</definedName>
    <definedName name="SHARED_FORMULA_6_571_6_571_26">NA()</definedName>
    <definedName name="SHARED_FORMULA_6_573_6_573_5">+#REF!*#REF!</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1_6_581_5">#REF!*#REF!</definedName>
    <definedName name="SHARED_FORMULA_6_586_6_586_20">0.125</definedName>
    <definedName name="SHARED_FORMULA_6_587_6_587_12">NA()</definedName>
    <definedName name="SHARED_FORMULA_6_588_6_588_5">#REF!*#REF!</definedName>
    <definedName name="SHARED_FORMULA_6_593_6_593_5">#REF!*#REF!</definedName>
    <definedName name="SHARED_FORMULA_6_596_6_596_22">NA()</definedName>
    <definedName name="SHARED_FORMULA_6_597_6_597_22">+#REF!-#REF!</definedName>
    <definedName name="SHARED_FORMULA_6_6_6_6_0">+#REF!*#REF!</definedName>
    <definedName name="SHARED_FORMULA_6_6_6_6_3">+#REF!*#REF!</definedName>
    <definedName name="SHARED_FORMULA_6_60_6_60_18">0.1</definedName>
    <definedName name="SHARED_FORMULA_6_602_6_602_5">#REF!*#REF!</definedName>
    <definedName name="SHARED_FORMULA_6_603_6_603_12">NA()</definedName>
    <definedName name="SHARED_FORMULA_6_605_6_605_5">#REF!*#REF!</definedName>
    <definedName name="SHARED_FORMULA_6_606_6_606_22">+#REF!-#REF!</definedName>
    <definedName name="SHARED_FORMULA_6_609_6_609_26">+#REF!-#REF!</definedName>
    <definedName name="SHARED_FORMULA_6_61_6_61_15">NA()</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27_6_627_5">#REF!*#REF!</definedName>
    <definedName name="SHARED_FORMULA_6_628_6_628_12">NA()</definedName>
    <definedName name="SHARED_FORMULA_6_638_6_638_26">NA()</definedName>
    <definedName name="SHARED_FORMULA_6_64_6_64_0">+#REF!*#REF!</definedName>
    <definedName name="SHARED_FORMULA_6_64_6_64_26">+#REF!</definedName>
    <definedName name="SHARED_FORMULA_6_64_6_64_3">+#REF!*#REF!</definedName>
    <definedName name="SHARED_FORMULA_6_648_6_648_22">+#REF!-#REF!</definedName>
    <definedName name="SHARED_FORMULA_6_649_6_649_26">+#REF!-#REF!</definedName>
    <definedName name="SHARED_FORMULA_6_655_6_655_10">NA()</definedName>
    <definedName name="SHARED_FORMULA_6_66_6_66_5">+#REF!*#REF!</definedName>
    <definedName name="SHARED_FORMULA_6_66_6_66_7">NA()</definedName>
    <definedName name="SHARED_FORMULA_6_664_6_664_5">#REF!*#REF!</definedName>
    <definedName name="SHARED_FORMULA_6_665_6_665_26">NA()</definedName>
    <definedName name="SHARED_FORMULA_6_667_6_667_5">#REF!*#REF!</definedName>
    <definedName name="SHARED_FORMULA_6_67_6_67_15">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87_6_687_5">#REF!*#REF!</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10_6_710_12">NA()</definedName>
    <definedName name="SHARED_FORMULA_6_722_6_722_26">NA()</definedName>
    <definedName name="SHARED_FORMULA_6_723_6_723_12">NA()</definedName>
    <definedName name="SHARED_FORMULA_6_727_6_727_5">+#REF!*#REF!</definedName>
    <definedName name="SHARED_FORMULA_6_732_6_732_26">+#REF!-#REF!</definedName>
    <definedName name="SHARED_FORMULA_6_736_6_736_5">+#REF!*#REF!</definedName>
    <definedName name="SHARED_FORMULA_6_737_6_737_12">NA()</definedName>
    <definedName name="SHARED_FORMULA_6_741_6_741_26">NA()</definedName>
    <definedName name="SHARED_FORMULA_6_745_6_745_5">+#REF!*#REF!</definedName>
    <definedName name="SHARED_FORMULA_6_747_6_747_12">NA()</definedName>
    <definedName name="SHARED_FORMULA_6_75_6_75_1">NA()</definedName>
    <definedName name="SHARED_FORMULA_6_75_6_75_13">NA()</definedName>
    <definedName name="SHARED_FORMULA_6_75_6_75_14">NA()</definedName>
    <definedName name="SHARED_FORMULA_6_75_6_75_2">NA()</definedName>
    <definedName name="SHARED_FORMULA_6_75_6_75_5">+#REF!*#REF!</definedName>
    <definedName name="SHARED_FORMULA_6_752_6_752_22">NA()</definedName>
    <definedName name="SHARED_FORMULA_6_754_6_754_5">+#REF!*#REF!</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_6_79_15">NA()</definedName>
    <definedName name="SHARED_FORMULA_6_792_6_792_26">NA()</definedName>
    <definedName name="SHARED_FORMULA_6_793_6_793_5">+#REF!*#REF!</definedName>
    <definedName name="SHARED_FORMULA_6_795_6_795_26">+#REF!-#REF!</definedName>
    <definedName name="SHARED_FORMULA_6_801_6_801_22">NA()</definedName>
    <definedName name="SHARED_FORMULA_6_803_6_803_26">NA()</definedName>
    <definedName name="SHARED_FORMULA_6_804_6_804_5">+#REF!*#REF!</definedName>
    <definedName name="SHARED_FORMULA_6_805_6_805_22">+#REF!-0.125</definedName>
    <definedName name="SHARED_FORMULA_6_813_6_813_22">NA()</definedName>
    <definedName name="SHARED_FORMULA_6_814_6_814_26">NA()</definedName>
    <definedName name="SHARED_FORMULA_6_815_6_815_5">+#REF!*#REF!</definedName>
    <definedName name="SHARED_FORMULA_6_816_6_816_26">+#REF!</definedName>
    <definedName name="SHARED_FORMULA_6_819_6_819_6">NA()</definedName>
    <definedName name="SHARED_FORMULA_6_824_6_824_22">NA()</definedName>
    <definedName name="SHARED_FORMULA_6_826_6_826_5">+#REF!*#REF!</definedName>
    <definedName name="SHARED_FORMULA_6_827_6_827_26">+#REF!</definedName>
    <definedName name="SHARED_FORMULA_6_83_6_83_15">NA()</definedName>
    <definedName name="SHARED_FORMULA_6_83_6_83_30">+#REF!+#REF!-0.3-0.05</definedName>
    <definedName name="SHARED_FORMULA_6_837_6_837_26">+#REF!</definedName>
    <definedName name="SHARED_FORMULA_6_838_6_838_5">+#REF!*#REF!</definedName>
    <definedName name="SHARED_FORMULA_6_841_6_841_5">+#REF!*#REF!</definedName>
    <definedName name="SHARED_FORMULA_6_847_6_847_26">+#REF!</definedName>
    <definedName name="SHARED_FORMULA_6_85_6_85_0">+#REF!*#REF!</definedName>
    <definedName name="SHARED_FORMULA_6_85_6_85_1">NA()</definedName>
    <definedName name="SHARED_FORMULA_6_85_6_85_13">NA()</definedName>
    <definedName name="SHARED_FORMULA_6_85_6_85_2">NA()</definedName>
    <definedName name="SHARED_FORMULA_6_85_6_85_26">+#REF!</definedName>
    <definedName name="SHARED_FORMULA_6_85_6_85_3">+#REF!*#REF!</definedName>
    <definedName name="SHARED_FORMULA_6_853_6_853_22">+#REF!-0.125</definedName>
    <definedName name="SHARED_FORMULA_6_853_6_853_5">+#REF!*#REF!</definedName>
    <definedName name="SHARED_FORMULA_6_86_6_86_30">NA()</definedName>
    <definedName name="SHARED_FORMULA_6_860_6_860_22">NA()</definedName>
    <definedName name="SHARED_FORMULA_6_863_6_863_6">NA()</definedName>
    <definedName name="SHARED_FORMULA_6_865_6_865_5">+#REF!*#REF!</definedName>
    <definedName name="SHARED_FORMULA_6_868_6_868_5">+#REF!*#REF!</definedName>
    <definedName name="SHARED_FORMULA_6_87_6_87_21">NA()</definedName>
    <definedName name="SHARED_FORMULA_6_870_6_870_22">NA()</definedName>
    <definedName name="SHARED_FORMULA_6_88_6_88_12">NA()</definedName>
    <definedName name="SHARED_FORMULA_6_88_6_88_26">NA()</definedName>
    <definedName name="SHARED_FORMULA_6_89_6_89_14">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13_6_913_5">+#REF!*#REF!</definedName>
    <definedName name="SHARED_FORMULA_6_918_6_918_5">+#REF!*#REF!</definedName>
    <definedName name="SHARED_FORMULA_6_923_6_923_5">+#REF!*#REF!</definedName>
    <definedName name="SHARED_FORMULA_6_928_6_928_5">+#REF!*#REF!</definedName>
    <definedName name="SHARED_FORMULA_6_93_6_93_15">NA()</definedName>
    <definedName name="SHARED_FORMULA_6_93_6_93_30">+#REF!+#REF!-0.05</definedName>
    <definedName name="SHARED_FORMULA_6_93_6_93_5">#REF!*#REF!</definedName>
    <definedName name="SHARED_FORMULA_6_93_6_93_7">NA()</definedName>
    <definedName name="SHARED_FORMULA_6_931_6_931_22">+#REF!-0.125</definedName>
    <definedName name="SHARED_FORMULA_6_931_6_931_6">NA()</definedName>
    <definedName name="SHARED_FORMULA_6_933_6_933_5">+#REF!*#REF!</definedName>
    <definedName name="SHARED_FORMULA_6_934_6_934_26">NA()</definedName>
    <definedName name="SHARED_FORMULA_6_938_6_938_5">+#REF!*#REF!</definedName>
    <definedName name="SHARED_FORMULA_6_943_6_943_5">+#REF!*#REF!</definedName>
    <definedName name="SHARED_FORMULA_6_947_6_947_22">+#REF!+0.6</definedName>
    <definedName name="SHARED_FORMULA_6_948_6_948_5">+#REF!*#REF!</definedName>
    <definedName name="SHARED_FORMULA_6_952_6_952_22">NA()</definedName>
    <definedName name="SHARED_FORMULA_6_953_6_953_5">+#REF!*#REF!</definedName>
    <definedName name="SHARED_FORMULA_6_957_6_957_5">+#REF!*#REF!</definedName>
    <definedName name="SHARED_FORMULA_6_958_6_958_26">+#REF!-#REF!</definedName>
    <definedName name="SHARED_FORMULA_6_96_6_96_30">NA()</definedName>
    <definedName name="SHARED_FORMULA_6_97_6_97_0">+#REF!*#REF!</definedName>
    <definedName name="SHARED_FORMULA_6_97_6_97_3">+#REF!*#REF!</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6_987_6_987_5">+#REF!*#REF!</definedName>
    <definedName name="SHARED_FORMULA_6_989_6_989_6">NA()</definedName>
    <definedName name="SHARED_FORMULA_6_994_6_994_5">+#REF!*#REF!</definedName>
    <definedName name="SHARED_FORMULA_7_10_7_10_12">#REF!*#REF!/3</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3_7_1023_12">NA()</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38_7_1038_12">NA()</definedName>
    <definedName name="SHARED_FORMULA_7_105_7_105_22">+#REF!*#REF!*#REF!*#REF!</definedName>
    <definedName name="SHARED_FORMULA_7_1055_7_1055_22">#REF!*#REF!*#REF!*#REF!</definedName>
    <definedName name="SHARED_FORMULA_7_1060_7_1060_12">NA()</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0_7_1080_12">NA()</definedName>
    <definedName name="SHARED_FORMULA_7_1082_7_1082_26">NA()</definedName>
    <definedName name="SHARED_FORMULA_7_1094_7_1094_22">#REF!*#REF!*#REF!</definedName>
    <definedName name="SHARED_FORMULA_7_11_7_11_11">+#REF!/0.8</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18_7_1118_12">NA()</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4_7_1164_12">NA()</definedName>
    <definedName name="SHARED_FORMULA_7_1166_7_1166_26">NA()</definedName>
    <definedName name="SHARED_FORMULA_7_117_7_117_20">NA()</definedName>
    <definedName name="SHARED_FORMULA_7_117_7_117_26">NA()</definedName>
    <definedName name="SHARED_FORMULA_7_117_7_117_33">NA()</definedName>
    <definedName name="SHARED_FORMULA_7_117_7_117_37">NA()</definedName>
    <definedName name="SHARED_FORMULA_7_1178_7_1178_12">1+1+0.23</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4_7_124_14">NA()</definedName>
    <definedName name="SHARED_FORMULA_7_1254_7_1254_5">NA()</definedName>
    <definedName name="SHARED_FORMULA_7_126_7_126_30">NA()</definedName>
    <definedName name="SHARED_FORMULA_7_126_7_126_37">NA()</definedName>
    <definedName name="SHARED_FORMULA_7_1272_7_1272_5">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_7_133_8">NA()</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08_7_1408_12">NA()</definedName>
    <definedName name="SHARED_FORMULA_7_141_7_141_30">#REF!*#REF!*#REF!*#REF!</definedName>
    <definedName name="SHARED_FORMULA_7_141_7_141_37">#REF!*#REF!*#REF!*#REF!</definedName>
    <definedName name="SHARED_FORMULA_7_1417_7_1417_12">NA()</definedName>
    <definedName name="SHARED_FORMULA_7_1418_7_1418_26">+#REF!*#REF!*#REF!*#REF!</definedName>
    <definedName name="SHARED_FORMULA_7_1422_7_1422_26">NA()</definedName>
    <definedName name="SHARED_FORMULA_7_143_7_143_20">NA()</definedName>
    <definedName name="SHARED_FORMULA_7_1438_7_1438_26">+#REF!*#REF!*#REF!*#REF!</definedName>
    <definedName name="SHARED_FORMULA_7_144_7_144_37">NA()</definedName>
    <definedName name="SHARED_FORMULA_7_1443_7_1443_26">NA()</definedName>
    <definedName name="SHARED_FORMULA_7_1445_7_1445_12">NA()</definedName>
    <definedName name="SHARED_FORMULA_7_145_7_145_30">NA()</definedName>
    <definedName name="SHARED_FORMULA_7_1457_7_1457_12">NA()</definedName>
    <definedName name="SHARED_FORMULA_7_1459_7_1459_26">+#REF!*#REF!*#REF!</definedName>
    <definedName name="SHARED_FORMULA_7_147_7_147_8">NA()</definedName>
    <definedName name="SHARED_FORMULA_7_1475_7_1475_26">NA()</definedName>
    <definedName name="SHARED_FORMULA_7_148_7_148_13">NA()</definedName>
    <definedName name="SHARED_FORMULA_7_148_7_148_33">NA()</definedName>
    <definedName name="SHARED_FORMULA_7_1490_7_1490_12">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1_7_1521_12">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4_7_1544_12">3-0.15</definedName>
    <definedName name="SHARED_FORMULA_7_1547_7_1547_26">#REF!*#REF!*#REF!*#REF!</definedName>
    <definedName name="SHARED_FORMULA_7_1548_7_1548_12">NA()</definedName>
    <definedName name="SHARED_FORMULA_7_1556_7_1556_26">NA()</definedName>
    <definedName name="SHARED_FORMULA_7_156_7_156_26">#REF!*#REF!*#REF!*#REF!</definedName>
    <definedName name="SHARED_FORMULA_7_1568_7_1568_12">NA()</definedName>
    <definedName name="SHARED_FORMULA_7_157_7_157_22">NA()</definedName>
    <definedName name="SHARED_FORMULA_7_1572_7_1572_26">#REF!*#REF!*#REF!*#REF!</definedName>
    <definedName name="SHARED_FORMULA_7_1582_7_1582_12">NA()</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_7_18_11">+#REF!/0.8</definedName>
    <definedName name="SHARED_FORMULA_7_181_7_181_26">NA()</definedName>
    <definedName name="SHARED_FORMULA_7_183_7_183_30">#REF!*#REF!*#REF!*#REF!</definedName>
    <definedName name="SHARED_FORMULA_7_184_7_184_26">#REF!*#REF!*#REF!*#REF!</definedName>
    <definedName name="SHARED_FORMULA_7_185_7_185_12">NA()</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4_7_194_13">NA()</definedName>
    <definedName name="SHARED_FORMULA_7_196_7_196_20">NA()</definedName>
    <definedName name="SHARED_FORMULA_7_196_7_196_33">#REF!*#REF!*#REF!*#REF!*#REF!</definedName>
    <definedName name="SHARED_FORMULA_7_198_7_198_12">NA()</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0">NA()</definedName>
    <definedName name="SHARED_FORMULA_7_207_7_207_26">NA()</definedName>
    <definedName name="SHARED_FORMULA_7_21_7_21_33">#REF!*#REF!*#REF!*#REF!</definedName>
    <definedName name="SHARED_FORMULA_7_210_7_210_26">#REF!*#REF!*#REF!*#REF!</definedName>
    <definedName name="SHARED_FORMULA_7_211_7_211_13">NA()</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4_7_224_14">NA()</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41_7_2341_14">3-0.15</definedName>
    <definedName name="SHARED_FORMULA_7_235_7_235_33">#REF!*#REF!*#REF!</definedName>
    <definedName name="SHARED_FORMULA_7_236_7_236_26">NA()</definedName>
    <definedName name="SHARED_FORMULA_7_2361_7_2361_15">3-0.15</definedName>
    <definedName name="SHARED_FORMULA_7_239_7_239_26">+#REF!*#REF!*#REF!*#REF!</definedName>
    <definedName name="SHARED_FORMULA_7_24_7_24_37">#REF!*#REF!*#REF!*#REF!</definedName>
    <definedName name="SHARED_FORMULA_7_241_7_241_22">NA()</definedName>
    <definedName name="SHARED_FORMULA_7_245_7_245_13">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57_7_257_14">NA()</definedName>
    <definedName name="SHARED_FORMULA_7_260_7_260_22">#REF!*#REF!*#REF!*#REF!*#REF!</definedName>
    <definedName name="SHARED_FORMULA_7_261_7_261_26">NA()</definedName>
    <definedName name="SHARED_FORMULA_7_265_7_265_13">NA()</definedName>
    <definedName name="SHARED_FORMULA_7_265_7_265_33">NA()</definedName>
    <definedName name="SHARED_FORMULA_7_27_7_27_11">+#REF!/0.8</definedName>
    <definedName name="SHARED_FORMULA_7_27_7_27_8">3*#REF!</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7_7_277_14">NA()</definedName>
    <definedName name="SHARED_FORMULA_7_278_7_278_37">NA()</definedName>
    <definedName name="SHARED_FORMULA_7_279_7_279_33">#REF!*#REF!*#REF!*#REF!</definedName>
    <definedName name="SHARED_FORMULA_7_285_7_285_12">NA()</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4_7_304_1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13">NA()</definedName>
    <definedName name="SHARED_FORMULA_7_312_7_312_37">+#REF!*#REF!*#REF!*#REF!</definedName>
    <definedName name="SHARED_FORMULA_7_316_7_316_30">NA()</definedName>
    <definedName name="SHARED_FORMULA_7_32_7_32_11">+#REF!/0.8</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38_7_338_14">NA()</definedName>
    <definedName name="SHARED_FORMULA_7_34_7_34_13">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6_7_346_12">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_7_36_14">NA()</definedName>
    <definedName name="SHARED_FORMULA_7_362_7_362_22">#REF!*#REF!*#REF!*#REF!*#REF!</definedName>
    <definedName name="SHARED_FORMULA_7_362_7_362_37">#REF!*#REF!*#REF!*#REF!*#REF!</definedName>
    <definedName name="SHARED_FORMULA_7_366_7_366_30">NA()</definedName>
    <definedName name="SHARED_FORMULA_7_367_7_367_13">NA()</definedName>
    <definedName name="SHARED_FORMULA_7_368_7_368_26">+#REF!*#REF!*#REF!*#REF!</definedName>
    <definedName name="SHARED_FORMULA_7_37_7_37_26">NA()</definedName>
    <definedName name="SHARED_FORMULA_7_370_7_370_30">#REF!*#REF!*#REF!*#REF!</definedName>
    <definedName name="SHARED_FORMULA_7_375_7_375_13">NA()</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20">NA()</definedName>
    <definedName name="SHARED_FORMULA_7_39_7_39_37">#REF!*#REF!*#REF!*#REF!</definedName>
    <definedName name="SHARED_FORMULA_7_39_7_39_8">NA()</definedName>
    <definedName name="SHARED_FORMULA_7_390_7_390_12">NA()</definedName>
    <definedName name="SHARED_FORMULA_7_390_7_390_13">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11">+#REF!/0.8</definedName>
    <definedName name="SHARED_FORMULA_7_4_7_4_26">+#REF!*#REF!*#REF!*#REF!</definedName>
    <definedName name="SHARED_FORMULA_7_408_7_408_26">+#REF!*#REF!*#REF!*#REF!</definedName>
    <definedName name="SHARED_FORMULA_7_41_7_41_12">NA()</definedName>
    <definedName name="SHARED_FORMULA_7_41_7_41_16">(#REF!*#REF!)/#REF!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16">(#REF!*#REF!)/#REF!</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12">NA()</definedName>
    <definedName name="SHARED_FORMULA_7_473_7_473_22">NA()</definedName>
    <definedName name="SHARED_FORMULA_7_479_7_479_30">+#REF!*#REF!*#REF!</definedName>
    <definedName name="SHARED_FORMULA_7_488_7_488_13">NA()</definedName>
    <definedName name="SHARED_FORMULA_7_49_7_49_22">NA()</definedName>
    <definedName name="SHARED_FORMULA_7_491_7_491_12">NA()</definedName>
    <definedName name="SHARED_FORMULA_7_494_7_494_37">+#REF!*#REF!*#REF!*#REF!</definedName>
    <definedName name="SHARED_FORMULA_7_5_7_5_22">#REF!*#REF!*#REF!*#REF!</definedName>
    <definedName name="SHARED_FORMULA_7_500_7_500_22">#REF!*#REF!*#REF!*#REF!</definedName>
    <definedName name="SHARED_FORMULA_7_501_7_501_13">NA()</definedName>
    <definedName name="SHARED_FORMULA_7_505_7_505_22">NA()</definedName>
    <definedName name="SHARED_FORMULA_7_509_7_509_26">NA()</definedName>
    <definedName name="SHARED_FORMULA_7_519_7_519_12">NA()</definedName>
    <definedName name="SHARED_FORMULA_7_52_7_52_12">NA()</definedName>
    <definedName name="SHARED_FORMULA_7_520_7_520_37">NA()</definedName>
    <definedName name="SHARED_FORMULA_7_532_7_532_22">#REF!*#REF!*#REF!*#REF!</definedName>
    <definedName name="SHARED_FORMULA_7_537_7_537_12">NA()</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51_7_551_12">NA()</definedName>
    <definedName name="SHARED_FORMULA_7_565_7_565_22">#REF!*#REF!*#REF!*#REF!</definedName>
    <definedName name="SHARED_FORMULA_7_565_7_565_37">+#REF!*#REF!*#REF!</definedName>
    <definedName name="SHARED_FORMULA_7_569_7_569_12">NA()</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1_7_591_12">NA()</definedName>
    <definedName name="SHARED_FORMULA_7_599_7_599_26">NA()</definedName>
    <definedName name="SHARED_FORMULA_7_6_7_6_12">NA()</definedName>
    <definedName name="SHARED_FORMULA_7_60_7_60_22">NA()</definedName>
    <definedName name="SHARED_FORMULA_7_60_7_60_30">NA()</definedName>
    <definedName name="SHARED_FORMULA_7_600_7_600_12">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59_7_659_12">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12">3.65-0.15</definedName>
    <definedName name="SHARED_FORMULA_7_691_7_691_26">+#REF!*#REF!*#REF!*#REF!</definedName>
    <definedName name="SHARED_FORMULA_7_697_7_697_26">NA()</definedName>
    <definedName name="SHARED_FORMULA_7_699_7_699_26">#REF!*#REF!*#REF!*#REF!*#REF!</definedName>
    <definedName name="SHARED_FORMULA_7_7_7_7_13">NA()</definedName>
    <definedName name="SHARED_FORMULA_7_7_7_7_33">#REF!*#REF!*#REF!*#REF!</definedName>
    <definedName name="SHARED_FORMULA_7_70_7_70_30">NA()</definedName>
    <definedName name="SHARED_FORMULA_7_707_7_707_22">#REF!*#REF!*#REF!*#REF!*#REF!</definedName>
    <definedName name="SHARED_FORMULA_7_710_7_710_12">NA()</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23_7_723_12">NA()</definedName>
    <definedName name="SHARED_FORMULA_7_732_7_732_26">#REF!*#REF!*#REF!*#REF!</definedName>
    <definedName name="SHARED_FORMULA_7_737_7_737_12">NA()</definedName>
    <definedName name="SHARED_FORMULA_7_741_7_741_26">NA()</definedName>
    <definedName name="SHARED_FORMULA_7_747_7_747_12">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_7_8_14">NA()</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_7_89_14">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39_7_939_12">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3_7_963_12">NA()</definedName>
    <definedName name="SHARED_FORMULA_7_969_7_969_22">NA()</definedName>
    <definedName name="SHARED_FORMULA_7_976_7_976_26">NA()</definedName>
    <definedName name="SHARED_FORMULA_7_977_7_977_12">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7_996_7_996_12">NA()</definedName>
    <definedName name="SHARED_FORMULA_8_1000_8_1000_5">NA()</definedName>
    <definedName name="SHARED_FORMULA_8_1003_8_1003_2">#REF!*#REF!</definedName>
    <definedName name="SHARED_FORMULA_8_1004_8_1004_4">#REF!*#REF!</definedName>
    <definedName name="SHARED_FORMULA_8_1016_8_1016_2">#REF!*#REF!</definedName>
    <definedName name="SHARED_FORMULA_8_1017_8_1017_4">#REF!*#REF!</definedName>
    <definedName name="SHARED_FORMULA_8_1021_8_1021_2">#REF!*#REF!</definedName>
    <definedName name="SHARED_FORMULA_8_1022_8_1022_4">#REF!*#REF!</definedName>
    <definedName name="SHARED_FORMULA_8_1023_8_1023_12">NA()</definedName>
    <definedName name="SHARED_FORMULA_8_1024_8_1024_5">NA()</definedName>
    <definedName name="SHARED_FORMULA_8_1034_8_1034_2">#REF!*#REF!</definedName>
    <definedName name="SHARED_FORMULA_8_1035_8_1035_4">#REF!*#REF!</definedName>
    <definedName name="SHARED_FORMULA_8_1038_8_1038_12">NA()</definedName>
    <definedName name="SHARED_FORMULA_8_1039_8_1039_2">#REF!*#REF!</definedName>
    <definedName name="SHARED_FORMULA_8_1040_8_1040_4">#REF!*#REF!</definedName>
    <definedName name="SHARED_FORMULA_8_105_8_105_2">#REF!*#REF!</definedName>
    <definedName name="SHARED_FORMULA_8_105_8_105_4">#REF!*#REF!</definedName>
    <definedName name="SHARED_FORMULA_8_1052_8_1052_2">#REF!*#REF!</definedName>
    <definedName name="SHARED_FORMULA_8_1053_8_1053_4">#REF!*#REF!</definedName>
    <definedName name="SHARED_FORMULA_8_1057_8_1057_2">#REF!*#REF!</definedName>
    <definedName name="SHARED_FORMULA_8_1057_8_1057_4">#REF!*#REF!</definedName>
    <definedName name="SHARED_FORMULA_8_1060_8_1060_12">NA()</definedName>
    <definedName name="SHARED_FORMULA_8_1069_8_1069_4">#REF!*#REF!</definedName>
    <definedName name="SHARED_FORMULA_8_1070_8_1070_2">#REF!*#REF!</definedName>
    <definedName name="SHARED_FORMULA_8_1074_8_1074_2">#REF!*#REF!</definedName>
    <definedName name="SHARED_FORMULA_8_1074_8_1074_4">#REF!*#REF!</definedName>
    <definedName name="SHARED_FORMULA_8_1080_8_1080_12">NA()</definedName>
    <definedName name="SHARED_FORMULA_8_1086_8_1086_2">#REF!*#REF!</definedName>
    <definedName name="SHARED_FORMULA_8_1087_8_1087_4">#REF!*#REF!</definedName>
    <definedName name="SHARED_FORMULA_8_109_8_109_13">NA()</definedName>
    <definedName name="SHARED_FORMULA_8_1091_8_1091_2">#REF!*#REF!</definedName>
    <definedName name="SHARED_FORMULA_8_1091_8_1091_4">#REF!*#REF!</definedName>
    <definedName name="SHARED_FORMULA_8_11_8_11_2">#REF!*#REF!</definedName>
    <definedName name="SHARED_FORMULA_8_11_8_11_4">#REF!*#REF!</definedName>
    <definedName name="SHARED_FORMULA_8_1102_8_1102_4">#REF!*#REF!</definedName>
    <definedName name="SHARED_FORMULA_8_1104_8_1104_2">#REF!*#REF!</definedName>
    <definedName name="SHARED_FORMULA_8_1106_8_1106_4">#REF!*#REF!</definedName>
    <definedName name="SHARED_FORMULA_8_1108_8_1108_2">#REF!*#REF!</definedName>
    <definedName name="SHARED_FORMULA_8_1108_8_1108_5">IF(#REF!="",#REF!*#REF!,(#REF!*#REF!/#REF!))</definedName>
    <definedName name="SHARED_FORMULA_8_1113_8_1113_5">IF(#REF!="",#REF!*#REF!,(#REF!*#REF!/#REF!))</definedName>
    <definedName name="SHARED_FORMULA_8_1116_8_1116_4">#REF!*#REF!</definedName>
    <definedName name="SHARED_FORMULA_8_1118_8_1118_12">NA()</definedName>
    <definedName name="SHARED_FORMULA_8_1119_8_1119_2">#REF!*#REF!</definedName>
    <definedName name="SHARED_FORMULA_8_1120_8_1120_4">#REF!*#REF!</definedName>
    <definedName name="SHARED_FORMULA_8_1123_8_1123_2">#REF!*#REF!</definedName>
    <definedName name="SHARED_FORMULA_8_1130_8_1130_4">#REF!*#REF!</definedName>
    <definedName name="SHARED_FORMULA_8_1133_8_1133_12">NA()</definedName>
    <definedName name="SHARED_FORMULA_8_1133_8_1133_2">#REF!*#REF!</definedName>
    <definedName name="SHARED_FORMULA_8_1133_8_1133_5">IF(#REF!="",#REF!*#REF!,(#REF!*#REF!/#REF!))</definedName>
    <definedName name="SHARED_FORMULA_8_1134_8_1134_4">#REF!*#REF!</definedName>
    <definedName name="SHARED_FORMULA_8_1137_8_1137_2">#REF!*#REF!</definedName>
    <definedName name="SHARED_FORMULA_8_1139_8_1139_12">NA()</definedName>
    <definedName name="SHARED_FORMULA_8_1141_8_1141_5">IF(#REF!="",#REF!*#REF!,(#REF!*#REF!/#REF!))</definedName>
    <definedName name="SHARED_FORMULA_8_1146_8_1146_4">#REF!*#REF!</definedName>
    <definedName name="SHARED_FORMULA_8_1147_8_1147_2">#REF!*#REF!</definedName>
    <definedName name="SHARED_FORMULA_8_1148_8_1148_5">NA()</definedName>
    <definedName name="SHARED_FORMULA_8_1149_8_1149_4">#REF!*#REF!</definedName>
    <definedName name="SHARED_FORMULA_8_1151_8_1151_2">#REF!*#REF!</definedName>
    <definedName name="SHARED_FORMULA_8_1161_8_1161_6">NA()</definedName>
    <definedName name="SHARED_FORMULA_8_1163_8_1163_2">#REF!*#REF!</definedName>
    <definedName name="SHARED_FORMULA_8_1164_8_1164_12">NA()</definedName>
    <definedName name="SHARED_FORMULA_8_1166_8_1166_2">#REF!*#REF!</definedName>
    <definedName name="SHARED_FORMULA_8_117_8_117_20">NA()</definedName>
    <definedName name="SHARED_FORMULA_8_1172_8_1172_4">#REF!*#REF!</definedName>
    <definedName name="SHARED_FORMULA_8_1174_8_1174_12">NA()</definedName>
    <definedName name="SHARED_FORMULA_8_1175_8_1175_4">#REF!*#REF!</definedName>
    <definedName name="SHARED_FORMULA_8_118_8_118_2">#REF!*#REF!</definedName>
    <definedName name="SHARED_FORMULA_8_118_8_118_4">#REF!*#REF!</definedName>
    <definedName name="SHARED_FORMULA_8_1181_8_1181_4">#REF!*#REF!</definedName>
    <definedName name="SHARED_FORMULA_8_1183_8_1183_4">#REF!*#REF!</definedName>
    <definedName name="SHARED_FORMULA_8_1188_8_1188_12">NA()</definedName>
    <definedName name="SHARED_FORMULA_8_1189_8_1189_2">#REF!*#REF!</definedName>
    <definedName name="SHARED_FORMULA_8_1192_8_1192_2">#REF!*#REF!</definedName>
    <definedName name="SHARED_FORMULA_8_1198_8_1198_2">#REF!*#REF!</definedName>
    <definedName name="SHARED_FORMULA_8_1200_8_1200_2">#REF!*#REF!</definedName>
    <definedName name="SHARED_FORMULA_8_1200_8_1200_4">#REF!*#REF!</definedName>
    <definedName name="SHARED_FORMULA_8_1201_8_1201_5">NA()</definedName>
    <definedName name="SHARED_FORMULA_8_1213_8_1213_4">#REF!*#REF!</definedName>
    <definedName name="SHARED_FORMULA_8_1217_8_1217_2">#REF!*#REF!</definedName>
    <definedName name="SHARED_FORMULA_8_1226_8_1226_4">#REF!*#REF!</definedName>
    <definedName name="SHARED_FORMULA_8_1228_8_1228_12">NA()</definedName>
    <definedName name="SHARED_FORMULA_8_123_8_123_13">NA()</definedName>
    <definedName name="SHARED_FORMULA_8_1230_8_1230_2">#REF!*#REF!</definedName>
    <definedName name="SHARED_FORMULA_8_1238_8_1238_4">#REF!*#REF!</definedName>
    <definedName name="SHARED_FORMULA_8_124_8_124_14">NA()</definedName>
    <definedName name="SHARED_FORMULA_8_124_8_124_2">#REF!*#REF!</definedName>
    <definedName name="SHARED_FORMULA_8_124_8_124_4">#REF!*#REF!</definedName>
    <definedName name="SHARED_FORMULA_8_1242_8_1242_6">NA()</definedName>
    <definedName name="SHARED_FORMULA_8_1243_8_1243_12">NA()</definedName>
    <definedName name="SHARED_FORMULA_8_1243_8_1243_2">#REF!*#REF!</definedName>
    <definedName name="SHARED_FORMULA_8_1251_8_1251_4">#REF!*#REF!</definedName>
    <definedName name="SHARED_FORMULA_8_1254_8_1254_5">NA()</definedName>
    <definedName name="SHARED_FORMULA_8_1255_8_1255_2">#REF!*#REF!</definedName>
    <definedName name="SHARED_FORMULA_8_1255_8_1255_6">NA()</definedName>
    <definedName name="SHARED_FORMULA_8_1256_8_1256_12">NA()</definedName>
    <definedName name="SHARED_FORMULA_8_1263_8_1263_4">#REF!*#REF!</definedName>
    <definedName name="SHARED_FORMULA_8_1267_8_1267_12">NA()</definedName>
    <definedName name="SHARED_FORMULA_8_1268_8_1268_2">#REF!*#REF!</definedName>
    <definedName name="SHARED_FORMULA_8_127_8_127_6">NA()</definedName>
    <definedName name="SHARED_FORMULA_8_1272_8_1272_5">NA()</definedName>
    <definedName name="SHARED_FORMULA_8_1272_8_1272_6">NA()</definedName>
    <definedName name="SHARED_FORMULA_8_1275_8_1275_4">#REF!*#REF!</definedName>
    <definedName name="SHARED_FORMULA_8_1280_8_1280_2">#REF!*#REF!</definedName>
    <definedName name="SHARED_FORMULA_8_1287_8_1287_12">NA()</definedName>
    <definedName name="SHARED_FORMULA_8_129_8_129_12">NA()</definedName>
    <definedName name="SHARED_FORMULA_8_1290_8_1290_4">#REF!*#REF!</definedName>
    <definedName name="SHARED_FORMULA_8_1292_8_1292_2">#REF!*#REF!</definedName>
    <definedName name="SHARED_FORMULA_8_1304_8_1304_4">#REF!*#REF!</definedName>
    <definedName name="SHARED_FORMULA_8_1307_8_1307_2">#REF!*#REF!</definedName>
    <definedName name="SHARED_FORMULA_8_1308_8_1308_5">NA()</definedName>
    <definedName name="SHARED_FORMULA_8_1310_8_1310_12">NA()</definedName>
    <definedName name="SHARED_FORMULA_8_1316_8_1316_4">#REF!*#REF!</definedName>
    <definedName name="SHARED_FORMULA_8_1321_8_1321_2">#REF!*#REF!</definedName>
    <definedName name="SHARED_FORMULA_8_1324_8_1324_12">NA()</definedName>
    <definedName name="SHARED_FORMULA_8_1329_8_1329_4">#REF!*#REF!</definedName>
    <definedName name="SHARED_FORMULA_8_1333_8_1333_2">#REF!*#REF!</definedName>
    <definedName name="SHARED_FORMULA_8_1342_8_1342_4">#REF!*#REF!</definedName>
    <definedName name="SHARED_FORMULA_8_1346_8_1346_2">#REF!*#REF!</definedName>
    <definedName name="SHARED_FORMULA_8_1355_8_1355_4">#REF!*#REF!</definedName>
    <definedName name="SHARED_FORMULA_8_1359_8_1359_2">#REF!*#REF!</definedName>
    <definedName name="SHARED_FORMULA_8_1366_8_1366_4">#REF!*#REF!</definedName>
    <definedName name="SHARED_FORMULA_8_137_8_137_2">+#REF!*#REF!</definedName>
    <definedName name="SHARED_FORMULA_8_1372_8_1372_2">#REF!*#REF!</definedName>
    <definedName name="SHARED_FORMULA_8_1379_8_1379_4">#REF!*#REF!</definedName>
    <definedName name="SHARED_FORMULA_8_1383_8_1383_2">#REF!*#REF!</definedName>
    <definedName name="SHARED_FORMULA_8_1384_8_1384_4">#REF!*#REF!</definedName>
    <definedName name="SHARED_FORMULA_8_1395_8_1395_4">#REF!*#REF!</definedName>
    <definedName name="SHARED_FORMULA_8_1396_8_1396_2">#REF!*#REF!</definedName>
    <definedName name="SHARED_FORMULA_8_1398_8_1398_4">#REF!*#REF!</definedName>
    <definedName name="SHARED_FORMULA_8_1401_8_1401_2">#REF!*#REF!</definedName>
    <definedName name="SHARED_FORMULA_8_1407_8_1407_4">#REF!*#REF!</definedName>
    <definedName name="SHARED_FORMULA_8_1408_8_1408_12">NA()</definedName>
    <definedName name="SHARED_FORMULA_8_1411_8_1411_4">#REF!*#REF!</definedName>
    <definedName name="SHARED_FORMULA_8_1412_8_1412_2">#REF!*#REF!</definedName>
    <definedName name="SHARED_FORMULA_8_1415_8_1415_2">#REF!*#REF!</definedName>
    <definedName name="SHARED_FORMULA_8_1416_8_1416_12">NA()</definedName>
    <definedName name="SHARED_FORMULA_8_1418_8_1418_6">NA()</definedName>
    <definedName name="SHARED_FORMULA_8_1421_8_1421_4">#REF!*#REF!</definedName>
    <definedName name="SHARED_FORMULA_8_1424_8_1424_2">#REF!*#REF!</definedName>
    <definedName name="SHARED_FORMULA_8_1425_8_1425_4">#REF!*#REF!</definedName>
    <definedName name="SHARED_FORMULA_8_1426_8_1426_6">NA()</definedName>
    <definedName name="SHARED_FORMULA_8_1428_8_1428_2">#REF!*#REF!</definedName>
    <definedName name="SHARED_FORMULA_8_143_8_143_20">NA()</definedName>
    <definedName name="SHARED_FORMULA_8_1434_8_1434_6">NA()</definedName>
    <definedName name="SHARED_FORMULA_8_1435_8_1435_4">#REF!*#REF!</definedName>
    <definedName name="SHARED_FORMULA_8_1438_8_1438_2">#REF!*#REF!</definedName>
    <definedName name="SHARED_FORMULA_8_1439_8_1439_4">#REF!*#REF!</definedName>
    <definedName name="SHARED_FORMULA_8_144_8_144_4">#REF!*#REF!</definedName>
    <definedName name="SHARED_FORMULA_8_1442_8_1442_2">#REF!*#REF!</definedName>
    <definedName name="SHARED_FORMULA_8_1445_8_1445_12">NA()</definedName>
    <definedName name="SHARED_FORMULA_8_145_8_145_2">+#REF!*#REF!</definedName>
    <definedName name="SHARED_FORMULA_8_1450_8_1450_4">#REF!*#REF!</definedName>
    <definedName name="SHARED_FORMULA_8_1452_8_1452_2">#REF!*#REF!</definedName>
    <definedName name="SHARED_FORMULA_8_1454_8_1454_4">#REF!*#REF!</definedName>
    <definedName name="SHARED_FORMULA_8_1456_8_1456_2">#REF!*#REF!</definedName>
    <definedName name="SHARED_FORMULA_8_1457_8_1457_12">NA()</definedName>
    <definedName name="SHARED_FORMULA_8_1466_8_1466_4">#REF!*#REF!</definedName>
    <definedName name="SHARED_FORMULA_8_1467_8_1467_2">#REF!*#REF!</definedName>
    <definedName name="SHARED_FORMULA_8_1469_8_1469_4">#REF!*#REF!</definedName>
    <definedName name="SHARED_FORMULA_8_1471_8_1471_2">#REF!*#REF!</definedName>
    <definedName name="SHARED_FORMULA_8_1479_8_1479_4">#REF!*#REF!</definedName>
    <definedName name="SHARED_FORMULA_8_148_8_148_13">NA()</definedName>
    <definedName name="SHARED_FORMULA_8_1482_8_1482_4">#REF!*#REF!</definedName>
    <definedName name="SHARED_FORMULA_8_1483_8_1483_2">#REF!*#REF!</definedName>
    <definedName name="SHARED_FORMULA_8_1486_8_1486_2">#REF!*#REF!</definedName>
    <definedName name="SHARED_FORMULA_8_1490_8_1490_12">NA()</definedName>
    <definedName name="SHARED_FORMULA_8_1492_8_1492_4">#REF!*#REF!</definedName>
    <definedName name="SHARED_FORMULA_8_1495_8_1495_4">#REF!*#REF!</definedName>
    <definedName name="SHARED_FORMULA_8_1496_8_1496_2">#REF!*#REF!</definedName>
    <definedName name="SHARED_FORMULA_8_1499_8_1499_2">#REF!*#REF!</definedName>
    <definedName name="SHARED_FORMULA_8_1505_8_1505_4">#REF!*#REF!</definedName>
    <definedName name="SHARED_FORMULA_8_1508_8_1508_4">#REF!*#REF!</definedName>
    <definedName name="SHARED_FORMULA_8_1509_8_1509_12">NA()</definedName>
    <definedName name="SHARED_FORMULA_8_1509_8_1509_2">#REF!*#REF!</definedName>
    <definedName name="SHARED_FORMULA_8_151_8_151_5">NA()</definedName>
    <definedName name="SHARED_FORMULA_8_1512_8_1512_2">#REF!*#REF!</definedName>
    <definedName name="SHARED_FORMULA_8_1518_8_1518_4">#REF!*#REF!</definedName>
    <definedName name="SHARED_FORMULA_8_1520_8_1520_12">NA()</definedName>
    <definedName name="SHARED_FORMULA_8_1521_8_1521_4">#REF!*#REF!</definedName>
    <definedName name="SHARED_FORMULA_8_1522_8_1522_2">#REF!*#REF!</definedName>
    <definedName name="SHARED_FORMULA_8_1525_8_1525_2">#REF!*#REF!</definedName>
    <definedName name="SHARED_FORMULA_8_1535_8_1535_2">#REF!*#REF!</definedName>
    <definedName name="SHARED_FORMULA_8_1538_8_1538_2">#REF!*#REF!</definedName>
    <definedName name="SHARED_FORMULA_8_1544_8_1544_12">NA()</definedName>
    <definedName name="SHARED_FORMULA_8_1565_8_1565_4">#REF!*#REF!</definedName>
    <definedName name="SHARED_FORMULA_8_1567_8_1567_12">NA()</definedName>
    <definedName name="SHARED_FORMULA_8_1581_8_1581_12">NA()</definedName>
    <definedName name="SHARED_FORMULA_8_1582_8_1582_2">#REF!*#REF!</definedName>
    <definedName name="SHARED_FORMULA_8_159_8_159_4">#REF!*#REF!</definedName>
    <definedName name="SHARED_FORMULA_8_1595_8_1595_12">NA()</definedName>
    <definedName name="SHARED_FORMULA_8_1606_8_1606_4">#REF!*#REF!</definedName>
    <definedName name="SHARED_FORMULA_8_1609_8_1609_4">#REF!*#REF!</definedName>
    <definedName name="SHARED_FORMULA_8_161_8_161_2">#REF!*#REF!</definedName>
    <definedName name="SHARED_FORMULA_8_1619_8_1619_12">NA()</definedName>
    <definedName name="SHARED_FORMULA_8_162_8_162_13">NA()</definedName>
    <definedName name="SHARED_FORMULA_8_1623_8_1623_2">#REF!*#REF!</definedName>
    <definedName name="SHARED_FORMULA_8_1623_8_1623_4">#REF!*#REF!</definedName>
    <definedName name="SHARED_FORMULA_8_1626_8_1626_2">#REF!*#REF!</definedName>
    <definedName name="SHARED_FORMULA_8_163_8_163_12">NA()</definedName>
    <definedName name="SHARED_FORMULA_8_1640_8_1640_2">#REF!*#REF!</definedName>
    <definedName name="SHARED_FORMULA_8_1645_8_1645_4">#REF!*#REF!</definedName>
    <definedName name="SHARED_FORMULA_8_165_8_165_4">#REF!*#REF!</definedName>
    <definedName name="SHARED_FORMULA_8_1651_8_1651_4">#REF!*#REF!</definedName>
    <definedName name="SHARED_FORMULA_8_1662_8_1662_2">#REF!*#REF!</definedName>
    <definedName name="SHARED_FORMULA_8_1664_8_1664_4">#REF!*#REF!</definedName>
    <definedName name="SHARED_FORMULA_8_1668_8_1668_2">#REF!*#REF!</definedName>
    <definedName name="SHARED_FORMULA_8_167_8_167_6">NA()</definedName>
    <definedName name="SHARED_FORMULA_8_1672_8_1672_4">#REF!*#REF!</definedName>
    <definedName name="SHARED_FORMULA_8_1681_8_1681_2">#REF!*#REF!</definedName>
    <definedName name="SHARED_FORMULA_8_1686_8_1686_4">#REF!*#REF!</definedName>
    <definedName name="SHARED_FORMULA_8_1689_8_1689_2">#REF!*#REF!</definedName>
    <definedName name="SHARED_FORMULA_8_1690_8_1690_4">#REF!*#REF!</definedName>
    <definedName name="SHARED_FORMULA_8_1703_8_1703_2">#REF!*#REF!</definedName>
    <definedName name="SHARED_FORMULA_8_1703_8_1703_4">#REF!*#REF!</definedName>
    <definedName name="SHARED_FORMULA_8_1707_8_1707_2">#REF!*#REF!</definedName>
    <definedName name="SHARED_FORMULA_8_1707_8_1707_4">#REF!*#REF!</definedName>
    <definedName name="SHARED_FORMULA_8_1709_8_1709_6">NA()</definedName>
    <definedName name="SHARED_FORMULA_8_1720_8_1720_2">#REF!*#REF!</definedName>
    <definedName name="SHARED_FORMULA_8_1721_8_1721_4">#REF!*#REF!</definedName>
    <definedName name="SHARED_FORMULA_8_1724_8_1724_2">#REF!*#REF!</definedName>
    <definedName name="SHARED_FORMULA_8_1735_8_1735_4">#REF!*#REF!</definedName>
    <definedName name="SHARED_FORMULA_8_1738_8_1738_2">#REF!*#REF!</definedName>
    <definedName name="SHARED_FORMULA_8_1746_8_1746_4">#REF!*#REF!</definedName>
    <definedName name="SHARED_FORMULA_8_1749_8_1749_4">#REF!*#REF!</definedName>
    <definedName name="SHARED_FORMULA_8_1752_8_1752_2">#REF!*#REF!</definedName>
    <definedName name="SHARED_FORMULA_8_1754_8_1754_6">NA()</definedName>
    <definedName name="SHARED_FORMULA_8_176_8_176_13">NA()</definedName>
    <definedName name="SHARED_FORMULA_8_176_8_176_2">#REF!*#REF!</definedName>
    <definedName name="SHARED_FORMULA_8_1762_8_1762_4">#REF!*#REF!</definedName>
    <definedName name="SHARED_FORMULA_8_1763_8_1763_2">#REF!*#REF!</definedName>
    <definedName name="SHARED_FORMULA_8_1766_8_1766_2">#REF!*#REF!</definedName>
    <definedName name="SHARED_FORMULA_8_177_8_177_4">#REF!*#REF!</definedName>
    <definedName name="SHARED_FORMULA_8_1775_8_1775_4">#REF!*#REF!</definedName>
    <definedName name="SHARED_FORMULA_8_1777_8_1777_6">NA()</definedName>
    <definedName name="SHARED_FORMULA_8_1779_8_1779_2">#REF!*#REF!</definedName>
    <definedName name="SHARED_FORMULA_8_178_8_178_20">NA()</definedName>
    <definedName name="SHARED_FORMULA_8_1787_8_1787_4">#REF!*#REF!</definedName>
    <definedName name="SHARED_FORMULA_8_1792_8_1792_2">#REF!*#REF!</definedName>
    <definedName name="SHARED_FORMULA_8_1800_8_1800_4">#REF!*#REF!</definedName>
    <definedName name="SHARED_FORMULA_8_1801_8_1801_6">NA()</definedName>
    <definedName name="SHARED_FORMULA_8_1804_8_1804_2">#REF!*#REF!</definedName>
    <definedName name="SHARED_FORMULA_8_1812_8_1812_4">#REF!*#REF!</definedName>
    <definedName name="SHARED_FORMULA_8_1817_8_1817_2">#REF!*#REF!</definedName>
    <definedName name="SHARED_FORMULA_8_182_8_182_2">#REF!*#REF!</definedName>
    <definedName name="SHARED_FORMULA_8_1826_8_1826_4">#REF!*#REF!</definedName>
    <definedName name="SHARED_FORMULA_8_1829_8_1829_2">#REF!*#REF!</definedName>
    <definedName name="SHARED_FORMULA_8_183_8_183_4">#REF!*#REF!</definedName>
    <definedName name="SHARED_FORMULA_8_1838_8_1838_4">#REF!*#REF!</definedName>
    <definedName name="SHARED_FORMULA_8_184_8_184_12">NA()</definedName>
    <definedName name="SHARED_FORMULA_8_1843_8_1843_2">#REF!*#REF!</definedName>
    <definedName name="SHARED_FORMULA_8_1852_8_1852_4">#REF!*#REF!</definedName>
    <definedName name="SHARED_FORMULA_8_1855_8_1855_2">#REF!*#REF!</definedName>
    <definedName name="SHARED_FORMULA_8_1866_8_1866_4">#REF!*#REF!</definedName>
    <definedName name="SHARED_FORMULA_8_1869_8_1869_2">#REF!*#REF!</definedName>
    <definedName name="SHARED_FORMULA_8_188_8_188_14">NA()</definedName>
    <definedName name="SHARED_FORMULA_8_1880_8_1880_4">#REF!*#REF!</definedName>
    <definedName name="SHARED_FORMULA_8_1883_8_1883_2">#REF!*#REF!</definedName>
    <definedName name="SHARED_FORMULA_8_1897_8_1897_2">#REF!*#REF!</definedName>
    <definedName name="SHARED_FORMULA_8_1898_8_1898_4">#REF!*#REF!</definedName>
    <definedName name="SHARED_FORMULA_8_1912_8_1912_4">#REF!*#REF!</definedName>
    <definedName name="SHARED_FORMULA_8_1915_8_1915_2">#REF!*#REF!</definedName>
    <definedName name="SHARED_FORMULA_8_1929_8_1929_2">#REF!*#REF!</definedName>
    <definedName name="SHARED_FORMULA_8_194_8_194_13">NA()</definedName>
    <definedName name="SHARED_FORMULA_8_194_8_194_2">#REF!*#REF!</definedName>
    <definedName name="SHARED_FORMULA_8_1943_8_1943_4">#REF!*#REF!</definedName>
    <definedName name="SHARED_FORMULA_8_1955_8_1955_4">#REF!*#REF!</definedName>
    <definedName name="SHARED_FORMULA_8_196_8_196_20">NA()</definedName>
    <definedName name="SHARED_FORMULA_8_1960_8_1960_2">#REF!*#REF!</definedName>
    <definedName name="SHARED_FORMULA_8_1968_8_1968_4">#REF!*#REF!</definedName>
    <definedName name="SHARED_FORMULA_8_197_8_197_4">#REF!*#REF!</definedName>
    <definedName name="SHARED_FORMULA_8_1972_8_1972_2">#REF!*#REF!</definedName>
    <definedName name="SHARED_FORMULA_8_198_8_198_12">NA()</definedName>
    <definedName name="SHARED_FORMULA_8_1981_8_1981_4">#REF!*#REF!</definedName>
    <definedName name="SHARED_FORMULA_8_1985_8_1985_2">#REF!*#REF!</definedName>
    <definedName name="SHARED_FORMULA_8_1994_8_1994_4">#REF!*#REF!</definedName>
    <definedName name="SHARED_FORMULA_8_1998_8_1998_2">#REF!*#REF!</definedName>
    <definedName name="SHARED_FORMULA_8_200_8_200_2">#REF!*#REF!</definedName>
    <definedName name="SHARED_FORMULA_8_2006_8_2006_4">#REF!*#REF!</definedName>
    <definedName name="SHARED_FORMULA_8_201_8_201_6">NA()</definedName>
    <definedName name="SHARED_FORMULA_8_2011_8_2011_2">#REF!*#REF!</definedName>
    <definedName name="SHARED_FORMULA_8_202_8_202_14">NA()</definedName>
    <definedName name="SHARED_FORMULA_8_2021_8_2021_4">#REF!*#REF!</definedName>
    <definedName name="SHARED_FORMULA_8_2023_8_2023_2">#REF!*#REF!</definedName>
    <definedName name="SHARED_FORMULA_8_203_8_203_4">#REF!*#REF!</definedName>
    <definedName name="SHARED_FORMULA_8_2033_8_2033_4">#REF!*#REF!</definedName>
    <definedName name="SHARED_FORMULA_8_2036_8_2036_4">#REF!*#REF!</definedName>
    <definedName name="SHARED_FORMULA_8_2038_8_2038_2">#REF!*#REF!</definedName>
    <definedName name="SHARED_FORMULA_8_2050_8_2050_2">#REF!*#REF!</definedName>
    <definedName name="SHARED_FORMULA_8_2053_8_2053_2">#REF!*#REF!</definedName>
    <definedName name="SHARED_FORMULA_8_206_8_206_20">NA()</definedName>
    <definedName name="SHARED_FORMULA_8_211_8_211_13">NA()</definedName>
    <definedName name="SHARED_FORMULA_8_212_8_212_12">NA()</definedName>
    <definedName name="SHARED_FORMULA_8_214_8_214_2">#REF!*#REF!</definedName>
    <definedName name="SHARED_FORMULA_8_2146_8_2146_4">#REF!*#REF!</definedName>
    <definedName name="SHARED_FORMULA_8_215_8_215_4">#REF!*#REF!</definedName>
    <definedName name="SHARED_FORMULA_8_2160_8_2160_4">#REF!*#REF!</definedName>
    <definedName name="SHARED_FORMULA_8_2163_8_2163_2">#REF!*#REF!</definedName>
    <definedName name="SHARED_FORMULA_8_217_8_217_7">NA()</definedName>
    <definedName name="SHARED_FORMULA_8_2174_8_2174_4">#REF!*#REF!</definedName>
    <definedName name="SHARED_FORMULA_8_2177_8_2177_2">#REF!*#REF!</definedName>
    <definedName name="SHARED_FORMULA_8_219_8_219_5">NA()</definedName>
    <definedName name="SHARED_FORMULA_8_2191_8_2191_2">#REF!*#REF!</definedName>
    <definedName name="SHARED_FORMULA_8_220_8_220_2">#REF!*#REF!</definedName>
    <definedName name="SHARED_FORMULA_8_220_8_220_4">#REF!*#REF!</definedName>
    <definedName name="SHARED_FORMULA_8_2217_8_2217_4">+#REF!*#REF!</definedName>
    <definedName name="SHARED_FORMULA_8_222_8_222_14">NA()</definedName>
    <definedName name="SHARED_FORMULA_8_2223_8_2223_4">+#REF!*#REF!</definedName>
    <definedName name="SHARED_FORMULA_8_2242_8_2242_2">+#REF!*#REF!</definedName>
    <definedName name="SHARED_FORMULA_8_2248_8_2248_2">+#REF!*#REF!</definedName>
    <definedName name="SHARED_FORMULA_8_2254_8_2254_2">+#REF!*#REF!</definedName>
    <definedName name="SHARED_FORMULA_8_2260_8_2260_2">+#REF!*#REF!</definedName>
    <definedName name="SHARED_FORMULA_8_229_8_229_7">NA()</definedName>
    <definedName name="SHARED_FORMULA_8_23_8_23_2">#REF!*#REF!</definedName>
    <definedName name="SHARED_FORMULA_8_23_8_23_4">#REF!*#REF!</definedName>
    <definedName name="SHARED_FORMULA_8_230_8_230_13">NA()</definedName>
    <definedName name="SHARED_FORMULA_8_232_8_232_2">#REF!*#REF!</definedName>
    <definedName name="SHARED_FORMULA_8_232_8_232_4">#REF!*#REF!</definedName>
    <definedName name="SHARED_FORMULA_8_237_8_237_2">#REF!*#REF!</definedName>
    <definedName name="SHARED_FORMULA_8_238_8_238_4">#REF!*#REF!</definedName>
    <definedName name="SHARED_FORMULA_8_24_8_24_20">NA()</definedName>
    <definedName name="SHARED_FORMULA_8_244_8_244_12">NA()</definedName>
    <definedName name="SHARED_FORMULA_8_244_8_244_13">NA()</definedName>
    <definedName name="SHARED_FORMULA_8_249_8_249_2">#REF!*#REF!</definedName>
    <definedName name="SHARED_FORMULA_8_251_8_251_4">#REF!*#REF!</definedName>
    <definedName name="SHARED_FORMULA_8_255_8_255_2">#REF!*#REF!</definedName>
    <definedName name="SHARED_FORMULA_8_257_8_257_14">NA()</definedName>
    <definedName name="SHARED_FORMULA_8_257_8_257_4">#REF!*#REF!</definedName>
    <definedName name="SHARED_FORMULA_8_261_8_261_13">NA()</definedName>
    <definedName name="SHARED_FORMULA_8_268_8_268_2">#REF!*#REF!</definedName>
    <definedName name="SHARED_FORMULA_8_27_8_27_2">#REF!*#REF!</definedName>
    <definedName name="SHARED_FORMULA_8_27_8_27_4">#REF!*#REF!</definedName>
    <definedName name="SHARED_FORMULA_8_270_8_270_4">#REF!*#REF!</definedName>
    <definedName name="SHARED_FORMULA_8_271_8_271_6">NA()</definedName>
    <definedName name="SHARED_FORMULA_8_274_8_274_2">#REF!*#REF!</definedName>
    <definedName name="SHARED_FORMULA_8_275_8_275_13">NA()</definedName>
    <definedName name="SHARED_FORMULA_8_276_8_276_12">NA()</definedName>
    <definedName name="SHARED_FORMULA_8_276_8_276_4">#REF!*#REF!</definedName>
    <definedName name="SHARED_FORMULA_8_277_8_277_14">NA()</definedName>
    <definedName name="SHARED_FORMULA_8_284_8_284_12">NA()</definedName>
    <definedName name="SHARED_FORMULA_8_287_8_287_2">#REF!*#REF!</definedName>
    <definedName name="SHARED_FORMULA_8_289_8_289_4">#REF!*#REF!</definedName>
    <definedName name="SHARED_FORMULA_8_293_8_293_2">#REF!*#REF!</definedName>
    <definedName name="SHARED_FORMULA_8_295_8_295_12">NA()</definedName>
    <definedName name="SHARED_FORMULA_8_295_8_295_4">#REF!*#REF!</definedName>
    <definedName name="SHARED_FORMULA_8_3_8_3_25">NA()</definedName>
    <definedName name="SHARED_FORMULA_8_300_8_300_14">NA()</definedName>
    <definedName name="SHARED_FORMULA_8_306_8_306_2">#REF!*#REF!</definedName>
    <definedName name="SHARED_FORMULA_8_307_8_307_4">#REF!*#REF!</definedName>
    <definedName name="SHARED_FORMULA_8_31_8_31_10">NA()</definedName>
    <definedName name="SHARED_FORMULA_8_311_8_311_13">NA()</definedName>
    <definedName name="SHARED_FORMULA_8_312_8_312_12">NA()</definedName>
    <definedName name="SHARED_FORMULA_8_312_8_312_2">#REF!*#REF!</definedName>
    <definedName name="SHARED_FORMULA_8_312_8_312_4">#REF!*#REF!</definedName>
    <definedName name="SHARED_FORMULA_8_314_8_314_5">NA()</definedName>
    <definedName name="SHARED_FORMULA_8_316_8_316_14">NA()</definedName>
    <definedName name="SHARED_FORMULA_8_323_8_323_4">#REF!*#REF!</definedName>
    <definedName name="SHARED_FORMULA_8_324_8_324_2">#REF!*#REF!</definedName>
    <definedName name="SHARED_FORMULA_8_328_8_328_13">NA()</definedName>
    <definedName name="SHARED_FORMULA_8_329_8_329_2">#REF!*#REF!</definedName>
    <definedName name="SHARED_FORMULA_8_33_8_33_13">NA()</definedName>
    <definedName name="SHARED_FORMULA_8_330_8_330_4">#REF!*#REF!</definedName>
    <definedName name="SHARED_FORMULA_8_335_8_335_14">NA()</definedName>
    <definedName name="SHARED_FORMULA_8_340_8_340_2">#REF!*#REF!</definedName>
    <definedName name="SHARED_FORMULA_8_341_8_341_4">#REF!*#REF!</definedName>
    <definedName name="SHARED_FORMULA_8_346_8_346_12">NA()</definedName>
    <definedName name="SHARED_FORMULA_8_346_8_346_13">NA()</definedName>
    <definedName name="SHARED_FORMULA_8_347_8_347_2">#REF!*#REF!</definedName>
    <definedName name="SHARED_FORMULA_8_348_8_348_4">#REF!*#REF!</definedName>
    <definedName name="SHARED_FORMULA_8_358_8_358_2">#REF!*#REF!</definedName>
    <definedName name="SHARED_FORMULA_8_359_8_359_4">#REF!*#REF!</definedName>
    <definedName name="SHARED_FORMULA_8_36_8_36_14">NA()</definedName>
    <definedName name="SHARED_FORMULA_8_363_8_363_13">NA()</definedName>
    <definedName name="SHARED_FORMULA_8_365_8_365_2">#REF!*#REF!</definedName>
    <definedName name="SHARED_FORMULA_8_366_8_366_4">#REF!*#REF!</definedName>
    <definedName name="SHARED_FORMULA_8_376_8_376_2">#REF!*#REF!</definedName>
    <definedName name="SHARED_FORMULA_8_377_8_377_4">#REF!*#REF!</definedName>
    <definedName name="SHARED_FORMULA_8_38_8_38_9">+#REF!/#REF!</definedName>
    <definedName name="SHARED_FORMULA_8_383_8_383_2">#REF!*#REF!</definedName>
    <definedName name="SHARED_FORMULA_8_384_8_384_4">#REF!*#REF!</definedName>
    <definedName name="SHARED_FORMULA_8_39_8_39_2">#REF!*#REF!</definedName>
    <definedName name="SHARED_FORMULA_8_39_8_39_20">NA()</definedName>
    <definedName name="SHARED_FORMULA_8_39_8_39_4">#REF!*#REF!</definedName>
    <definedName name="SHARED_FORMULA_8_390_8_390_12">NA()</definedName>
    <definedName name="SHARED_FORMULA_8_390_8_390_13">NA()</definedName>
    <definedName name="SHARED_FORMULA_8_394_8_394_2">#REF!*#REF!</definedName>
    <definedName name="SHARED_FORMULA_8_395_8_395_4">#REF!*#REF!</definedName>
    <definedName name="SHARED_FORMULA_8_401_8_401_2">#REF!*#REF!</definedName>
    <definedName name="SHARED_FORMULA_8_402_8_402_4">#REF!*#REF!</definedName>
    <definedName name="SHARED_FORMULA_8_41_8_41_12">NA()</definedName>
    <definedName name="SHARED_FORMULA_8_41_8_41_6">NA()</definedName>
    <definedName name="SHARED_FORMULA_8_412_8_412_2">#REF!*#REF!</definedName>
    <definedName name="SHARED_FORMULA_8_413_8_413_4">#REF!*#REF!</definedName>
    <definedName name="SHARED_FORMULA_8_419_8_419_2">#REF!*#REF!</definedName>
    <definedName name="SHARED_FORMULA_8_420_8_420_4">#REF!*#REF!</definedName>
    <definedName name="SHARED_FORMULA_8_430_8_430_13">NA()</definedName>
    <definedName name="SHARED_FORMULA_8_430_8_430_2">#REF!*#REF!</definedName>
    <definedName name="SHARED_FORMULA_8_431_8_431_4">#REF!*#REF!</definedName>
    <definedName name="SHARED_FORMULA_8_432_8_432_12">NA()</definedName>
    <definedName name="SHARED_FORMULA_8_437_8_437_2">#REF!*#REF!</definedName>
    <definedName name="SHARED_FORMULA_8_438_8_438_4">#REF!*#REF!</definedName>
    <definedName name="SHARED_FORMULA_8_448_8_448_2">#REF!*#REF!</definedName>
    <definedName name="SHARED_FORMULA_8_448_8_448_4">#REF!*#REF!</definedName>
    <definedName name="SHARED_FORMULA_8_449_8_449_13">NA()</definedName>
    <definedName name="SHARED_FORMULA_8_455_8_455_2">#REF!*#REF!</definedName>
    <definedName name="SHARED_FORMULA_8_455_8_455_4">#REF!*#REF!</definedName>
    <definedName name="SHARED_FORMULA_8_46_8_46_2">#REF!*#REF!</definedName>
    <definedName name="SHARED_FORMULA_8_46_8_46_4">#REF!*#REF!</definedName>
    <definedName name="SHARED_FORMULA_8_46_8_46_5">NA()</definedName>
    <definedName name="SHARED_FORMULA_8_465_8_465_2">#REF!*#REF!</definedName>
    <definedName name="SHARED_FORMULA_8_469_8_469_4">#REF!*#REF!</definedName>
    <definedName name="SHARED_FORMULA_8_472_8_472_12">NA()</definedName>
    <definedName name="SHARED_FORMULA_8_472_8_472_2">#REF!*#REF!</definedName>
    <definedName name="SHARED_FORMULA_8_480_8_480_13">NA()</definedName>
    <definedName name="SHARED_FORMULA_8_484_8_484_4">#REF!*#REF!</definedName>
    <definedName name="SHARED_FORMULA_8_486_8_486_2">#REF!*#REF!</definedName>
    <definedName name="SHARED_FORMULA_8_491_8_491_12">NA()</definedName>
    <definedName name="SHARED_FORMULA_8_497_8_497_13">NA()</definedName>
    <definedName name="SHARED_FORMULA_8_500_8_500_4">#REF!*#REF!</definedName>
    <definedName name="SHARED_FORMULA_8_501_8_501_2">#REF!*#REF!</definedName>
    <definedName name="SHARED_FORMULA_8_508_8_508_13">NA()</definedName>
    <definedName name="SHARED_FORMULA_8_51_8_51_12">NA()</definedName>
    <definedName name="SHARED_FORMULA_8_51_8_51_20">NA()</definedName>
    <definedName name="SHARED_FORMULA_8_51_8_51_5">NA()</definedName>
    <definedName name="SHARED_FORMULA_8_516_8_516_4">#REF!*#REF!</definedName>
    <definedName name="SHARED_FORMULA_8_517_8_517_2">#REF!*#REF!</definedName>
    <definedName name="SHARED_FORMULA_8_519_8_519_12">NA()</definedName>
    <definedName name="SHARED_FORMULA_8_53_8_53_7">NA()</definedName>
    <definedName name="SHARED_FORMULA_8_533_8_533_2">#REF!*#REF!</definedName>
    <definedName name="SHARED_FORMULA_8_533_8_533_4">#REF!*#REF!</definedName>
    <definedName name="SHARED_FORMULA_8_537_8_537_12">NA()</definedName>
    <definedName name="SHARED_FORMULA_8_54_8_54_5">NA()</definedName>
    <definedName name="SHARED_FORMULA_8_543_8_543_13">NA()</definedName>
    <definedName name="SHARED_FORMULA_8_547_8_547_12">NA()</definedName>
    <definedName name="SHARED_FORMULA_8_549_8_549_4">#REF!*#REF!</definedName>
    <definedName name="SHARED_FORMULA_8_550_8_550_2">#REF!*#REF!</definedName>
    <definedName name="SHARED_FORMULA_8_565_8_565_4">#REF!*#REF!</definedName>
    <definedName name="SHARED_FORMULA_8_566_8_566_2">#REF!*#REF!</definedName>
    <definedName name="SHARED_FORMULA_8_569_8_569_12">NA()</definedName>
    <definedName name="SHARED_FORMULA_8_581_8_581_4">#REF!*#REF!</definedName>
    <definedName name="SHARED_FORMULA_8_582_8_582_2">#REF!*#REF!</definedName>
    <definedName name="SHARED_FORMULA_8_587_8_587_12">NA()</definedName>
    <definedName name="SHARED_FORMULA_8_59_8_59_2">#REF!*#REF!</definedName>
    <definedName name="SHARED_FORMULA_8_59_8_59_4">#REF!*#REF!</definedName>
    <definedName name="SHARED_FORMULA_8_597_8_597_4">#REF!*#REF!</definedName>
    <definedName name="SHARED_FORMULA_8_598_8_598_2">#REF!*#REF!</definedName>
    <definedName name="SHARED_FORMULA_8_6_8_6_12">NA()</definedName>
    <definedName name="SHARED_FORMULA_8_6_8_6_20">NA()</definedName>
    <definedName name="SHARED_FORMULA_8_6_8_6_4">NA()</definedName>
    <definedName name="SHARED_FORMULA_8_600_8_600_12">NA()</definedName>
    <definedName name="SHARED_FORMULA_8_614_8_614_2">#REF!*#REF!</definedName>
    <definedName name="SHARED_FORMULA_8_614_8_614_4">#REF!*#REF!</definedName>
    <definedName name="SHARED_FORMULA_8_621_8_621_12">NA()</definedName>
    <definedName name="SHARED_FORMULA_8_628_8_628_12">NA()</definedName>
    <definedName name="SHARED_FORMULA_8_630_8_630_4">#REF!*#REF!</definedName>
    <definedName name="SHARED_FORMULA_8_631_8_631_2">#REF!*#REF!</definedName>
    <definedName name="SHARED_FORMULA_8_639_8_639_12">NA()</definedName>
    <definedName name="SHARED_FORMULA_8_646_8_646_4">#REF!*#REF!</definedName>
    <definedName name="SHARED_FORMULA_8_647_8_647_2">#REF!*#REF!</definedName>
    <definedName name="SHARED_FORMULA_8_659_8_659_12">NA()</definedName>
    <definedName name="SHARED_FORMULA_8_66_8_66_2">#REF!*#REF!</definedName>
    <definedName name="SHARED_FORMULA_8_66_8_66_4">#REF!*#REF!</definedName>
    <definedName name="SHARED_FORMULA_8_662_8_662_4">#REF!*#REF!</definedName>
    <definedName name="SHARED_FORMULA_8_663_8_663_2">#REF!*#REF!</definedName>
    <definedName name="SHARED_FORMULA_8_679_8_679_2">#REF!*#REF!</definedName>
    <definedName name="SHARED_FORMULA_8_679_8_679_4">#REF!*#REF!</definedName>
    <definedName name="SHARED_FORMULA_8_691_8_691_12">NA()</definedName>
    <definedName name="SHARED_FORMULA_8_694_8_694_4">#REF!*#REF!</definedName>
    <definedName name="SHARED_FORMULA_8_696_8_696_2">#REF!*#REF!</definedName>
    <definedName name="SHARED_FORMULA_8_7_8_7_13">NA()</definedName>
    <definedName name="SHARED_FORMULA_8_7_8_7_2">#REF!*#REF!</definedName>
    <definedName name="SHARED_FORMULA_8_7_8_7_4">#REF!*#REF!</definedName>
    <definedName name="SHARED_FORMULA_8_70_8_70_20">NA()</definedName>
    <definedName name="SHARED_FORMULA_8_709_8_709_4">#REF!*#REF!</definedName>
    <definedName name="SHARED_FORMULA_8_710_8_710_12">NA()</definedName>
    <definedName name="SHARED_FORMULA_8_711_8_711_2">#REF!*#REF!</definedName>
    <definedName name="SHARED_FORMULA_8_722_8_722_12">NA()</definedName>
    <definedName name="SHARED_FORMULA_8_724_8_724_4">#REF!*#REF!</definedName>
    <definedName name="SHARED_FORMULA_8_726_8_726_2">#REF!*#REF!</definedName>
    <definedName name="SHARED_FORMULA_8_74_8_74_14">NA()</definedName>
    <definedName name="SHARED_FORMULA_8_74_8_74_7">NA()</definedName>
    <definedName name="SHARED_FORMULA_8_740_8_740_4">#REF!*#REF!</definedName>
    <definedName name="SHARED_FORMULA_8_741_8_741_2">#REF!*#REF!</definedName>
    <definedName name="SHARED_FORMULA_8_747_8_747_12">NA()</definedName>
    <definedName name="SHARED_FORMULA_8_757_8_757_2">#REF!*#REF!</definedName>
    <definedName name="SHARED_FORMULA_8_757_8_757_4">#REF!*#REF!</definedName>
    <definedName name="SHARED_FORMULA_8_77_8_77_20">NA()</definedName>
    <definedName name="SHARED_FORMULA_8_773_8_773_4">#REF!*#REF!</definedName>
    <definedName name="SHARED_FORMULA_8_774_8_774_2">#REF!*#REF!</definedName>
    <definedName name="SHARED_FORMULA_8_788_8_788_4">#REF!*#REF!</definedName>
    <definedName name="SHARED_FORMULA_8_789_8_789_12">NA()</definedName>
    <definedName name="SHARED_FORMULA_8_79_8_79_2">#REF!*#REF!</definedName>
    <definedName name="SHARED_FORMULA_8_79_8_79_4">#REF!*#REF!</definedName>
    <definedName name="SHARED_FORMULA_8_790_8_790_2">#REF!*#REF!</definedName>
    <definedName name="SHARED_FORMULA_8_791_8_791_4">#REF!*#REF!</definedName>
    <definedName name="SHARED_FORMULA_8_8_8_8_14">NA()</definedName>
    <definedName name="SHARED_FORMULA_8_801_8_801_12">NA()</definedName>
    <definedName name="SHARED_FORMULA_8_805_8_805_2">#REF!*#REF!</definedName>
    <definedName name="SHARED_FORMULA_8_808_8_808_2">#REF!*#REF!</definedName>
    <definedName name="SHARED_FORMULA_8_81_8_81_12">NA()</definedName>
    <definedName name="SHARED_FORMULA_8_811_8_811_4">#REF!*#REF!</definedName>
    <definedName name="SHARED_FORMULA_8_815_8_815_4">#REF!*#REF!</definedName>
    <definedName name="SHARED_FORMULA_8_82_8_82_13">NA()</definedName>
    <definedName name="SHARED_FORMULA_8_825_8_825_12">NA()</definedName>
    <definedName name="SHARED_FORMULA_8_828_8_828_2">#REF!*#REF!</definedName>
    <definedName name="SHARED_FORMULA_8_830_8_830_4">#REF!*#REF!</definedName>
    <definedName name="SHARED_FORMULA_8_832_8_832_2">#REF!*#REF!</definedName>
    <definedName name="SHARED_FORMULA_8_834_8_834_4">#REF!*#REF!</definedName>
    <definedName name="SHARED_FORMULA_8_84_8_84_6">NA()</definedName>
    <definedName name="SHARED_FORMULA_8_845_8_845_12">NA()</definedName>
    <definedName name="SHARED_FORMULA_8_847_8_847_2">#REF!*#REF!</definedName>
    <definedName name="SHARED_FORMULA_8_849_8_849_4">#REF!*#REF!</definedName>
    <definedName name="SHARED_FORMULA_8_851_8_851_2">#REF!*#REF!</definedName>
    <definedName name="SHARED_FORMULA_8_853_8_853_4">#REF!*#REF!</definedName>
    <definedName name="SHARED_FORMULA_8_855_8_855_12">NA()</definedName>
    <definedName name="SHARED_FORMULA_8_86_8_86_2">#REF!*#REF!</definedName>
    <definedName name="SHARED_FORMULA_8_86_8_86_4">#REF!*#REF!</definedName>
    <definedName name="SHARED_FORMULA_8_866_8_866_2">#REF!*#REF!</definedName>
    <definedName name="SHARED_FORMULA_8_870_8_870_2">#REF!*#REF!</definedName>
    <definedName name="SHARED_FORMULA_8_870_8_870_4">#REF!*#REF!</definedName>
    <definedName name="SHARED_FORMULA_8_874_8_874_4">#REF!*#REF!</definedName>
    <definedName name="SHARED_FORMULA_8_876_8_876_12">NA()</definedName>
    <definedName name="SHARED_FORMULA_8_88_8_88_12">NA()</definedName>
    <definedName name="SHARED_FORMULA_8_88_8_88_14">NA()</definedName>
    <definedName name="SHARED_FORMULA_8_887_8_887_12">NA()</definedName>
    <definedName name="SHARED_FORMULA_8_887_8_887_2">#REF!*#REF!</definedName>
    <definedName name="SHARED_FORMULA_8_888_8_888_5">IF(#REF!="",#REF!*#REF!,(#REF!*#REF!/#REF!))</definedName>
    <definedName name="SHARED_FORMULA_8_891_8_891_2">#REF!*#REF!</definedName>
    <definedName name="SHARED_FORMULA_8_893_8_893_4">#REF!*#REF!</definedName>
    <definedName name="SHARED_FORMULA_8_894_8_894_5">IF(#REF!="",#REF!*#REF!,(#REF!*#REF!/#REF!))</definedName>
    <definedName name="SHARED_FORMULA_8_897_8_897_4">#REF!*#REF!</definedName>
    <definedName name="SHARED_FORMULA_8_897_8_897_5">NA()</definedName>
    <definedName name="SHARED_FORMULA_8_907_8_907_12">NA()</definedName>
    <definedName name="SHARED_FORMULA_8_910_8_910_2">#REF!*#REF!</definedName>
    <definedName name="SHARED_FORMULA_8_910_8_910_4">#REF!*#REF!</definedName>
    <definedName name="SHARED_FORMULA_8_914_8_914_2">#REF!*#REF!</definedName>
    <definedName name="SHARED_FORMULA_8_914_8_914_4">#REF!*#REF!</definedName>
    <definedName name="SHARED_FORMULA_8_927_8_927_2">#REF!*#REF!</definedName>
    <definedName name="SHARED_FORMULA_8_927_8_927_4">#REF!*#REF!</definedName>
    <definedName name="SHARED_FORMULA_8_93_8_93_7">NA()</definedName>
    <definedName name="SHARED_FORMULA_8_931_8_931_2">#REF!*#REF!</definedName>
    <definedName name="SHARED_FORMULA_8_931_8_931_4">#REF!*#REF!</definedName>
    <definedName name="SHARED_FORMULA_8_939_8_939_12">NA()</definedName>
    <definedName name="SHARED_FORMULA_8_944_8_944_2">#REF!*#REF!</definedName>
    <definedName name="SHARED_FORMULA_8_946_8_946_4">#REF!*#REF!</definedName>
    <definedName name="SHARED_FORMULA_8_948_8_948_2">#REF!*#REF!</definedName>
    <definedName name="SHARED_FORMULA_8_950_8_950_4">#REF!*#REF!</definedName>
    <definedName name="SHARED_FORMULA_8_963_8_963_2">#REF!*#REF!</definedName>
    <definedName name="SHARED_FORMULA_8_964_8_964_4">#REF!*#REF!</definedName>
    <definedName name="SHARED_FORMULA_8_967_8_967_2">#REF!*#REF!</definedName>
    <definedName name="SHARED_FORMULA_8_968_8_968_4">#REF!*#REF!</definedName>
    <definedName name="SHARED_FORMULA_8_977_8_977_12">NA()</definedName>
    <definedName name="SHARED_FORMULA_8_98_8_98_20">NA()</definedName>
    <definedName name="SHARED_FORMULA_8_981_8_981_2">#REF!*#REF!</definedName>
    <definedName name="SHARED_FORMULA_8_981_8_981_4">#REF!*#REF!</definedName>
    <definedName name="SHARED_FORMULA_8_985_8_985_2">#REF!*#REF!</definedName>
    <definedName name="SHARED_FORMULA_8_986_8_986_4">#REF!*#REF!</definedName>
    <definedName name="SHARED_FORMULA_8_99_8_99_2">#REF!*#REF!</definedName>
    <definedName name="SHARED_FORMULA_8_99_8_99_4">#REF!*#REF!</definedName>
    <definedName name="SHARED_FORMULA_8_993_8_993_12">NA()</definedName>
    <definedName name="SHARED_FORMULA_8_998_8_998_2">#REF!*#REF!</definedName>
    <definedName name="SHARED_FORMULA_8_999_8_999_4">#REF!*#REF!</definedName>
    <definedName name="SHARED_FORMULA_9_27_9_27_8">2*#REF!</definedName>
    <definedName name="SHARED_FORMULA_9_31_9_31_10">NA()</definedName>
    <definedName name="SHARED_FORMULA_9_38_9_38_9">+#REF!*35</definedName>
    <definedName name="SHARED_FORMULA_9_41_9_41_16">#REF!*#REF!</definedName>
    <definedName name="SHARED_FORMULA_9_45_9_45_16">#REF!*#REF!</definedName>
    <definedName name="SHARED_FORMULA_9_617_9_617_9">NA()</definedName>
    <definedName name="SHASHI">#REF!</definedName>
    <definedName name="sheet">[411]Boq!#REF!</definedName>
    <definedName name="sheet1">#REF!</definedName>
    <definedName name="Sheet2">[158]DATA!#REF!</definedName>
    <definedName name="shi">#REF!</definedName>
    <definedName name="shiva">#REF!</definedName>
    <definedName name="SHOULDERS">#REF!</definedName>
    <definedName name="shru">[416]Footings!#REF!</definedName>
    <definedName name="Shyam">#REF!</definedName>
    <definedName name="si">#REF!</definedName>
    <definedName name="SIDEWALLSONETOSIX">#REF!</definedName>
    <definedName name="SIDEWALLSSEVENTOTHIRTEEN">#REF!</definedName>
    <definedName name="signage">'[170]14'!$A:$U</definedName>
    <definedName name="single">#REF!</definedName>
    <definedName name="Single_Clip">#REF!</definedName>
    <definedName name="Siri">#N/A</definedName>
    <definedName name="SITE">#REF!</definedName>
    <definedName name="site.ref" hidden="1">[174]Database!$B$6:$B$26</definedName>
    <definedName name="SITEWORKS">#REF!</definedName>
    <definedName name="sixtesoc">#REF!</definedName>
    <definedName name="SIXTOTHIRTEEN">#REF!</definedName>
    <definedName name="size">'[268]GF Columns'!#REF!</definedName>
    <definedName name="SKBEL">#REF!</definedName>
    <definedName name="SKDIRD" hidden="1">{"'ridftotal'!$A$4:$S$27"}</definedName>
    <definedName name="SKFC11">[146]Basicrates!$D$156</definedName>
    <definedName name="SKHT">[417]Material!$D$129</definedName>
    <definedName name="Skil">'[284]labour rates'!$C$7</definedName>
    <definedName name="skirting_shahbad">#REF!</definedName>
    <definedName name="sl_32_backfill">'[104]1V of 2m slab'!$I$78</definedName>
    <definedName name="sl_32_bedblock">'[104]1V of 2m slab'!$I$46</definedName>
    <definedName name="sl_32_deck">'[104]1V of 2m slab'!$I$52</definedName>
    <definedName name="sl_32_ew">'[104]1V of 2m slab'!$I$12</definedName>
    <definedName name="sl_32_found">'[104]1V of 2m slab'!$I$19</definedName>
    <definedName name="sl_32_hysd">'[104]1V of 2m slab'!$I$66</definedName>
    <definedName name="sl_32_subs">'[104]1V of 2m slab'!$I$38</definedName>
    <definedName name="sl_32_wc">'[104]1V of 2m slab'!$I$58</definedName>
    <definedName name="sl_76_backing">'[104]2V of 3.0Mslab'!$I$49</definedName>
    <definedName name="sl_76_deck">'[104]2V of 3.0Mslab'!$I$55</definedName>
    <definedName name="sl_76_ew">'[104]2V of 3.0Mslab'!$I$13</definedName>
    <definedName name="sl_76_found">'[104]2V of 3.0Mslab'!$I$29</definedName>
    <definedName name="sl_76_gravel">'[104]2V of 3.0Mslab'!$I$81</definedName>
    <definedName name="sl_76_hysd">'[104]2V of 3.0Mslab'!$I$69</definedName>
    <definedName name="sl_76_sub">'[104]2V of 3.0Mslab'!$I$40</definedName>
    <definedName name="sl_76_wc">'[104]2V of 3.0Mslab'!$I$61</definedName>
    <definedName name="sla">'[418]Pile cap'!#REF!</definedName>
    <definedName name="Slab">#REF!</definedName>
    <definedName name="SLAB.">#REF!</definedName>
    <definedName name="slab_8">#REF!</definedName>
    <definedName name="SLAB1">#REF!</definedName>
    <definedName name="slab20">#REF!</definedName>
    <definedName name="slab21">#REF!</definedName>
    <definedName name="slab8">#REF!</definedName>
    <definedName name="SlabD">#REF!</definedName>
    <definedName name="SLC">[209]Supplier!$A$2:$B$3409</definedName>
    <definedName name="SLC_Wingwall">#REF!</definedName>
    <definedName name="sludge">#REF!</definedName>
    <definedName name="Slushy_soil_and_silt_clearance_upto_0.60_metres_depth_SS_20_B">#REF!</definedName>
    <definedName name="Slushy_soil_and_silt_clearance_upto_0_60_metres_depth_SS_20_B">NA()</definedName>
    <definedName name="sm">'[75]Lead statement'!$P$6</definedName>
    <definedName name="sma">#REF!</definedName>
    <definedName name="SMAZDOOR">[419]MRATES!$F$38</definedName>
    <definedName name="smc">'[420]Lead Statement'!$P$7</definedName>
    <definedName name="smetal">#REF!</definedName>
    <definedName name="sn">'[195]Lead statement'!$P$6</definedName>
    <definedName name="sngbr">[351]l!$J$10</definedName>
    <definedName name="sngsd">[351]l!$J$9</definedName>
    <definedName name="sngst">[351]l!$J$8</definedName>
    <definedName name="so_desgn">[421]Data_Base!$E$2:$F$11</definedName>
    <definedName name="Soft_disentigrated_rock___removable_by_pick_axes_and_crow_bars">#REF!</definedName>
    <definedName name="soil_type">'[176]data existing_do not delete'!$I$2:$I$9</definedName>
    <definedName name="soil_types">'[421]data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rtOrder">#REF!</definedName>
    <definedName name="SP">#REF!</definedName>
    <definedName name="SP_136_BCCP">#REF!</definedName>
    <definedName name="SP_136_BODY">#REF!</definedName>
    <definedName name="Sp_136_bodywalls">'[115]Road data'!$C$379</definedName>
    <definedName name="SP_136_FLY_BCCP">#REF!</definedName>
    <definedName name="Sp_136_Found">'[115]Road data'!$C$356</definedName>
    <definedName name="SP_148_BCCP">#REF!</definedName>
    <definedName name="sp_64">#REF!</definedName>
    <definedName name="SP_BACKFILL">#REF!</definedName>
    <definedName name="sp_bc">'[422]Road data'!#REF!</definedName>
    <definedName name="SP_BED_HP">#REF!</definedName>
    <definedName name="Sp_BetweenBodywalls">'[115]Road data'!$C$451</definedName>
    <definedName name="SP_BM">'[127]Road data'!#REF!</definedName>
    <definedName name="sp_bm_100">'[422]Road data'!#REF!</definedName>
    <definedName name="SP_BM_50">#REF!</definedName>
    <definedName name="sp_bt_batch">'[422]Road data'!#REF!</definedName>
    <definedName name="SP_BT_PATCH_40">#REF!</definedName>
    <definedName name="SP_BUSG">#REF!</definedName>
    <definedName name="SP_CAU_BOARD_900">'[423]Road data'!$C$1798</definedName>
    <definedName name="SP_Diversion_Road">'[390]Road data'!#REF!</definedName>
    <definedName name="sp_eew">'[115]Road data'!$C$316</definedName>
    <definedName name="SP_EW_C">#REF!</definedName>
    <definedName name="SP_EW_Car">'[127]Road data'!#REF!</definedName>
    <definedName name="SP_EW_FMC_Side">'[390]Road data'!$C$15</definedName>
    <definedName name="SP_EW_Form_OMC">'[115]Road data'!$C$32</definedName>
    <definedName name="SP_EW_FOUND">#REF!</definedName>
    <definedName name="SP_EW_Man">'[390]Road data'!#REF!</definedName>
    <definedName name="SP_EW_OMC_Car">'[127]Road data'!#REF!</definedName>
    <definedName name="SP_EW_OMC_Side">'[127]Road data'!#REF!</definedName>
    <definedName name="SP_EW_S">#REF!</definedName>
    <definedName name="SP_EW_SIDE">'[422]Road data'!#REF!</definedName>
    <definedName name="sp_EW_side_OMC">'[115]Road data'!$C$7</definedName>
    <definedName name="SP_EW_T">#REF!</definedName>
    <definedName name="SP_EW_Trench">'[110]Road data'!#REF!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'[115]Road data'!$C$336</definedName>
    <definedName name="SP_Gravel_Quardrent">'[390]Road data'!#REF!</definedName>
    <definedName name="SP_GROUT_REV">#REF!</definedName>
    <definedName name="SP_GS">#REF!</definedName>
    <definedName name="Sp_GSB">'[115]Road data'!$C$60</definedName>
    <definedName name="SP_H_ROCK">#REF!</definedName>
    <definedName name="SP_HP_1000">'[424]Road data'!$C$957</definedName>
    <definedName name="SP_HP_600">'[127]Road data'!#REF!</definedName>
    <definedName name="SP_HP_800">'[110]Road data'!#REF!</definedName>
    <definedName name="Sp_HPC">'[115]Road data'!$C$404</definedName>
    <definedName name="SP_HPL_600">'[127]Road data'!#REF!</definedName>
    <definedName name="SP_HPL_800">'[110]Road data'!#REF!</definedName>
    <definedName name="SP_HYSD_FOUND">#REF!</definedName>
    <definedName name="SP_HYSD_SUB">#REF!</definedName>
    <definedName name="SP_HYSD_Super">'[127]Road data'!#REF!</definedName>
    <definedName name="SP_LINE_PAINT">'[423]Road data'!$C$1789</definedName>
    <definedName name="SP_M10_base">'[390]Road data'!#REF!</definedName>
    <definedName name="sp_M10_bCC">'[127]Road data'!#REF!</definedName>
    <definedName name="SP_M10_drainS">'[390]Road data'!#REF!</definedName>
    <definedName name="SP_M15_deviders">'[390]Road data'!#REF!</definedName>
    <definedName name="SP_M15_DIVIDERS">#REF!</definedName>
    <definedName name="SP_M15_footing">'[127]Road data'!#REF!</definedName>
    <definedName name="SP_M15_FOUND">#REF!</definedName>
    <definedName name="SP_M15_LEVEL">#REF!</definedName>
    <definedName name="SP_M15_SUB">'[127]Road data'!#REF!</definedName>
    <definedName name="Sp_M20_Bed">'[115]Road data'!$C$559</definedName>
    <definedName name="SP_M20_BedBack">'[127]Road data'!#REF!</definedName>
    <definedName name="SP_M20_COVER">'[127]Road data'!#REF!</definedName>
    <definedName name="SP_M20_Slab">'[127]Road data'!#REF!</definedName>
    <definedName name="SP_M20R_BEDBLOCKS">#REF!</definedName>
    <definedName name="SP_M20R_COVER_SLAB">#REF!</definedName>
    <definedName name="SP_M20R_DECK">#REF!</definedName>
    <definedName name="SP_M20R_RAIL">#REF!</definedName>
    <definedName name="SP_M25_ApproachSlab">'[127]Road data'!#REF!</definedName>
    <definedName name="SP_M25R_APP">#REF!</definedName>
    <definedName name="SP_M30_WC">'[127]Road data'!#REF!</definedName>
    <definedName name="SP_M30R_WC">#REF!</definedName>
    <definedName name="SP_M35_CC">'[390]Road data'!#REF!</definedName>
    <definedName name="SP_M35_CCP">#REF!</definedName>
    <definedName name="SP_M35_fLY_CCP">#REF!</definedName>
    <definedName name="SP_M35_FlyAsh">'[127]Road data'!#REF!</definedName>
    <definedName name="SP_MAST_12.7">#REF!</definedName>
    <definedName name="SP_MAST_25.4">#REF!</definedName>
    <definedName name="SP_Mild">'[127]Road data'!#REF!</definedName>
    <definedName name="Sp_MSS">'[115]Road data'!$C$220</definedName>
    <definedName name="SP_O_ROCK">#REF!</definedName>
    <definedName name="SP_PAINT">#REF!</definedName>
    <definedName name="SP_Painting">'[127]Road data'!#REF!</definedName>
    <definedName name="SP_Pick">'[390]Road data'!$C$79</definedName>
    <definedName name="SP_PLAST">#REF!</definedName>
    <definedName name="SP_Plastering">'[127]Road data'!#REF!</definedName>
    <definedName name="SP_PRIME">#REF!</definedName>
    <definedName name="SP_Rev_A300">'[390]Road data'!#REF!</definedName>
    <definedName name="SP_Rev_Q300">'[390]Road data'!#REF!</definedName>
    <definedName name="SP_REV300">#REF!</definedName>
    <definedName name="SP_SANDFILL">#REF!</definedName>
    <definedName name="SP_Sandfilling">'[127]Road data'!#REF!</definedName>
    <definedName name="SP_Scar_BT">'[127]Road data'!#REF!</definedName>
    <definedName name="SP_SCAR_GRA">#REF!</definedName>
    <definedName name="SP_Scar_GSB">'[127]Road data'!#REF!</definedName>
    <definedName name="Sp_Scarf">'[115]Road data'!$C$84</definedName>
    <definedName name="SP_SCSD">'[115]Road data'!$C$174</definedName>
    <definedName name="SP_SCSD_6070">#REF!</definedName>
    <definedName name="SP_SCSD_80100">'[127]Road data'!#REF!</definedName>
    <definedName name="SP_SDBC">#REF!</definedName>
    <definedName name="Sp_Shoulders">'[115]Road data'!$C$249</definedName>
    <definedName name="SP_Tack">'[115]Road data'!$C$200</definedName>
    <definedName name="Sp_WBM_G2">'[115]Road data'!$C$99</definedName>
    <definedName name="SP_WBM_G3">'[115]Road data'!$C$123</definedName>
    <definedName name="SP_WBM2">'[127]Road data'!#REF!</definedName>
    <definedName name="SP_WBM2_HS">'[110]Road data'!$C$81</definedName>
    <definedName name="SP_WBM2_HVR">'[127]Road data'!#REF!</definedName>
    <definedName name="SP_WBM2_MCS">'[127]Road data'!#REF!</definedName>
    <definedName name="SP_WBM2_MVR">'[127]Road data'!#REF!</definedName>
    <definedName name="SP_WBM3">'[127]Road data'!#REF!</definedName>
    <definedName name="SP_WBM3_HS">'[110]Road data'!$C$108</definedName>
    <definedName name="SP_WBM3_HVR">'[127]Road data'!#REF!</definedName>
    <definedName name="SP_WBM3_MCS">'[127]Road data'!#REF!</definedName>
    <definedName name="SP_WEEP">#REF!</definedName>
    <definedName name="SP_Weepholes">'[127]Road data'!#REF!</definedName>
    <definedName name="SP_WMM">'[127]Road data'!#REF!</definedName>
    <definedName name="sp002a">'[425]MRoad data'!#REF!</definedName>
    <definedName name="sp004a">'[89]MRMECADAMoad data'!#REF!</definedName>
    <definedName name="SP005A">'[89]MRMECADAMoad data'!#REF!</definedName>
    <definedName name="SP007a">#REF!</definedName>
    <definedName name="SP022a">'[89]MRMECADAMoad data'!#REF!</definedName>
    <definedName name="sp023a">'[89]MRMECADAMoad data'!#REF!</definedName>
    <definedName name="sp025a">#REF!</definedName>
    <definedName name="SP034a">'[89]MRMECADAMoad data'!#REF!</definedName>
    <definedName name="sp053A">#REF!</definedName>
    <definedName name="sp054a">#REF!</definedName>
    <definedName name="spaint">#REF!</definedName>
    <definedName name="span">#REF!</definedName>
    <definedName name="span_or_dia">#REF!</definedName>
    <definedName name="span_steel_relation">#REF!</definedName>
    <definedName name="Spare">[297]Iocount!#REF!</definedName>
    <definedName name="spas">#REF!</definedName>
    <definedName name="spb_1">#REF!</definedName>
    <definedName name="spds">#REF!</definedName>
    <definedName name="SpecialPrice" hidden="1">#REF!</definedName>
    <definedName name="specific">[426]m!$D$149</definedName>
    <definedName name="Specification">[427]Specification!$B$3:$E$116</definedName>
    <definedName name="SPECS">[204]SPECS!$D$61:$D$123</definedName>
    <definedName name="spill">[148]Habcodes!#REF!</definedName>
    <definedName name="spl">#REF!</definedName>
    <definedName name="SPR">#REF!</definedName>
    <definedName name="spray">#REF!</definedName>
    <definedName name="Spreading__watering_gravel_for_150mm_compacted">#REF!</definedName>
    <definedName name="SPREADING_40MM">#REF!</definedName>
    <definedName name="SPREADING_65MM">'[395]Road data'!#REF!</definedName>
    <definedName name="Spreading_gravel_or_sand_including_watering_and_rolling_with_hand_roller_irrespective_of_thickness_in_layer">'[95]Common '!$D$308</definedName>
    <definedName name="sprev" hidden="1">{"pl_t&amp;d",#N/A,FALSE,"p&amp;l_t&amp;D_01_02 (2)"}</definedName>
    <definedName name="spryer">#REF!</definedName>
    <definedName name="Spülfreqenz_Filter">[181]BALAN1!#REF!</definedName>
    <definedName name="sr">[360]m!$M$3</definedName>
    <definedName name="sravani">#REF!</definedName>
    <definedName name="SRB" hidden="1">{"'Sheet1'!$A$4386:$N$4591"}</definedName>
    <definedName name="src">'[381]Main sheet'!$I$33</definedName>
    <definedName name="srh">#REF!</definedName>
    <definedName name="sri">[360]m!$D$149</definedName>
    <definedName name="srinu">[360]m!$M$3</definedName>
    <definedName name="Srivarimettu">[428]Material!$D$129</definedName>
    <definedName name="srp">#REF!</definedName>
    <definedName name="ss">[429]Data!#REF!</definedName>
    <definedName name="ss_pipes">#REF!</definedName>
    <definedName name="ss_railing">#REF!</definedName>
    <definedName name="SS_Reinigung_in_BiopurC">[181]BALAN1!#REF!</definedName>
    <definedName name="SS_reinigung_in_BiopurN">[181]BALAN1!#REF!</definedName>
    <definedName name="SS_Reinigung_in_Filter">[181]BALAN1!#REF!</definedName>
    <definedName name="ssand">#REF!</definedName>
    <definedName name="Ssec1">#REF!</definedName>
    <definedName name="Ssec2">#REF!</definedName>
    <definedName name="Ssec3">#REF!</definedName>
    <definedName name="Ssec4">#REF!</definedName>
    <definedName name="Ssec5">#REF!</definedName>
    <definedName name="Ssec6">#REF!</definedName>
    <definedName name="ssfsd">[118]Analysis!$D$311</definedName>
    <definedName name="SSR_Year">[430]LEADS!$AD$1</definedName>
    <definedName name="SSRückläufekg">[181]BALAN1!$E$13</definedName>
    <definedName name="sss">#REF!</definedName>
    <definedName name="ssss">'[107]col-reinft1'!#REF!</definedName>
    <definedName name="ssssss">'[431]Lead statement'!$P$13</definedName>
    <definedName name="sssssssssssssssssssss">#REF!</definedName>
    <definedName name="SSSSSSSSSSSSSSSSSSSSSSSSSSSSSSSSSSSSSSSSS">#REF!</definedName>
    <definedName name="ssssssssssssssssssssssssssssssssssssssssssssss">[432]Labour!$D$3</definedName>
    <definedName name="sst">#REF!</definedName>
    <definedName name="sstype3drop">#REF!</definedName>
    <definedName name="SSTYPE3DROP1">#REF!</definedName>
    <definedName name="sstype3slab">#REF!</definedName>
    <definedName name="SSTYPESLAB1">#REF!</definedName>
    <definedName name="SSvorklkg">[181]BALAN1!$F$13</definedName>
    <definedName name="SSvorklmg">[181]BALAN1!$F$14</definedName>
    <definedName name="st">#REF!</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[178]v!#REF!</definedName>
    <definedName name="staff">[178]v!#REF!</definedName>
    <definedName name="staff_1">[189]v!#REF!</definedName>
    <definedName name="staffrate">#REF!</definedName>
    <definedName name="Stage">#REF!</definedName>
    <definedName name="Stagging">[433]Boq!#REF!</definedName>
    <definedName name="Staircase">#REF!</definedName>
    <definedName name="Staircase_8">#REF!</definedName>
    <definedName name="Staircase2">#REF!</definedName>
    <definedName name="STAND_BY">[99]CPHEEO!$C$16</definedName>
    <definedName name="STANDARD_SPECIFICATION_FOR_HOSPITAL_STRUCTURES">#REF!</definedName>
    <definedName name="standrad">'[145]p&amp;m'!#REF!</definedName>
    <definedName name="State">#REF!</definedName>
    <definedName name="STATIC_HEAD">[99]CPHEEO!$C$9</definedName>
    <definedName name="steel">#REF!</definedName>
    <definedName name="steel_hysd">#REF!</definedName>
    <definedName name="steel_mildbar">#REF!</definedName>
    <definedName name="steelcenA">#REF!</definedName>
    <definedName name="steelcenB">#REF!</definedName>
    <definedName name="steelcenpb">#REF!</definedName>
    <definedName name="sth">#REF!</definedName>
    <definedName name="STITCP">'[434]Basic Rates'!$A$208</definedName>
    <definedName name="stock">#REF!</definedName>
    <definedName name="stof">[189]v!#REF!</definedName>
    <definedName name="stone">[435]stone!$A$1:$N$202</definedName>
    <definedName name="Stone_Aggregate_10_mm">#REF!</definedName>
    <definedName name="Stone_Aggregate_20_mm">#REF!</definedName>
    <definedName name="Stone_Aggregate_40_mm">#REF!</definedName>
    <definedName name="stone_dust">#REF!</definedName>
    <definedName name="Stone_matrix">#REF!</definedName>
    <definedName name="stoneld">[246]leads!#REF!</definedName>
    <definedName name="stp">#REF!</definedName>
    <definedName name="str_steel">#REF!</definedName>
    <definedName name="str_steel_plates">#REF!</definedName>
    <definedName name="Streitwert">'[436]Legal Risk Analysis'!#REF!</definedName>
    <definedName name="StrID">#REF!</definedName>
    <definedName name="STRUCTURAL">#REF!</definedName>
    <definedName name="structure">#REF!</definedName>
    <definedName name="structure_number">#REF!</definedName>
    <definedName name="studext">#REF!</definedName>
    <definedName name="STUDEXT1">#REF!</definedName>
    <definedName name="stuff">[189]v!#REF!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#REF!</definedName>
    <definedName name="Subject">#REF!</definedName>
    <definedName name="sudheer">#REF!</definedName>
    <definedName name="suhas">#REF!</definedName>
    <definedName name="sujin">#REF!</definedName>
    <definedName name="Sum">#REF!</definedName>
    <definedName name="suman">[437]MRATES!$H$52</definedName>
    <definedName name="SUMFINAL">#REF!</definedName>
    <definedName name="summar">[157]data!#REF!</definedName>
    <definedName name="summary">[157]data!#REF!</definedName>
    <definedName name="summary_1">[158]DATA!#REF!</definedName>
    <definedName name="Summitiojn_formula">IF('[438]WS Data'!XFB1="",'[438]WS Data'!XEY1*'[438]WS Data'!XFA1,'[438]WS Data'!XEY1*'[438]WS Data'!XFA1/'[438]WS Data'!XFB1)</definedName>
    <definedName name="SUMP">#REF!</definedName>
    <definedName name="sumrisk">#REF!</definedName>
    <definedName name="sumtotal">#REF!</definedName>
    <definedName name="sun">[203]DATA_PRG!$H$180</definedName>
    <definedName name="Sunshade_0.6_m_wide">[100]Works!#REF!</definedName>
    <definedName name="Sunshade_0.8_m_wide">[100]Works!#REF!</definedName>
    <definedName name="Sunshade_0_6_m_wide">NA()</definedName>
    <definedName name="Sunshade_0_8_m_wide">NA()</definedName>
    <definedName name="Sunshade_1.0_m_wide">[100]Works!#REF!</definedName>
    <definedName name="Sunshade_1_0_m_wide">NA()</definedName>
    <definedName name="sunshade_width">'[176]data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[99]input!$C$21</definedName>
    <definedName name="suresh">#REF!</definedName>
    <definedName name="surf">#REF!</definedName>
    <definedName name="suri">#REF!</definedName>
    <definedName name="surrya">#REF!</definedName>
    <definedName name="Surutupalli">'[417]Plant &amp;  Machinery'!$G$13</definedName>
    <definedName name="SURYA">#REF!</definedName>
    <definedName name="suryacem_paint">#REF!</definedName>
    <definedName name="SV">#REF!</definedName>
    <definedName name="SVA">#REF!</definedName>
    <definedName name="svlpl">#REF!</definedName>
    <definedName name="svlwl">#REF!</definedName>
    <definedName name="SVRATES">[167]Valves!$A$18:$K$31</definedName>
    <definedName name="sw">#REF!</definedName>
    <definedName name="SWARE">#REF!</definedName>
    <definedName name="sware2">#REF!</definedName>
    <definedName name="swc">#REF!</definedName>
    <definedName name="swci">#REF!</definedName>
    <definedName name="swd" hidden="1">{"pl_td_01_02",#N/A,FALSE,"p&amp;l_t&amp;D_01_02 (2)"}</definedName>
    <definedName name="SWE">#REF!</definedName>
    <definedName name="sweep">#REF!</definedName>
    <definedName name="SWFR">#REF!</definedName>
    <definedName name="Sy">#REF!</definedName>
    <definedName name="T">#REF!</definedName>
    <definedName name="T.A">#REF!</definedName>
    <definedName name="t.area">#REF!</definedName>
    <definedName name="T.S">#REF!</definedName>
    <definedName name="t_beam">[203]DATA_PRG!$H$166</definedName>
    <definedName name="T_beams">[100]Works!#REF!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'[152]R99 etc'!$A$1:$L$142</definedName>
    <definedName name="table1">'[91]SPT vs PHI'!$E$2:$F$47</definedName>
    <definedName name="TABLE2">#REF!</definedName>
    <definedName name="Table3">#REF!</definedName>
    <definedName name="Table4">#REF!</definedName>
    <definedName name="TableRange">#REF!</definedName>
    <definedName name="tabu">#REF!</definedName>
    <definedName name="tack">'[104]Detailed RD  estimate'!$M$54</definedName>
    <definedName name="TAEW">'[127]abs road'!#REF!</definedName>
    <definedName name="tailpiece">[46]maya!$B$343:$B$348</definedName>
    <definedName name="taj">[189]v!#REF!</definedName>
    <definedName name="Tandam_Road_Roller">#REF!</definedName>
    <definedName name="tank">#REF!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DS" hidden="1">{"'Sheet1'!$A$4386:$N$4591"}</definedName>
    <definedName name="teakwood">#REF!</definedName>
    <definedName name="TECV">#REF!</definedName>
    <definedName name="teeta">#REF!</definedName>
    <definedName name="TEI">#REF!</definedName>
    <definedName name="TEI_8">#REF!</definedName>
    <definedName name="tekmal">#REF!</definedName>
    <definedName name="temp">[20]r!$F$2</definedName>
    <definedName name="temp1">#REF!</definedName>
    <definedName name="ten">#REF!</definedName>
    <definedName name="TENDER">#REF!</definedName>
    <definedName name="tene">'[439]Labour rates'!#REF!</definedName>
    <definedName name="ter">[440]r!$F$2</definedName>
    <definedName name="ter_vapi">#REF!</definedName>
    <definedName name="terrace">#REF!</definedName>
    <definedName name="test">#REF!</definedName>
    <definedName name="test1">#REF!</definedName>
    <definedName name="text">#REF!</definedName>
    <definedName name="TGY">[251]Material!$D$130</definedName>
    <definedName name="th">#REF!</definedName>
    <definedName name="thjj">[269]Labour!$D$22</definedName>
    <definedName name="Timber">[100]Material!#REF!</definedName>
    <definedName name="TIME">#REF!</definedName>
    <definedName name="tipp">#REF!</definedName>
    <definedName name="Tipper___5_cum_ton_km">#N/A</definedName>
    <definedName name="Tipper__Dumper_1_hour">#REF!</definedName>
    <definedName name="Tipper_10_T">#REF!</definedName>
    <definedName name="tit">#REF!</definedName>
    <definedName name="Title">'[441]Civil Boq'!$D$3</definedName>
    <definedName name="Title1">#REF!</definedName>
    <definedName name="Title2">#REF!</definedName>
    <definedName name="TL">'[154]MTC-estimate'!$C$6</definedName>
    <definedName name="tm">#REF!</definedName>
    <definedName name="TMBPLA">[184]DATA!$J$22</definedName>
    <definedName name="TMBSCA">[184]DATA!$J$24</definedName>
    <definedName name="to">#REF!</definedName>
    <definedName name="TO.AR">#REF!</definedName>
    <definedName name="Toilet">[442]Lead!#REF!</definedName>
    <definedName name="tol">#REF!</definedName>
    <definedName name="top">[149]Boq!#REF!</definedName>
    <definedName name="top_8">#REF!</definedName>
    <definedName name="TOPDOME">'[214]DATA-ABSTRACT'!$A$11:$B$13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pSlbThk">#REF!</definedName>
    <definedName name="TOR">#REF!</definedName>
    <definedName name="tot">#REF!</definedName>
    <definedName name="tot1a1">'[71]Outline Cost - Five star Hotel'!#REF!</definedName>
    <definedName name="tot1a2">'[71]Outline Cost - Five star Hotel'!#REF!</definedName>
    <definedName name="tot1a3">'[71]Outline Cost - Five star Hotel'!#REF!</definedName>
    <definedName name="tot1a4">'[71]Outline Cost - Five star Hotel'!#REF!</definedName>
    <definedName name="tot1a5">'[71]Outline Cost - Five star Hotel'!#REF!</definedName>
    <definedName name="tot1a6">'[71]Outline Cost - Five star Hotel'!#REF!</definedName>
    <definedName name="tot1ax">'[71]Outline Cost - Five star Hotel'!#REF!</definedName>
    <definedName name="tot2a1">'[71]Outline Cost - Five star Hotel'!#REF!</definedName>
    <definedName name="tot2a2">'[71]Outline Cost - Five star Hotel'!#REF!</definedName>
    <definedName name="tot2a3">'[71]Outline Cost - Five star Hotel'!#REF!</definedName>
    <definedName name="tot2a4">'[71]Outline Cost - Five star Hotel'!#REF!</definedName>
    <definedName name="tot2a5">'[71]Outline Cost - Five star Hotel'!#REF!</definedName>
    <definedName name="tot2a6">'[71]Outline Cost - Five star Hotel'!#REF!</definedName>
    <definedName name="tot2ax">'[71]Outline Cost - Five star Hotel'!#REF!</definedName>
    <definedName name="tot2b1">'[71]Outline Cost - Five star Hotel'!#REF!</definedName>
    <definedName name="tot2b2">'[71]Outline Cost - Five star Hotel'!#REF!</definedName>
    <definedName name="tot2b3">'[71]Outline Cost - Five star Hotel'!#REF!</definedName>
    <definedName name="tot2b4">'[71]Outline Cost - Five star Hotel'!#REF!</definedName>
    <definedName name="tot2b5">'[71]Outline Cost - Five star Hotel'!#REF!</definedName>
    <definedName name="tot2b6">'[71]Outline Cost - Five star Hotel'!#REF!</definedName>
    <definedName name="tot2bx">'[71]Outline Cost - Five star Hotel'!#REF!</definedName>
    <definedName name="tot2c1">'[71]Outline Cost - Five star Hotel'!#REF!</definedName>
    <definedName name="tot2c2">'[71]Outline Cost - Five star Hotel'!#REF!</definedName>
    <definedName name="tot2c3">'[71]Outline Cost - Five star Hotel'!#REF!</definedName>
    <definedName name="tot2c4">'[71]Outline Cost - Five star Hotel'!#REF!</definedName>
    <definedName name="tot2c5">'[71]Outline Cost - Five star Hotel'!#REF!</definedName>
    <definedName name="tot2c6">'[71]Outline Cost - Five star Hotel'!#REF!</definedName>
    <definedName name="tot2cx">'[71]Outline Cost - Five star Hotel'!#REF!</definedName>
    <definedName name="tot2d1">'[71]Outline Cost - Five star Hotel'!#REF!</definedName>
    <definedName name="tot2d2">'[71]Outline Cost - Five star Hotel'!#REF!</definedName>
    <definedName name="tot2d3">'[71]Outline Cost - Five star Hotel'!#REF!</definedName>
    <definedName name="tot2d4">'[71]Outline Cost - Five star Hotel'!#REF!</definedName>
    <definedName name="tot2d5">'[71]Outline Cost - Five star Hotel'!#REF!</definedName>
    <definedName name="tot2d6">'[71]Outline Cost - Five star Hotel'!#REF!</definedName>
    <definedName name="tot2dx">'[71]Outline Cost - Five star Hotel'!#REF!</definedName>
    <definedName name="tot2e1">'[71]Outline Cost - Five star Hotel'!#REF!</definedName>
    <definedName name="tot2e2">'[71]Outline Cost - Five star Hotel'!#REF!</definedName>
    <definedName name="tot2e3">'[71]Outline Cost - Five star Hotel'!#REF!</definedName>
    <definedName name="tot2e4">'[71]Outline Cost - Five star Hotel'!#REF!</definedName>
    <definedName name="tot2e5">'[71]Outline Cost - Five star Hotel'!#REF!</definedName>
    <definedName name="tot2e6">'[71]Outline Cost - Five star Hotel'!#REF!</definedName>
    <definedName name="tot2ex">'[71]Outline Cost - Five star Hotel'!#REF!</definedName>
    <definedName name="tot2f1">'[71]Outline Cost - Five star Hotel'!#REF!</definedName>
    <definedName name="tot2f2">'[71]Outline Cost - Five star Hotel'!#REF!</definedName>
    <definedName name="tot2f3">'[71]Outline Cost - Five star Hotel'!#REF!</definedName>
    <definedName name="tot2f4">'[71]Outline Cost - Five star Hotel'!#REF!</definedName>
    <definedName name="tot2f5">'[71]Outline Cost - Five star Hotel'!#REF!</definedName>
    <definedName name="tot2f6">'[71]Outline Cost - Five star Hotel'!#REF!</definedName>
    <definedName name="tot2fx">'[71]Outline Cost - Five star Hotel'!#REF!</definedName>
    <definedName name="tot2g1">'[71]Outline Cost - Five star Hotel'!#REF!</definedName>
    <definedName name="tot2g2">'[71]Outline Cost - Five star Hotel'!#REF!</definedName>
    <definedName name="tot2g3">'[71]Outline Cost - Five star Hotel'!#REF!</definedName>
    <definedName name="tot2g4">'[71]Outline Cost - Five star Hotel'!#REF!</definedName>
    <definedName name="tot2g5">'[71]Outline Cost - Five star Hotel'!#REF!</definedName>
    <definedName name="tot2g6">'[71]Outline Cost - Five star Hotel'!#REF!</definedName>
    <definedName name="tot2gx">'[71]Outline Cost - Five star Hotel'!#REF!</definedName>
    <definedName name="tot2h1">'[71]Outline Cost - Five star Hotel'!#REF!</definedName>
    <definedName name="tot2h2">'[71]Outline Cost - Five star Hotel'!#REF!</definedName>
    <definedName name="tot2h3">'[71]Outline Cost - Five star Hotel'!#REF!</definedName>
    <definedName name="tot2h4">'[71]Outline Cost - Five star Hotel'!#REF!</definedName>
    <definedName name="tot2h5">'[71]Outline Cost - Five star Hotel'!#REF!</definedName>
    <definedName name="tot2h6">'[71]Outline Cost - Five star Hotel'!#REF!</definedName>
    <definedName name="tot2hx">'[71]Outline Cost - Five star Hotel'!#REF!</definedName>
    <definedName name="tot3a1">'[71]Outline Cost - Five star Hotel'!#REF!</definedName>
    <definedName name="tot3a2">'[71]Outline Cost - Five star Hotel'!#REF!</definedName>
    <definedName name="tot3a3">'[71]Outline Cost - Five star Hotel'!#REF!</definedName>
    <definedName name="tot3a4">'[71]Outline Cost - Five star Hotel'!#REF!</definedName>
    <definedName name="tot3a5">'[71]Outline Cost - Five star Hotel'!#REF!</definedName>
    <definedName name="tot3a6">'[71]Outline Cost - Five star Hotel'!#REF!</definedName>
    <definedName name="tot3ax">'[71]Outline Cost - Five star Hotel'!#REF!</definedName>
    <definedName name="tot3b1">'[71]Outline Cost - Five star Hotel'!#REF!</definedName>
    <definedName name="tot3b2">'[71]Outline Cost - Five star Hotel'!#REF!</definedName>
    <definedName name="tot3b3">'[71]Outline Cost - Five star Hotel'!#REF!</definedName>
    <definedName name="tot3b4">'[71]Outline Cost - Five star Hotel'!#REF!</definedName>
    <definedName name="tot3b5">'[71]Outline Cost - Five star Hotel'!#REF!</definedName>
    <definedName name="tot3b6">'[71]Outline Cost - Five star Hotel'!#REF!</definedName>
    <definedName name="tot3bx">'[71]Outline Cost - Five star Hotel'!#REF!</definedName>
    <definedName name="tot3c1">'[71]Outline Cost - Five star Hotel'!#REF!</definedName>
    <definedName name="tot3c2">'[71]Outline Cost - Five star Hotel'!#REF!</definedName>
    <definedName name="tot3c3">'[71]Outline Cost - Five star Hotel'!#REF!</definedName>
    <definedName name="tot3c4">'[71]Outline Cost - Five star Hotel'!#REF!</definedName>
    <definedName name="tot3c5">'[71]Outline Cost - Five star Hotel'!#REF!</definedName>
    <definedName name="tot3c6">'[71]Outline Cost - Five star Hotel'!#REF!</definedName>
    <definedName name="tot3cx">'[71]Outline Cost - Five star Hotel'!#REF!</definedName>
    <definedName name="tot4a1">'[71]Outline Cost - Five star Hotel'!#REF!</definedName>
    <definedName name="tot4a2">'[71]Outline Cost - Five star Hotel'!#REF!</definedName>
    <definedName name="tot4a3">'[71]Outline Cost - Five star Hotel'!#REF!</definedName>
    <definedName name="tot4a4">'[71]Outline Cost - Five star Hotel'!#REF!</definedName>
    <definedName name="tot4a5">'[71]Outline Cost - Five star Hotel'!#REF!</definedName>
    <definedName name="tot4a6">'[71]Outline Cost - Five star Hotel'!#REF!</definedName>
    <definedName name="tot4ax">'[71]Outline Cost - Five star Hotel'!#REF!</definedName>
    <definedName name="tot5a1">'[71]Outline Cost - Five star Hotel'!#REF!</definedName>
    <definedName name="tot5a2">'[71]Outline Cost - Five star Hotel'!#REF!</definedName>
    <definedName name="tot5a3">'[71]Outline Cost - Five star Hotel'!#REF!</definedName>
    <definedName name="tot5a4">'[71]Outline Cost - Five star Hotel'!#REF!</definedName>
    <definedName name="tot5a5">'[71]Outline Cost - Five star Hotel'!#REF!</definedName>
    <definedName name="tot5a6">'[71]Outline Cost - Five star Hotel'!#REF!</definedName>
    <definedName name="tot5ax">'[71]Outline Cost - Five star Hotel'!#REF!</definedName>
    <definedName name="tot5b1">'[71]Outline Cost - Five star Hotel'!#REF!</definedName>
    <definedName name="tot5b2">'[71]Outline Cost - Five star Hotel'!#REF!</definedName>
    <definedName name="tot5b3">'[71]Outline Cost - Five star Hotel'!#REF!</definedName>
    <definedName name="tot5b4">'[71]Outline Cost - Five star Hotel'!#REF!</definedName>
    <definedName name="tot5b5">'[71]Outline Cost - Five star Hotel'!#REF!</definedName>
    <definedName name="tot5b6">'[71]Outline Cost - Five star Hotel'!#REF!</definedName>
    <definedName name="tot5bx">'[71]Outline Cost - Five star Hotel'!#REF!</definedName>
    <definedName name="tot5c1">'[71]Outline Cost - Five star Hotel'!#REF!</definedName>
    <definedName name="tot5c2">'[71]Outline Cost - Five star Hotel'!#REF!</definedName>
    <definedName name="tot5c3">'[71]Outline Cost - Five star Hotel'!#REF!</definedName>
    <definedName name="tot5c4">'[71]Outline Cost - Five star Hotel'!#REF!</definedName>
    <definedName name="tot5c5">'[71]Outline Cost - Five star Hotel'!#REF!</definedName>
    <definedName name="tot5c6">'[71]Outline Cost - Five star Hotel'!#REF!</definedName>
    <definedName name="tot5cx">'[71]Outline Cost - Five star Hotel'!#REF!</definedName>
    <definedName name="tot5d1">'[71]Outline Cost - Five star Hotel'!#REF!</definedName>
    <definedName name="tot5d2">'[71]Outline Cost - Five star Hotel'!#REF!</definedName>
    <definedName name="tot5d3">'[71]Outline Cost - Five star Hotel'!#REF!</definedName>
    <definedName name="tot5d4">'[71]Outline Cost - Five star Hotel'!#REF!</definedName>
    <definedName name="tot5d5">'[71]Outline Cost - Five star Hotel'!#REF!</definedName>
    <definedName name="tot5d6">'[71]Outline Cost - Five star Hotel'!#REF!</definedName>
    <definedName name="tot5dx">'[71]Outline Cost - Five star Hotel'!#REF!</definedName>
    <definedName name="tot5e1">'[71]Outline Cost - Five star Hotel'!#REF!</definedName>
    <definedName name="tot5e2">'[71]Outline Cost - Five star Hotel'!#REF!</definedName>
    <definedName name="tot5e3">'[71]Outline Cost - Five star Hotel'!#REF!</definedName>
    <definedName name="tot5e4">'[71]Outline Cost - Five star Hotel'!#REF!</definedName>
    <definedName name="tot5e5">'[71]Outline Cost - Five star Hotel'!#REF!</definedName>
    <definedName name="tot5e6">'[71]Outline Cost - Five star Hotel'!#REF!</definedName>
    <definedName name="tot5ex">'[71]Outline Cost - Five star Hotel'!#REF!</definedName>
    <definedName name="tot5f1">'[71]Outline Cost - Five star Hotel'!#REF!</definedName>
    <definedName name="tot5f2">'[71]Outline Cost - Five star Hotel'!#REF!</definedName>
    <definedName name="tot5f3">'[71]Outline Cost - Five star Hotel'!#REF!</definedName>
    <definedName name="tot5f4">'[71]Outline Cost - Five star Hotel'!#REF!</definedName>
    <definedName name="tot5f5">'[71]Outline Cost - Five star Hotel'!#REF!</definedName>
    <definedName name="tot5f6">'[71]Outline Cost - Five star Hotel'!#REF!</definedName>
    <definedName name="tot5fx">'[71]Outline Cost - Five star Hotel'!#REF!</definedName>
    <definedName name="tot5g1">'[71]Outline Cost - Five star Hotel'!#REF!</definedName>
    <definedName name="tot5g2">'[71]Outline Cost - Five star Hotel'!#REF!</definedName>
    <definedName name="tot5g3">'[71]Outline Cost - Five star Hotel'!#REF!</definedName>
    <definedName name="tot5g4">'[71]Outline Cost - Five star Hotel'!#REF!</definedName>
    <definedName name="tot5g5">'[71]Outline Cost - Five star Hotel'!#REF!</definedName>
    <definedName name="tot5g6">'[71]Outline Cost - Five star Hotel'!#REF!</definedName>
    <definedName name="tot5gx">'[71]Outline Cost - Five star Hotel'!#REF!</definedName>
    <definedName name="tot5h1">'[71]Outline Cost - Five star Hotel'!#REF!</definedName>
    <definedName name="tot5h2">'[71]Outline Cost - Five star Hotel'!#REF!</definedName>
    <definedName name="tot5h3">'[71]Outline Cost - Five star Hotel'!#REF!</definedName>
    <definedName name="tot5h4">'[71]Outline Cost - Five star Hotel'!#REF!</definedName>
    <definedName name="tot5h5">'[71]Outline Cost - Five star Hotel'!#REF!</definedName>
    <definedName name="tot5h6">'[71]Outline Cost - Five star Hotel'!#REF!</definedName>
    <definedName name="tot5hx">'[71]Outline Cost - Five star Hotel'!#REF!</definedName>
    <definedName name="tot5i1">'[71]Outline Cost - Five star Hotel'!#REF!</definedName>
    <definedName name="tot5i2">'[71]Outline Cost - Five star Hotel'!#REF!</definedName>
    <definedName name="tot5i3">'[71]Outline Cost - Five star Hotel'!#REF!</definedName>
    <definedName name="tot5i4">'[71]Outline Cost - Five star Hotel'!#REF!</definedName>
    <definedName name="tot5i5">'[71]Outline Cost - Five star Hotel'!#REF!</definedName>
    <definedName name="tot5i6">'[71]Outline Cost - Five star Hotel'!#REF!</definedName>
    <definedName name="tot5ix">'[71]Outline Cost - Five star Hotel'!#REF!</definedName>
    <definedName name="tot5j1">'[71]Outline Cost - Five star Hotel'!#REF!</definedName>
    <definedName name="tot5j2">'[71]Outline Cost - Five star Hotel'!#REF!</definedName>
    <definedName name="tot5j3">'[71]Outline Cost - Five star Hotel'!#REF!</definedName>
    <definedName name="tot5j4">'[71]Outline Cost - Five star Hotel'!#REF!</definedName>
    <definedName name="tot5j5">'[71]Outline Cost - Five star Hotel'!#REF!</definedName>
    <definedName name="tot5j6">'[71]Outline Cost - Five star Hotel'!#REF!</definedName>
    <definedName name="tot5jx">'[71]Outline Cost - Five star Hotel'!#REF!</definedName>
    <definedName name="tot5k1">'[71]Outline Cost - Five star Hotel'!#REF!</definedName>
    <definedName name="tot5k2">'[71]Outline Cost - Five star Hotel'!#REF!</definedName>
    <definedName name="tot5k3">'[71]Outline Cost - Five star Hotel'!#REF!</definedName>
    <definedName name="tot5k4">'[71]Outline Cost - Five star Hotel'!#REF!</definedName>
    <definedName name="tot5k5">'[71]Outline Cost - Five star Hotel'!#REF!</definedName>
    <definedName name="tot5k6">'[71]Outline Cost - Five star Hotel'!#REF!</definedName>
    <definedName name="tot5kx">'[71]Outline Cost - Five star Hotel'!#REF!</definedName>
    <definedName name="tot5l1">'[71]Outline Cost - Five star Hotel'!#REF!</definedName>
    <definedName name="tot5l2">'[71]Outline Cost - Five star Hotel'!#REF!</definedName>
    <definedName name="tot5l3">'[71]Outline Cost - Five star Hotel'!#REF!</definedName>
    <definedName name="tot5l4">'[71]Outline Cost - Five star Hotel'!#REF!</definedName>
    <definedName name="tot5l5">'[71]Outline Cost - Five star Hotel'!#REF!</definedName>
    <definedName name="tot5l6">'[71]Outline Cost - Five star Hotel'!#REF!</definedName>
    <definedName name="tot5lx">'[71]Outline Cost - Five star Hotel'!#REF!</definedName>
    <definedName name="tot5m1">'[71]Outline Cost - Five star Hotel'!#REF!</definedName>
    <definedName name="tot5m2">'[71]Outline Cost - Five star Hotel'!#REF!</definedName>
    <definedName name="tot5m3">'[71]Outline Cost - Five star Hotel'!#REF!</definedName>
    <definedName name="tot5m4">'[71]Outline Cost - Five star Hotel'!#REF!</definedName>
    <definedName name="tot5m5">'[71]Outline Cost - Five star Hotel'!#REF!</definedName>
    <definedName name="tot5m6">'[71]Outline Cost - Five star Hotel'!#REF!</definedName>
    <definedName name="tot5mx">'[71]Outline Cost - Five star Hotel'!#REF!</definedName>
    <definedName name="tot5n1">'[71]Outline Cost - Five star Hotel'!#REF!</definedName>
    <definedName name="tot5n2">'[71]Outline Cost - Five star Hotel'!#REF!</definedName>
    <definedName name="tot5n3">'[71]Outline Cost - Five star Hotel'!#REF!</definedName>
    <definedName name="tot5n4">'[71]Outline Cost - Five star Hotel'!#REF!</definedName>
    <definedName name="tot5n5">'[71]Outline Cost - Five star Hotel'!#REF!</definedName>
    <definedName name="tot5n6">'[71]Outline Cost - Five star Hotel'!#REF!</definedName>
    <definedName name="tot5nx">'[71]Outline Cost - Five star Hotel'!#REF!</definedName>
    <definedName name="tot5o">#REF!</definedName>
    <definedName name="tot6a1">'[71]Outline Cost - Five star Hotel'!#REF!</definedName>
    <definedName name="tot6a2">'[71]Outline Cost - Five star Hotel'!#REF!</definedName>
    <definedName name="tot6a3">'[71]Outline Cost - Five star Hotel'!#REF!</definedName>
    <definedName name="tot6a4">'[71]Outline Cost - Five star Hotel'!#REF!</definedName>
    <definedName name="tot6a5">'[71]Outline Cost - Five star Hotel'!#REF!</definedName>
    <definedName name="tot6a6">'[71]Outline Cost - Five star Hotel'!#REF!</definedName>
    <definedName name="tot6ax">'[71]Outline Cost - Five star Hotel'!#REF!</definedName>
    <definedName name="tot6b1">'[71]Outline Cost - Five star Hotel'!#REF!</definedName>
    <definedName name="tot6b2">'[71]Outline Cost - Five star Hotel'!#REF!</definedName>
    <definedName name="tot6b3">'[71]Outline Cost - Five star Hotel'!#REF!</definedName>
    <definedName name="tot6b4">'[71]Outline Cost - Five star Hotel'!#REF!</definedName>
    <definedName name="tot6b5">'[71]Outline Cost - Five star Hotel'!#REF!</definedName>
    <definedName name="tot6b6">'[71]Outline Cost - Five star Hotel'!#REF!</definedName>
    <definedName name="tot6bx">'[71]Outline Cost - Five star Hotel'!#REF!</definedName>
    <definedName name="tot6c1">'[71]Outline Cost - Five star Hotel'!#REF!</definedName>
    <definedName name="tot6c2">'[71]Outline Cost - Five star Hotel'!#REF!</definedName>
    <definedName name="tot6c3">'[71]Outline Cost - Five star Hotel'!#REF!</definedName>
    <definedName name="tot6c4">'[71]Outline Cost - Five star Hotel'!#REF!</definedName>
    <definedName name="tot6c5">'[71]Outline Cost - Five star Hotel'!#REF!</definedName>
    <definedName name="tot6c6">'[71]Outline Cost - Five star Hotel'!#REF!</definedName>
    <definedName name="tot6cx">'[71]Outline Cost - Five star Hotel'!#REF!</definedName>
    <definedName name="tot6d1">'[71]Outline Cost - Five star Hotel'!#REF!</definedName>
    <definedName name="tot6d2">'[71]Outline Cost - Five star Hotel'!#REF!</definedName>
    <definedName name="tot6d3">'[71]Outline Cost - Five star Hotel'!#REF!</definedName>
    <definedName name="tot6d4">'[71]Outline Cost - Five star Hotel'!#REF!</definedName>
    <definedName name="tot6d5">'[71]Outline Cost - Five star Hotel'!#REF!</definedName>
    <definedName name="tot6d6">'[71]Outline Cost - Five star Hotel'!#REF!</definedName>
    <definedName name="tot6dx">'[71]Outline Cost - Five star Hotel'!#REF!</definedName>
    <definedName name="tot7a1">'[71]Outline Cost - Five star Hotel'!#REF!</definedName>
    <definedName name="tot7a2">'[71]Outline Cost - Five star Hotel'!#REF!</definedName>
    <definedName name="tot7a3">'[71]Outline Cost - Five star Hotel'!#REF!</definedName>
    <definedName name="tot7a4">'[71]Outline Cost - Five star Hotel'!#REF!</definedName>
    <definedName name="tot7a5">'[71]Outline Cost - Five star Hotel'!#REF!</definedName>
    <definedName name="tot7a6">'[71]Outline Cost - Five star Hotel'!#REF!</definedName>
    <definedName name="tot7ax">'[71]Outline Cost - Five star Hotel'!#REF!</definedName>
    <definedName name="TOT8A">#REF!</definedName>
    <definedName name="Total">#REF!</definedName>
    <definedName name="TOTAL_CONSUMPTION">'[296]RES-PLANNING'!$B$437</definedName>
    <definedName name="Total_Interest">#REF!</definedName>
    <definedName name="Total_Pay">#REF!</definedName>
    <definedName name="Total_Payment">#N/A</definedName>
    <definedName name="TotNvorklkg">[181]BALAN1!$F$17</definedName>
    <definedName name="TotNvorklmg">[181]BALAN1!$F$18</definedName>
    <definedName name="towerbolt">#N/A</definedName>
    <definedName name="TPR">#REF!</definedName>
    <definedName name="TQBM">#REF!</definedName>
    <definedName name="TQEW">#REF!</definedName>
    <definedName name="TQGSB">#REF!</definedName>
    <definedName name="TQVCC">#REF!</definedName>
    <definedName name="TQVRCC">#REF!</definedName>
    <definedName name="TQWBM">#REF!</definedName>
    <definedName name="tr">#REF!</definedName>
    <definedName name="tr4st">'[216]Data.F8.BTR'!#REF!</definedName>
    <definedName name="tractor">#REF!</definedName>
    <definedName name="tractor_frm">#REF!</definedName>
    <definedName name="TRAFFIC">#REF!</definedName>
    <definedName name="trans">#REF!</definedName>
    <definedName name="TransInsu">#REF!</definedName>
    <definedName name="trcuter">#REF!</definedName>
    <definedName name="treads_shahbad">#REF!</definedName>
    <definedName name="TREE">#REF!</definedName>
    <definedName name="treecucab">#REF!</definedName>
    <definedName name="trftycab">#REF!</definedName>
    <definedName name="trftyter">#REF!</definedName>
    <definedName name="TRI">#REF!</definedName>
    <definedName name="trrwqq">#REF!</definedName>
    <definedName name="trsitecab">#REF!</definedName>
    <definedName name="trsiteter">#REF!</definedName>
    <definedName name="trsixcab">#REF!</definedName>
    <definedName name="trsixter">#REF!</definedName>
    <definedName name="trt">[443]Labour!$D$19</definedName>
    <definedName name="trtencab">#REF!</definedName>
    <definedName name="trtenter">#REF!</definedName>
    <definedName name="trtrfvcab">#REF!</definedName>
    <definedName name="trtrfvter">#REF!</definedName>
    <definedName name="trtwfvcab">#REF!</definedName>
    <definedName name="trtwfvter">#REF!</definedName>
    <definedName name="trust">'[216]Data.F8.BTR'!#REF!</definedName>
    <definedName name="try">#REF!</definedName>
    <definedName name="ts">#REF!</definedName>
    <definedName name="tsfb">[155]Process!#REF!</definedName>
    <definedName name="tsl">[155]Process!#REF!</definedName>
    <definedName name="tsr">#REF!</definedName>
    <definedName name="tsswd">[155]Process!#REF!</definedName>
    <definedName name="tsw">[155]Process!#REF!</definedName>
    <definedName name="tt">[444]r!$F$4</definedName>
    <definedName name="ttt">#REF!</definedName>
    <definedName name="ttttt">#REF!</definedName>
    <definedName name="TW_lipping_to_flush_door">'[445]b asic rates'!#REF!</definedName>
    <definedName name="TW_planks_1st_class">[100]Material!#REF!</definedName>
    <definedName name="TW_planks_2nd_class">[100]Material!#REF!</definedName>
    <definedName name="TW_scantling_sabove_2m_1st_class">[100]Material!#REF!</definedName>
    <definedName name="TW_scantlings_above_2m_2nd_class">[100]Material!#REF!</definedName>
    <definedName name="TW_scantlings_below_2m_1st_class">[100]Material!#REF!</definedName>
    <definedName name="TW_scantlings_below_2m_2nd_class">[100]Material!#REF!</definedName>
    <definedName name="twbm">#REF!</definedName>
    <definedName name="twfvxsixer">#REF!</definedName>
    <definedName name="twocucab">#REF!</definedName>
    <definedName name="ty">#REF!</definedName>
    <definedName name="Type">#REF!</definedName>
    <definedName name="Type_of_culvert">#REF!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u">'[238]p&amp;m'!#REF!</definedName>
    <definedName name="U_2008">'[389]1-Pop Proj'!$B$25</definedName>
    <definedName name="U_2011">'[389]1-Pop Proj'!$B$26</definedName>
    <definedName name="U_2016">'[389]1-Pop Proj'!$B$27</definedName>
    <definedName name="U_2023">'[389]1-Pop Proj'!$B$28</definedName>
    <definedName name="U_2031">'[389]1-Pop Proj'!$B$29</definedName>
    <definedName name="U_2038">'[389]1-Pop Proj'!$B$30</definedName>
    <definedName name="UCN">#REF!</definedName>
    <definedName name="udidid">#REF!</definedName>
    <definedName name="uetyyuwefgyusdhj">#REF!</definedName>
    <definedName name="ufydjud">#REF!</definedName>
    <definedName name="UG_SUMP">[64]UG!$1:$1048576</definedName>
    <definedName name="ULTI_LPM">[99]input!$H$10</definedName>
    <definedName name="ULTI_MLD">[99]input!$K$10</definedName>
    <definedName name="ULTI_PERIOD">[99]input!$C$6</definedName>
    <definedName name="ULTI_POP">[99]input!$F$10</definedName>
    <definedName name="ULTI_YEAR">[99]input!$C$10</definedName>
    <definedName name="UNICOD">#REF!</definedName>
    <definedName name="UNICOD_10">#REF!</definedName>
    <definedName name="unit">#REF!</definedName>
    <definedName name="unit1">#REF!</definedName>
    <definedName name="unloading">#REF!</definedName>
    <definedName name="Unpaved_Road_Sections_list">'[152]Trunk unpaved'!$A$2:$L$235</definedName>
    <definedName name="unsecured">#REF!</definedName>
    <definedName name="UP">#REF!</definedName>
    <definedName name="Update">#REF!</definedName>
    <definedName name="UpdateIndex">#REF!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#REF!</definedName>
    <definedName name="USKTC1">[146]Basicrates!$D$163</definedName>
    <definedName name="utgg.jk.b.">#N/A</definedName>
    <definedName name="utgg_jk_b_">#N/A</definedName>
    <definedName name="uuu">[312]Labour!$D$18</definedName>
    <definedName name="v" localSheetId="3">#REF!</definedName>
    <definedName name="V">#N/A</definedName>
    <definedName name="vaibrating">#REF!</definedName>
    <definedName name="Values_Entered">NA()</definedName>
    <definedName name="Values_Entered_1">#N/A</definedName>
    <definedName name="valve">[46]maya!$A$247:$A$273</definedName>
    <definedName name="valve2">#REF!</definedName>
    <definedName name="valve3">#REF!</definedName>
    <definedName name="VALVES">#REF!</definedName>
    <definedName name="vandy">[446]Footings!#REF!</definedName>
    <definedName name="vapi_baywise">#REF!</definedName>
    <definedName name="var">#REF!</definedName>
    <definedName name="vara">#REF!</definedName>
    <definedName name="Variance" hidden="1">{#N/A,#N/A,FALSE,"MODULE3"}</definedName>
    <definedName name="vark">#REF!</definedName>
    <definedName name="vasu">#REF!</definedName>
    <definedName name="vat">#REF!</definedName>
    <definedName name="VAT_2">#REF!</definedName>
    <definedName name="vat_name">#REF!</definedName>
    <definedName name="vat_rate">#REF!</definedName>
    <definedName name="vatname">#REF!</definedName>
    <definedName name="vaves">[92]pvc!$H$46</definedName>
    <definedName name="vb">#REF!</definedName>
    <definedName name="VC">[148]Habcodes!#REF!</definedName>
    <definedName name="vcc">#REF!</definedName>
    <definedName name="VCC_MIX">'[176]data existing_do not delete'!$G$20:$G$26</definedName>
    <definedName name="ver">#REF!</definedName>
    <definedName name="ver.con">[447]detls!$A$3:$O$18</definedName>
    <definedName name="ver_con">[448]detls!$A$3:$O$18</definedName>
    <definedName name="vertical">[281]detls!$A$3:$O$18</definedName>
    <definedName name="VGFSS">#REF!</definedName>
    <definedName name="vib">#REF!</definedName>
    <definedName name="Vibchr">#REF!</definedName>
    <definedName name="vibcon">[84]MRATES!$K$62</definedName>
    <definedName name="vibrater">'[76]SSR 2014-15 Rates'!$E$63</definedName>
    <definedName name="vibrating_concrete">#REF!</definedName>
    <definedName name="Vibrating_Roller">#REF!</definedName>
    <definedName name="Vibratory_Roller">#REF!</definedName>
    <definedName name="Vibratory_Roller_8_tonne">#N/A</definedName>
    <definedName name="vibroll">#REF!</definedName>
    <definedName name="vil">[203]DATA_PRG!$B$4</definedName>
    <definedName name="vitrified">#REF!</definedName>
    <definedName name="vivekananda">[271]r!$F$29</definedName>
    <definedName name="Vnam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'[165]SUMP1420KL@HW'!#REF!</definedName>
    <definedName name="vt">#REF!</definedName>
    <definedName name="vv">#REF!</definedName>
    <definedName name="vvn_BC_New">#REF!</definedName>
    <definedName name="vvn_BC_PnRR_5">#REF!</definedName>
    <definedName name="vvn_BC60x70">#REF!</definedName>
    <definedName name="vvn_BM_BatchMix">#REF!</definedName>
    <definedName name="vvn_BM_new">#REF!</definedName>
    <definedName name="vvn_BTpatch9to11mm">#REF!</definedName>
    <definedName name="vvn_DBM_New">#REF!</definedName>
    <definedName name="vvn_Dism_RR">#REF!</definedName>
    <definedName name="vvn_GSB_GRII_400x1">#REF!</definedName>
    <definedName name="vvn_GSB_GrII_401x2">#REF!</definedName>
    <definedName name="vvn_GSB_GrIII_400x1">#REF!</definedName>
    <definedName name="vvn_GSB_GrIII_400x2">#REF!</definedName>
    <definedName name="vvn_GSB_GrVI_5th">#REF!</definedName>
    <definedName name="vvn_MSS_25CRMB">#REF!</definedName>
    <definedName name="VVN_MSS25_BT">#REF!</definedName>
    <definedName name="vvn_sp90">#REF!</definedName>
    <definedName name="vvn_TC_BT">#REF!</definedName>
    <definedName name="vvv">#REF!</definedName>
    <definedName name="vvx">[376]Labour!$D$14</definedName>
    <definedName name="vwf">[25]DATA_PRG!$H$326</definedName>
    <definedName name="Vz">#REF!</definedName>
    <definedName name="w">#REF!</definedName>
    <definedName name="w1_w2">#REF!</definedName>
    <definedName name="wa">#REF!</definedName>
    <definedName name="Waiting">"Picture 1"</definedName>
    <definedName name="Wall_form_panel">#REF!</definedName>
    <definedName name="Wall_form_panel_1250x400">#REF!</definedName>
    <definedName name="Wall_form_panel_1250x500">#REF!</definedName>
    <definedName name="wallht">#REF!</definedName>
    <definedName name="wallthk">#REF!</definedName>
    <definedName name="Was">#REF!</definedName>
    <definedName name="wasi">#REF!</definedName>
    <definedName name="water">#REF!</definedName>
    <definedName name="water_funds" hidden="1">{"'Sheet1'!$A$4386:$N$4591"}</definedName>
    <definedName name="Water_Proofing_compound">#REF!</definedName>
    <definedName name="Water_Tanker">#REF!</definedName>
    <definedName name="Water_Tanker_per_hour">#N/A</definedName>
    <definedName name="waterproof_paint">#REF!</definedName>
    <definedName name="wbag">#REF!</definedName>
    <definedName name="wbs">#REF!</definedName>
    <definedName name="wbsi">#REF!</definedName>
    <definedName name="wc">[177]r!$F$48</definedName>
    <definedName name="WC_30">'[104]Detailed RD  estimate'!#REF!</definedName>
    <definedName name="wcc">[449]leads!$J$8</definedName>
    <definedName name="WCT">[450]Cover!$D$6</definedName>
    <definedName name="WCT_2">#REF!</definedName>
    <definedName name="wd">#REF!</definedName>
    <definedName name="wdd">[451]RateAnalysis!$A:$AY</definedName>
    <definedName name="wdtd">#REF!</definedName>
    <definedName name="we">#REF!</definedName>
    <definedName name="wee">#REF!</definedName>
    <definedName name="wei">#REF!</definedName>
    <definedName name="welder">#REF!</definedName>
    <definedName name="Wellsinker">#REF!</definedName>
    <definedName name="wer">'[452]BTR (2)'!$G$15</definedName>
    <definedName name="WES">#REF!</definedName>
    <definedName name="Wet_Mix_Plant">#REF!</definedName>
    <definedName name="wf">#REF!</definedName>
    <definedName name="wgl" hidden="1">{"'ridftotal'!$A$4:$S$27"}</definedName>
    <definedName name="WH">[380]wh!$A$4:$E$473</definedName>
    <definedName name="WHC">#REF!</definedName>
    <definedName name="Wheeled_Dozer.__D_30_BEML">#REF!</definedName>
    <definedName name="Wheeled_Dozer___D_30_BEML">NA()</definedName>
    <definedName name="whfilling">'[104]HP cD3rows of 1000mm'!$H$61</definedName>
    <definedName name="whgbed">'[104]HP cD3rows of 1000mm'!$H$30</definedName>
    <definedName name="White_cement">#REF!</definedName>
    <definedName name="whpew">'[104]HP cD3rows of 1000mm'!$H$14</definedName>
    <definedName name="whpipe8">'[104]HP cD3rows of 1000mm'!$H$52</definedName>
    <definedName name="whsand">'[104]HP cD3rows of 1000mm'!$H$22</definedName>
    <definedName name="whvcc136">'[104]HP cD3rows of 1000mm'!$H$37</definedName>
    <definedName name="whvccbody">'[104]HP cD3rows of 1000mm'!$H$46</definedName>
    <definedName name="Wi">#REF!</definedName>
    <definedName name="Widening_left">#REF!</definedName>
    <definedName name="Widening_right">#REF!</definedName>
    <definedName name="Width">'[192]CC Road'!#REF!</definedName>
    <definedName name="window">#REF!</definedName>
    <definedName name="window_sizes">#REF!</definedName>
    <definedName name="winter">[158]DATA!#REF!</definedName>
    <definedName name="wip">#REF!</definedName>
    <definedName name="wire">'[284]labour rates'!$C$2</definedName>
    <definedName name="Wires">'[284]labour rates'!$C$3</definedName>
    <definedName name="wkd">#REF!</definedName>
    <definedName name="wkd_ele">#REF!</definedName>
    <definedName name="wkd_this_ele">#REF!</definedName>
    <definedName name="wl">#REF!</definedName>
    <definedName name="wltd">#REF!</definedName>
    <definedName name="wm">#REF!</definedName>
    <definedName name="wmm">'[104]Detailed RD  estimate'!$M$39</definedName>
    <definedName name="wn">#REF!</definedName>
    <definedName name="Woman_Mazdoor">#REF!</definedName>
    <definedName name="wood_type">'[176]data existing_do not delete'!$D$26:$D$27</definedName>
    <definedName name="woodplug">#N/A</definedName>
    <definedName name="word">#REF!</definedName>
    <definedName name="words">[298]Wordsdata!$A:$B</definedName>
    <definedName name="wordsdata">[34]wordsdata!$A:$B</definedName>
    <definedName name="work">#REF!</definedName>
    <definedName name="wp">#REF!</definedName>
    <definedName name="wr">#REF!</definedName>
    <definedName name="wrb">#REF!</definedName>
    <definedName name="wrbi">#REF!</definedName>
    <definedName name="wrn.budget." localSheetId="3" hidden="1">{"form-D1",#N/A,FALSE,"FORM-D1";"form-D1_amt",#N/A,FALSE,"FORM-D1"}</definedName>
    <definedName name="wrn.budget." hidden="1">{"form-D1",#N/A,FALSE,"FORM-D1";"form-D1_amt",#N/A,FALSE,"FORM-D1"}</definedName>
    <definedName name="wrn.Cost._.Plan._.Report." localSheetId="3" hidden="1">{"Summary",#N/A,TRUE,"Summary";"Cost Plan",#N/A,TRUE,"Cost Plan"}</definedName>
    <definedName name="wrn.Cost._.Plan._.Report." hidden="1">{"Summary",#N/A,TRUE,"Summary";"Cost Plan",#N/A,TRUE,"Cost Plan"}</definedName>
    <definedName name="wrn.detailed." hidden="1">{#N/A,#N/A,FALSE,"no"}</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item1." hidden="1">{#N/A,#N/A,FALSE,"Wadhal";#N/A,#N/A,FALSE,"Manglad U-S";#N/A,#N/A,FALSE,"Manglad D-S";#N/A,#N/A,FALSE,"Ratanpur U-S";#N/A,#N/A,FALSE,"Ratanpur D-S";#N/A,#N/A,FALSE,"VI Face"}</definedName>
    <definedName name="wrn.pl." hidden="1">{"pl_t&amp;d",#N/A,FALSE,"p&amp;l_t&amp;D_01_02 (2)"}</definedName>
    <definedName name="wrn.pl_td." hidden="1">{"pl_td_01_02",#N/A,FALSE,"p&amp;l_t&amp;D_01_02 (2)"}</definedName>
    <definedName name="wrn.qqqq." hidden="1">{"wwww",#N/A,FALSE,"Final_ RATE ANALYSIS "}</definedName>
    <definedName name="wrn.ss." hidden="1">{#N/A,#N/A,FALSE,"MODULE3"}</definedName>
    <definedName name="wrn.ss1." hidden="1">{"ss",#N/A,FALSE,"MODULE3"}</definedName>
    <definedName name="wrn.Test._.Report." localSheetId="3" hidden="1">{#N/A,#N/A,FALSE,"DATA D.I.";#N/A,#N/A,FALSE,"DATA C.I."}</definedName>
    <definedName name="wrn.Test._.Report." hidden="1">{#N/A,#N/A,FALSE,"DATA D.I.";#N/A,#N/A,FALSE,"DATA C.I."}</definedName>
    <definedName name="wrn_detailed_">{#N/A,#N/A,FALSE,"no"}</definedName>
    <definedName name="wrwqrqwrqwwrqwqr">#REF!</definedName>
    <definedName name="ws">[203]DATA_PRG!$F$371</definedName>
    <definedName name="wsbedblock">#REF!</definedName>
    <definedName name="wsdeck">#REF!</definedName>
    <definedName name="wsew">#REF!</definedName>
    <definedName name="wsfooting">#REF!</definedName>
    <definedName name="wssand">#REF!</definedName>
    <definedName name="wsss">#REF!</definedName>
    <definedName name="wsssanitary">'[453]C-data'!$F$13</definedName>
    <definedName name="wssteel">#REF!</definedName>
    <definedName name="wssub">#REF!</definedName>
    <definedName name="wsw">#REF!</definedName>
    <definedName name="wtd">#REF!</definedName>
    <definedName name="ww">[203]DATA_PRG!$H$328</definedName>
    <definedName name="WWEEW">#REF!</definedName>
    <definedName name="wwi">#REF!</definedName>
    <definedName name="wwknr">#REF!</definedName>
    <definedName name="www">#REF!</definedName>
    <definedName name="wwww">#REF!</definedName>
    <definedName name="wwwww">'[454]Plant &amp;  Machinery'!$G$9</definedName>
    <definedName name="wz">#REF!</definedName>
    <definedName name="x">#REF!</definedName>
    <definedName name="X_40">#REF!</definedName>
    <definedName name="X_CQuelleBiopurC">[181]BALAN1!$I$27</definedName>
    <definedName name="X980210_payment_printing_List">#REF!</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dd">'[455]d-safe specs'!#REF!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2256">[49]hdpe_basic!$G$37</definedName>
    <definedName name="xhb2506">[49]hdpe_basic!$G$38</definedName>
    <definedName name="xhb2806">[49]hdpe_basic!$G$39</definedName>
    <definedName name="xhb3156">[49]hdpe_basic!$G$40</definedName>
    <definedName name="xhb634">[49]hdpe_basic!$G$14</definedName>
    <definedName name="ximp">#REF!</definedName>
    <definedName name="ximp20">#REF!</definedName>
    <definedName name="xlin">#REF!</definedName>
    <definedName name="XOTOXSIX">#REF!</definedName>
    <definedName name="xpb11010">[49]pvc_basic!$G$44</definedName>
    <definedName name="xpb1104">[49]pvc_basic!$G$16</definedName>
    <definedName name="xpb1106">[49]pvc_basic!$G$30</definedName>
    <definedName name="xpb12510">[49]pvc_basic!$G$45</definedName>
    <definedName name="xpb1254">[49]pvc_basic!$G$17</definedName>
    <definedName name="xpb1256">[49]pvc_basic!$G$31</definedName>
    <definedName name="xpb14010">[49]pvc_basic!$G$46</definedName>
    <definedName name="xpb1404">[49]pvc_basic!$G$18</definedName>
    <definedName name="xpb1406">[49]pvc_basic!$G$32</definedName>
    <definedName name="xpb1604">[49]pvc_basic!$G$19</definedName>
    <definedName name="xpb1606">[49]pvc_basic!$G$33</definedName>
    <definedName name="xpb1804">[49]pvc_basic!$G$20</definedName>
    <definedName name="xpb1806">[49]pvc_basic!$G$34</definedName>
    <definedName name="xpb2006">[49]pvc_basic!$G$35</definedName>
    <definedName name="xpb6310">[49]pvc_basic!$G$41</definedName>
    <definedName name="xpb6311">[236]pvc_basic!$G$41</definedName>
    <definedName name="xpb636">[49]pvc_basic!$G$27</definedName>
    <definedName name="xpb7510">[49]pvc_basic!$G$42</definedName>
    <definedName name="xpb754">[49]pvc_basic!$G$14</definedName>
    <definedName name="xpb756">[49]pvc_basic!$G$28</definedName>
    <definedName name="xpb904">[49]pvc_basic!$G$15</definedName>
    <definedName name="xpb906">[49]pvc_basic!$G$29</definedName>
    <definedName name="xpc1106">[92]pvc_basic!$G$30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[456]Material!$D$4</definedName>
    <definedName name="xxxxxx">[457]Data!#REF!</definedName>
    <definedName name="xxxxxxx">[458]Data!#REF!</definedName>
    <definedName name="xxxxxxxxxxxxx" hidden="1">#REF!</definedName>
    <definedName name="xyz" hidden="1">{"'Sheet1'!$A$4386:$N$4591"}</definedName>
    <definedName name="Y">#REF!</definedName>
    <definedName name="ycode">'[459]0000000000000'!$D$3</definedName>
    <definedName name="year">#REF!</definedName>
    <definedName name="yearssr">[435]index!$A$1:$M$2</definedName>
    <definedName name="YEN">#REF!</definedName>
    <definedName name="yes">[460]Material!$D$69</definedName>
    <definedName name="YFGH">#REF!</definedName>
    <definedName name="you">#REF!</definedName>
    <definedName name="ypr">#N/A</definedName>
    <definedName name="YRYYYE">#N/A</definedName>
    <definedName name="ys">#REF!</definedName>
    <definedName name="ysav">#REF!</definedName>
    <definedName name="YTR">[203]DATA_PRG!$B$4</definedName>
    <definedName name="yu">#REF!</definedName>
    <definedName name="yy">#REF!</definedName>
    <definedName name="YYYY">#REF!</definedName>
    <definedName name="yyyyy">#REF!</definedName>
    <definedName name="yyyyyyyyyyyyyyyyyyyyyyyyyyyyyyyyyyyyyyyyyyyy">#REF!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SW">[203]DATA_PRG!$H$351</definedName>
    <definedName name="zxgsdfg" hidden="1">{"'Bill No. 7'!$A$1:$G$32"}</definedName>
    <definedName name="ZXVVBB">'[251]Plant &amp;  Machinery'!$G$4</definedName>
    <definedName name="zxy">#REF!</definedName>
    <definedName name="zz">[461]Material!$D$118</definedName>
    <definedName name="zzz">#REF!</definedName>
    <definedName name="zzzzzzz">#REF!</definedName>
    <definedName name="전체">#REF!</definedName>
    <definedName name="守衛室１">[459]細目!$G$631</definedName>
    <definedName name="守衛室２">[459]細目!$K$631</definedName>
    <definedName name="工場内部壁１">[459]細目!$G$204</definedName>
    <definedName name="工場内部壁２">[459]細目!$K$204</definedName>
    <definedName name="工場内部天井１">[459]細目!$G$273</definedName>
    <definedName name="工場内部天井２">[459]細目!$K$273</definedName>
    <definedName name="工場内部天井ドル">[459]細目!$S$273</definedName>
    <definedName name="工場内部床１">[459]細目!$G$184</definedName>
    <definedName name="工場内部床２">[459]細目!$K$184</definedName>
    <definedName name="工場内部建具１">[459]細目!$G$260</definedName>
    <definedName name="工場内部建具２">[459]細目!$K$260</definedName>
    <definedName name="工場内部建具ドル">[459]細目!$S$260</definedName>
    <definedName name="工場内部雑１">[459]細目!$G$314</definedName>
    <definedName name="工場内部雑2">[459]細目!$K$314</definedName>
    <definedName name="工場土工事１">[459]細目!$G$18</definedName>
    <definedName name="工場土工事２">[459]細目!$K$18</definedName>
    <definedName name="工場外壁１">[459]細目!$G$105</definedName>
    <definedName name="工場外壁２">[459]細目!$K$105</definedName>
    <definedName name="工場外部建具１">[459]細目!$G$167</definedName>
    <definedName name="工場外部建具２">[459]細目!$K$167</definedName>
    <definedName name="工場外部建具ドル">[459]細目!$S$167</definedName>
    <definedName name="工場外部雑１">[459]細目!$G$176</definedName>
    <definedName name="工場外部雑２">[459]細目!$K$176</definedName>
    <definedName name="工場屋根１">[459]細目!$G$95</definedName>
    <definedName name="工場屋根２">[459]細目!$K$95</definedName>
    <definedName name="工場屋根ドル">[459]細目!$S$95</definedName>
    <definedName name="工場躯体１">[459]細目!$G$65</definedName>
    <definedName name="工場躯体２">[459]細目!$K$65</definedName>
    <definedName name="掛率">#REF!</definedName>
    <definedName name="管理内部壁１">[459]細目!$G$504</definedName>
    <definedName name="管理内部壁２">[459]細目!$K$504</definedName>
    <definedName name="管理内部天井１">[459]細目!$G$563</definedName>
    <definedName name="管理内部天井２">[459]細目!$K$563</definedName>
    <definedName name="管理内部床１">[459]細目!$G$486</definedName>
    <definedName name="管理内部床２">[459]細目!$K$486</definedName>
    <definedName name="管理内部建具１">[459]細目!$G$549</definedName>
    <definedName name="管理内部建具２">[459]細目!$K$549</definedName>
    <definedName name="管理内部建具ドル">[459]細目!$S$549</definedName>
    <definedName name="管理内部雑１">[459]細目!$G$584</definedName>
    <definedName name="管理内部雑２">[459]細目!$K$584</definedName>
    <definedName name="管理土工事１">[459]細目!$G$355</definedName>
    <definedName name="管理土工事２">[459]細目!$K$355</definedName>
    <definedName name="管理外壁１">[459]細目!$G$426</definedName>
    <definedName name="管理外壁２">[459]細目!$K$426</definedName>
    <definedName name="管理外部建具１">[459]細目!$G$452</definedName>
    <definedName name="管理外部建具２">[459]細目!$K$452</definedName>
    <definedName name="管理外部建具ドル">[459]細目!$S$452</definedName>
    <definedName name="管理外部雑１">[459]細目!$G$463</definedName>
    <definedName name="管理外部雑２">[459]細目!$K$463</definedName>
    <definedName name="管理屋根１">[459]細目!$G$416</definedName>
    <definedName name="管理屋根２">[459]細目!$K$416</definedName>
    <definedName name="管理躯体１">[459]細目!$G$395</definedName>
    <definedName name="管理躯体２">[459]細目!$K$395</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4" i="18" l="1"/>
  <c r="G85" i="18"/>
  <c r="G86" i="18" s="1"/>
  <c r="D87" i="18" s="1"/>
  <c r="G87" i="18" s="1"/>
  <c r="G88" i="18" s="1"/>
  <c r="G90" i="18" l="1"/>
  <c r="C213" i="24" l="1"/>
  <c r="C112" i="18" l="1"/>
  <c r="C50" i="18"/>
  <c r="D50" i="18"/>
  <c r="C41" i="18"/>
  <c r="C35" i="18"/>
  <c r="C26" i="18"/>
  <c r="C11" i="18"/>
  <c r="F438" i="15"/>
  <c r="F437" i="15"/>
  <c r="F374" i="15"/>
  <c r="F373" i="15"/>
  <c r="F255" i="15"/>
  <c r="D3" i="15"/>
  <c r="E3" i="15"/>
  <c r="D9" i="15"/>
  <c r="D41" i="15" s="1"/>
  <c r="E9" i="15"/>
  <c r="E15" i="15" s="1"/>
  <c r="F9" i="15"/>
  <c r="D11" i="15"/>
  <c r="D45" i="15" s="1"/>
  <c r="F15" i="15"/>
  <c r="E45" i="15"/>
  <c r="G310" i="11"/>
  <c r="G308" i="11"/>
  <c r="G306" i="11"/>
  <c r="G304" i="11"/>
  <c r="G301" i="11"/>
  <c r="G300" i="11"/>
  <c r="G298" i="11"/>
  <c r="G297" i="11"/>
  <c r="C294" i="11"/>
  <c r="G294" i="11" s="1"/>
  <c r="C293" i="11"/>
  <c r="G293" i="11" s="1"/>
  <c r="B155" i="11"/>
  <c r="B156" i="11"/>
  <c r="C156" i="11"/>
  <c r="D156" i="11"/>
  <c r="F156" i="11"/>
  <c r="G115" i="11"/>
  <c r="G418" i="11"/>
  <c r="G419" i="11" s="1"/>
  <c r="D420" i="11" s="1"/>
  <c r="G420" i="11" s="1"/>
  <c r="G421" i="11" s="1"/>
  <c r="G423" i="11" s="1"/>
  <c r="D15" i="15" l="1"/>
  <c r="E41" i="15"/>
  <c r="G156" i="11"/>
  <c r="G425" i="11"/>
  <c r="G426" i="11" s="1"/>
  <c r="M252" i="5" s="1"/>
  <c r="G183" i="11"/>
  <c r="D220" i="11"/>
  <c r="D221" i="11"/>
  <c r="D222" i="11"/>
  <c r="D223" i="11"/>
  <c r="D224" i="11"/>
  <c r="D225" i="11"/>
  <c r="G181" i="11"/>
  <c r="G182" i="11"/>
  <c r="C184" i="11"/>
  <c r="G184" i="11" s="1"/>
  <c r="AG411" i="5" l="1"/>
  <c r="AG406" i="5"/>
  <c r="AG404" i="5"/>
  <c r="AG403" i="5"/>
  <c r="AG400" i="5"/>
  <c r="AG394" i="5"/>
  <c r="AG387" i="5"/>
  <c r="AG353" i="5"/>
  <c r="AG337" i="5"/>
  <c r="AG260" i="5"/>
  <c r="AG258" i="5"/>
  <c r="AG254" i="5"/>
  <c r="AG226" i="5"/>
  <c r="AG224" i="5"/>
  <c r="AG222" i="5"/>
  <c r="AG219" i="5"/>
  <c r="AG214" i="5"/>
  <c r="AG191" i="5"/>
  <c r="AG184" i="5"/>
  <c r="AG143" i="5"/>
  <c r="AG137" i="5"/>
  <c r="AG125" i="5"/>
  <c r="AG123" i="5"/>
  <c r="AG98" i="5"/>
  <c r="AG96" i="5"/>
  <c r="AG71" i="5"/>
  <c r="AG44" i="5"/>
  <c r="AG42" i="5"/>
  <c r="AG40" i="5"/>
  <c r="AG37" i="5"/>
  <c r="AG35" i="5"/>
  <c r="AG33" i="5"/>
  <c r="AG31" i="5"/>
  <c r="AG25" i="5"/>
  <c r="AG23" i="5"/>
  <c r="AG19" i="5"/>
  <c r="AG17" i="5"/>
  <c r="G211" i="32" l="1"/>
  <c r="G212" i="32" s="1"/>
  <c r="D213" i="32" s="1"/>
  <c r="G213" i="32" s="1"/>
  <c r="G214" i="32" s="1"/>
  <c r="G216" i="32" s="1"/>
  <c r="Y252" i="5" s="1"/>
  <c r="C118" i="32"/>
  <c r="C104" i="32"/>
  <c r="D90" i="32"/>
  <c r="G273" i="24"/>
  <c r="G274" i="24" s="1"/>
  <c r="G136" i="24"/>
  <c r="G98" i="24"/>
  <c r="E9" i="24"/>
  <c r="D9" i="24"/>
  <c r="E3" i="24"/>
  <c r="D3" i="24"/>
  <c r="G379" i="9"/>
  <c r="D274" i="9"/>
  <c r="D251" i="9"/>
  <c r="E35" i="9"/>
  <c r="D35" i="9"/>
  <c r="G439" i="8"/>
  <c r="G441" i="8" s="1"/>
  <c r="I161" i="5" s="1"/>
  <c r="D275" i="24" l="1"/>
  <c r="G275" i="24" s="1"/>
  <c r="G276" i="24" s="1"/>
  <c r="G278" i="24" s="1"/>
  <c r="U252" i="5" s="1"/>
  <c r="D11" i="8"/>
  <c r="E11" i="8"/>
  <c r="F11" i="8"/>
  <c r="E10" i="8"/>
  <c r="D10" i="8"/>
  <c r="G640" i="8"/>
  <c r="G629" i="8"/>
  <c r="G610" i="8"/>
  <c r="G563" i="8"/>
  <c r="C521" i="8"/>
  <c r="C482" i="8"/>
  <c r="D482" i="8"/>
  <c r="G467" i="8"/>
  <c r="G459" i="8"/>
  <c r="G458" i="8"/>
  <c r="G457" i="8"/>
  <c r="G448" i="8"/>
  <c r="C425" i="8"/>
  <c r="F425" i="8"/>
  <c r="C426" i="8"/>
  <c r="F426" i="8"/>
  <c r="G408" i="8"/>
  <c r="G407" i="8"/>
  <c r="C355" i="8"/>
  <c r="G355" i="8" s="1"/>
  <c r="C384" i="8"/>
  <c r="C383" i="8"/>
  <c r="G381" i="8"/>
  <c r="G379" i="8"/>
  <c r="G380" i="8"/>
  <c r="C354" i="8"/>
  <c r="G337" i="8"/>
  <c r="G323" i="8"/>
  <c r="G416" i="8"/>
  <c r="G415" i="8"/>
  <c r="G414" i="8"/>
  <c r="G411" i="8"/>
  <c r="G410" i="8"/>
  <c r="G413" i="8"/>
  <c r="C386" i="8"/>
  <c r="D360" i="8"/>
  <c r="C356" i="8"/>
  <c r="D350" i="8"/>
  <c r="D336" i="8"/>
  <c r="G318" i="8"/>
  <c r="C314" i="8"/>
  <c r="G294" i="8"/>
  <c r="G295" i="8"/>
  <c r="G296" i="8"/>
  <c r="G297" i="8"/>
  <c r="G183" i="8"/>
  <c r="G180" i="8"/>
  <c r="G181" i="8"/>
  <c r="G182" i="8"/>
  <c r="G276" i="8"/>
  <c r="G277" i="8"/>
  <c r="G278" i="8"/>
  <c r="G279" i="8"/>
  <c r="G280" i="8"/>
  <c r="G281" i="8"/>
  <c r="G275" i="8"/>
  <c r="C252" i="8"/>
  <c r="D252" i="8"/>
  <c r="F252" i="8"/>
  <c r="G189" i="8"/>
  <c r="G190" i="8"/>
  <c r="G169" i="8"/>
  <c r="G168" i="8"/>
  <c r="G167" i="8"/>
  <c r="G166" i="8"/>
  <c r="G165" i="8"/>
  <c r="G164" i="8"/>
  <c r="G145" i="8"/>
  <c r="G144" i="8"/>
  <c r="G143" i="8"/>
  <c r="G141" i="8"/>
  <c r="E3" i="8"/>
  <c r="D3" i="8"/>
  <c r="G413" i="2"/>
  <c r="G11" i="8" l="1"/>
  <c r="G482" i="8"/>
  <c r="G283" i="8"/>
  <c r="G252" i="8"/>
  <c r="G256" i="8"/>
  <c r="G170" i="8"/>
  <c r="G172" i="8" s="1"/>
  <c r="G24" i="8"/>
  <c r="G25" i="8"/>
  <c r="G431" i="7"/>
  <c r="G433" i="7" s="1"/>
  <c r="G397" i="5" s="1"/>
  <c r="G489" i="7"/>
  <c r="G491" i="7" s="1"/>
  <c r="G395" i="5" s="1"/>
  <c r="G485" i="7"/>
  <c r="G486" i="7" s="1"/>
  <c r="G385" i="5" s="1"/>
  <c r="G480" i="7"/>
  <c r="G482" i="7" s="1"/>
  <c r="G380" i="5" s="1"/>
  <c r="D602" i="2"/>
  <c r="G602" i="2"/>
  <c r="G604" i="2" s="1"/>
  <c r="D606" i="2"/>
  <c r="G606" i="2"/>
  <c r="G608" i="2" s="1"/>
  <c r="G476" i="7"/>
  <c r="G478" i="7" s="1"/>
  <c r="G365" i="5" s="1"/>
  <c r="G471" i="7"/>
  <c r="G473" i="7" s="1"/>
  <c r="G355" i="5" s="1"/>
  <c r="G466" i="7"/>
  <c r="G468" i="7" s="1"/>
  <c r="G371" i="5" s="1"/>
  <c r="G461" i="7"/>
  <c r="G463" i="7" s="1"/>
  <c r="G367" i="5" s="1"/>
  <c r="G456" i="7"/>
  <c r="G458" i="7" s="1"/>
  <c r="G350" i="5" s="1"/>
  <c r="G451" i="7"/>
  <c r="G453" i="7" s="1"/>
  <c r="G314" i="5" s="1"/>
  <c r="G447" i="7"/>
  <c r="G449" i="7" s="1"/>
  <c r="G331" i="5" s="1"/>
  <c r="G441" i="7"/>
  <c r="G443" i="7" s="1"/>
  <c r="G329" i="5" s="1"/>
  <c r="G436" i="7"/>
  <c r="G438" i="7" s="1"/>
  <c r="G339" i="5" s="1"/>
  <c r="G396" i="7"/>
  <c r="G397" i="7" s="1"/>
  <c r="G399" i="7" s="1"/>
  <c r="G204" i="5" s="1"/>
  <c r="D284" i="7"/>
  <c r="G284" i="7" s="1"/>
  <c r="D283" i="7"/>
  <c r="D282" i="7"/>
  <c r="D423" i="7"/>
  <c r="D382" i="7"/>
  <c r="G286" i="7"/>
  <c r="G291" i="7"/>
  <c r="G290" i="7"/>
  <c r="G306" i="7"/>
  <c r="G289" i="7"/>
  <c r="G288" i="7"/>
  <c r="G287" i="7"/>
  <c r="G285" i="7"/>
  <c r="G305" i="7"/>
  <c r="D323" i="7"/>
  <c r="G27" i="8" l="1"/>
  <c r="I54" i="5" s="1"/>
  <c r="G308" i="7"/>
  <c r="D303" i="7"/>
  <c r="D270" i="7"/>
  <c r="D269" i="7"/>
  <c r="D261" i="7"/>
  <c r="G235" i="7"/>
  <c r="G230" i="7"/>
  <c r="G236" i="7"/>
  <c r="G234" i="7"/>
  <c r="B229" i="7"/>
  <c r="G134" i="7"/>
  <c r="G133" i="7"/>
  <c r="G132" i="7"/>
  <c r="G131" i="7"/>
  <c r="G130" i="7"/>
  <c r="G129" i="7"/>
  <c r="D3" i="7"/>
  <c r="D10" i="7"/>
  <c r="D76" i="7"/>
  <c r="D79" i="2"/>
  <c r="C17" i="7"/>
  <c r="B17" i="7"/>
  <c r="G309" i="7" l="1"/>
  <c r="G231" i="7"/>
  <c r="G233" i="7"/>
  <c r="G135" i="7"/>
  <c r="G137" i="7" s="1"/>
  <c r="E15" i="22"/>
  <c r="E13" i="22"/>
  <c r="E12" i="22"/>
  <c r="E10" i="22"/>
  <c r="E9" i="22"/>
  <c r="E8" i="22"/>
  <c r="E7" i="22"/>
  <c r="E6" i="22"/>
  <c r="E5" i="22"/>
  <c r="E2" i="22"/>
  <c r="E4" i="22"/>
  <c r="E3" i="22"/>
  <c r="G290" i="2"/>
  <c r="G288" i="2"/>
  <c r="G287" i="2"/>
  <c r="G244" i="2"/>
  <c r="G216" i="2"/>
  <c r="G214" i="2"/>
  <c r="F209" i="2"/>
  <c r="F207" i="2"/>
  <c r="G137" i="2"/>
  <c r="G136" i="2"/>
  <c r="G131" i="2"/>
  <c r="E9" i="2"/>
  <c r="E18" i="2" s="1"/>
  <c r="D9" i="2"/>
  <c r="D18" i="2" s="1"/>
  <c r="B18" i="2"/>
  <c r="D165" i="7" l="1"/>
  <c r="G155" i="7"/>
  <c r="G289" i="2"/>
  <c r="G138" i="2"/>
  <c r="G18" i="2"/>
  <c r="G19" i="2" s="1"/>
  <c r="E54" i="5" s="1"/>
  <c r="D14" i="22"/>
  <c r="E14" i="22" s="1"/>
  <c r="D11" i="22"/>
  <c r="E11" i="22" s="1"/>
  <c r="F11" i="22" s="1"/>
  <c r="AD438" i="5" l="1"/>
  <c r="AD436" i="5"/>
  <c r="AD427" i="5"/>
  <c r="AD418" i="5"/>
  <c r="AD449" i="5" s="1"/>
  <c r="AD286" i="5"/>
  <c r="AD446" i="5" s="1"/>
  <c r="AD268" i="5"/>
  <c r="AD445" i="5" s="1"/>
  <c r="AD229" i="5"/>
  <c r="AD443" i="5" s="1"/>
  <c r="AD208" i="5"/>
  <c r="AD442" i="5" s="1"/>
  <c r="AD163" i="5"/>
  <c r="AD440" i="5" s="1"/>
  <c r="AH411" i="5"/>
  <c r="AH406" i="5"/>
  <c r="AH404" i="5"/>
  <c r="AH403" i="5"/>
  <c r="AH400" i="5"/>
  <c r="AH387" i="5"/>
  <c r="AH353" i="5"/>
  <c r="AH337" i="5"/>
  <c r="AH258" i="5"/>
  <c r="AH254" i="5"/>
  <c r="AH226" i="5"/>
  <c r="AH224" i="5"/>
  <c r="AH222" i="5"/>
  <c r="AH219" i="5"/>
  <c r="AH214" i="5"/>
  <c r="AH191" i="5"/>
  <c r="AH143" i="5"/>
  <c r="AH123" i="5"/>
  <c r="AH98" i="5"/>
  <c r="AH96" i="5"/>
  <c r="AH71" i="5"/>
  <c r="AH44" i="5"/>
  <c r="AH42" i="5"/>
  <c r="AH40" i="5"/>
  <c r="AH37" i="5"/>
  <c r="AH35" i="5"/>
  <c r="AH33" i="5"/>
  <c r="AH31" i="5"/>
  <c r="AH25" i="5"/>
  <c r="AH23" i="5"/>
  <c r="AH19" i="5"/>
  <c r="AH17" i="5"/>
  <c r="AC333" i="5"/>
  <c r="AD108" i="5"/>
  <c r="AD107" i="5"/>
  <c r="AD105" i="5"/>
  <c r="E12" i="35"/>
  <c r="D12" i="35"/>
  <c r="G88" i="35"/>
  <c r="AC335" i="5" s="1"/>
  <c r="G83" i="35"/>
  <c r="AC293" i="5" s="1"/>
  <c r="AD293" i="5" s="1"/>
  <c r="G79" i="35"/>
  <c r="AC291" i="5" s="1"/>
  <c r="AD291" i="5" s="1"/>
  <c r="D75" i="35"/>
  <c r="G75" i="35" s="1"/>
  <c r="D74" i="35"/>
  <c r="G74" i="35" s="1"/>
  <c r="D73" i="35"/>
  <c r="G73" i="35" s="1"/>
  <c r="E60" i="35"/>
  <c r="D57" i="35"/>
  <c r="G57" i="35" s="1"/>
  <c r="AC171" i="5" s="1"/>
  <c r="AD171" i="5" s="1"/>
  <c r="AD187" i="5" s="1"/>
  <c r="AD441" i="5" s="1"/>
  <c r="B50" i="35"/>
  <c r="B49" i="35"/>
  <c r="B48" i="35"/>
  <c r="F41" i="35"/>
  <c r="F67" i="35" s="1"/>
  <c r="G67" i="35" s="1"/>
  <c r="D41" i="35"/>
  <c r="F40" i="35"/>
  <c r="F66" i="35" s="1"/>
  <c r="G66" i="35" s="1"/>
  <c r="D40" i="35"/>
  <c r="F39" i="35"/>
  <c r="F65" i="35" s="1"/>
  <c r="G65" i="35" s="1"/>
  <c r="D39" i="35"/>
  <c r="D37" i="35"/>
  <c r="G37" i="35" s="1"/>
  <c r="AC104" i="5" s="1"/>
  <c r="AD104" i="5" s="1"/>
  <c r="E33" i="35"/>
  <c r="E44" i="35" s="1"/>
  <c r="D33" i="35"/>
  <c r="D44" i="35" s="1"/>
  <c r="G29" i="35"/>
  <c r="G28" i="35"/>
  <c r="G27" i="35"/>
  <c r="F26" i="35"/>
  <c r="F38" i="35" s="1"/>
  <c r="F64" i="35" s="1"/>
  <c r="G64" i="35" s="1"/>
  <c r="D26" i="35"/>
  <c r="D38" i="35" s="1"/>
  <c r="E22" i="35"/>
  <c r="D22" i="35"/>
  <c r="E11" i="35"/>
  <c r="E18" i="35" s="1"/>
  <c r="D11" i="35"/>
  <c r="G7" i="35"/>
  <c r="AC8" i="5" s="1"/>
  <c r="AD8" i="5" s="1"/>
  <c r="AD46" i="5" s="1"/>
  <c r="AD434" i="5" s="1"/>
  <c r="G41" i="35" l="1"/>
  <c r="G39" i="35"/>
  <c r="G22" i="35"/>
  <c r="AD333" i="5"/>
  <c r="AD335" i="5"/>
  <c r="G12" i="35"/>
  <c r="AC53" i="5" s="1"/>
  <c r="AD53" i="5" s="1"/>
  <c r="AD325" i="5"/>
  <c r="AD447" i="5" s="1"/>
  <c r="G76" i="35"/>
  <c r="AC241" i="5" s="1"/>
  <c r="AD241" i="5" s="1"/>
  <c r="AD243" i="5" s="1"/>
  <c r="AD444" i="5" s="1"/>
  <c r="G11" i="35"/>
  <c r="G40" i="35"/>
  <c r="G38" i="35"/>
  <c r="D18" i="35"/>
  <c r="G18" i="35" s="1"/>
  <c r="G19" i="35" s="1"/>
  <c r="AC82" i="5" s="1"/>
  <c r="AD82" i="5" s="1"/>
  <c r="G33" i="35"/>
  <c r="G68" i="35"/>
  <c r="AC135" i="5" s="1"/>
  <c r="AD135" i="5" s="1"/>
  <c r="D60" i="35"/>
  <c r="G60" i="35" s="1"/>
  <c r="G61" i="35" s="1"/>
  <c r="AC131" i="5" s="1"/>
  <c r="AD131" i="5" s="1"/>
  <c r="G44" i="35"/>
  <c r="AC106" i="5" s="1"/>
  <c r="AD106" i="5" s="1"/>
  <c r="G26" i="35"/>
  <c r="G30" i="35" s="1"/>
  <c r="D48" i="35"/>
  <c r="G48" i="35" s="1"/>
  <c r="G42" i="35" l="1"/>
  <c r="AC109" i="5" s="1"/>
  <c r="AD109" i="5" s="1"/>
  <c r="AD157" i="5"/>
  <c r="AD439" i="5" s="1"/>
  <c r="AD345" i="5"/>
  <c r="AD448" i="5" s="1"/>
  <c r="D50" i="35"/>
  <c r="G50" i="35" s="1"/>
  <c r="G34" i="35"/>
  <c r="AC88" i="5" s="1"/>
  <c r="AD88" i="5" s="1"/>
  <c r="G14" i="35"/>
  <c r="AC52" i="5"/>
  <c r="AD52" i="5" s="1"/>
  <c r="AD73" i="5" s="1"/>
  <c r="AD435" i="5" s="1"/>
  <c r="D49" i="35"/>
  <c r="G49" i="35" s="1"/>
  <c r="G51" i="35" s="1"/>
  <c r="G52" i="35" l="1"/>
  <c r="AC101" i="5" s="1"/>
  <c r="AD101" i="5" s="1"/>
  <c r="AD113" i="5" s="1"/>
  <c r="AD437" i="5" l="1"/>
  <c r="AD452" i="5" s="1"/>
  <c r="AD422" i="5" s="1"/>
  <c r="AD454" i="5"/>
  <c r="AF252" i="5"/>
  <c r="AB252" i="5"/>
  <c r="Z252" i="5"/>
  <c r="X252" i="5"/>
  <c r="V252" i="5"/>
  <c r="T252" i="5"/>
  <c r="P252" i="5"/>
  <c r="N252" i="5"/>
  <c r="L252" i="5"/>
  <c r="J252" i="5"/>
  <c r="H252" i="5"/>
  <c r="F252" i="5"/>
  <c r="AD429" i="5" l="1"/>
  <c r="F14" i="22"/>
  <c r="AD456" i="5"/>
  <c r="AF249" i="5" l="1"/>
  <c r="AB249" i="5"/>
  <c r="X249" i="5"/>
  <c r="P249" i="5"/>
  <c r="L249" i="5"/>
  <c r="J249" i="5"/>
  <c r="H249" i="5"/>
  <c r="F249" i="5"/>
  <c r="C362" i="15"/>
  <c r="AE401" i="5" l="1"/>
  <c r="AE61" i="5" l="1"/>
  <c r="AF61" i="5" s="1"/>
  <c r="AE60" i="5"/>
  <c r="AF60" i="5" s="1"/>
  <c r="AE59" i="5"/>
  <c r="AF59" i="5" s="1"/>
  <c r="AE58" i="5"/>
  <c r="AF58" i="5" s="1"/>
  <c r="AA61" i="5"/>
  <c r="AB61" i="5" s="1"/>
  <c r="AA60" i="5"/>
  <c r="AB60" i="5" s="1"/>
  <c r="AA59" i="5"/>
  <c r="AB59" i="5" s="1"/>
  <c r="Y61" i="5"/>
  <c r="Z61" i="5" s="1"/>
  <c r="Y60" i="5"/>
  <c r="Z60" i="5" s="1"/>
  <c r="Y59" i="5"/>
  <c r="Z59" i="5" s="1"/>
  <c r="Q60" i="5"/>
  <c r="R60" i="5" s="1"/>
  <c r="Q59" i="5"/>
  <c r="R59" i="5" s="1"/>
  <c r="Q58" i="5"/>
  <c r="R58" i="5" s="1"/>
  <c r="Q55" i="5" l="1"/>
  <c r="Q61" i="5" s="1"/>
  <c r="R61" i="5" s="1"/>
  <c r="Z55" i="5" l="1"/>
  <c r="AF55" i="5"/>
  <c r="AB55" i="5"/>
  <c r="R55" i="5"/>
  <c r="AF411" i="5" l="1"/>
  <c r="AF408" i="5"/>
  <c r="AF406" i="5"/>
  <c r="AF404" i="5"/>
  <c r="AF402" i="5"/>
  <c r="AF400" i="5"/>
  <c r="AF397" i="5"/>
  <c r="AF387" i="5"/>
  <c r="AF381" i="5"/>
  <c r="AF376" i="5"/>
  <c r="AF375" i="5"/>
  <c r="AF371" i="5"/>
  <c r="AF365" i="5"/>
  <c r="AF363" i="5"/>
  <c r="AF361" i="5"/>
  <c r="AF359" i="5"/>
  <c r="AF357" i="5"/>
  <c r="AF355" i="5"/>
  <c r="AF353" i="5"/>
  <c r="AF350" i="5"/>
  <c r="AF339" i="5"/>
  <c r="AF337" i="5"/>
  <c r="AF323" i="5"/>
  <c r="AF318" i="5"/>
  <c r="AF314" i="5"/>
  <c r="AF312" i="5"/>
  <c r="AF309" i="5"/>
  <c r="AF307" i="5"/>
  <c r="AF305" i="5"/>
  <c r="AF303" i="5"/>
  <c r="AF300" i="5"/>
  <c r="AF297" i="5"/>
  <c r="AF295" i="5"/>
  <c r="AF291" i="5"/>
  <c r="AF289" i="5"/>
  <c r="AF284" i="5"/>
  <c r="AF282" i="5"/>
  <c r="AF281" i="5"/>
  <c r="AF280" i="5"/>
  <c r="AF277" i="5"/>
  <c r="AF275" i="5"/>
  <c r="AF273" i="5"/>
  <c r="AF271" i="5"/>
  <c r="AF266" i="5"/>
  <c r="AF264" i="5"/>
  <c r="AF262" i="5"/>
  <c r="AF260" i="5"/>
  <c r="AF258" i="5"/>
  <c r="AF256" i="5"/>
  <c r="AF254" i="5"/>
  <c r="AF251" i="5"/>
  <c r="AF241" i="5"/>
  <c r="AF234" i="5"/>
  <c r="AF228" i="5"/>
  <c r="AF226" i="5"/>
  <c r="AF224" i="5"/>
  <c r="AF222" i="5"/>
  <c r="AF219" i="5"/>
  <c r="AF214" i="5"/>
  <c r="AF206" i="5"/>
  <c r="AF204" i="5"/>
  <c r="AF202" i="5"/>
  <c r="AF199" i="5"/>
  <c r="AF198" i="5"/>
  <c r="AF195" i="5"/>
  <c r="AF194" i="5"/>
  <c r="AF191" i="5"/>
  <c r="AF184" i="5"/>
  <c r="AF181" i="5"/>
  <c r="AF179" i="5"/>
  <c r="AF177" i="5"/>
  <c r="AF175" i="5"/>
  <c r="AF173" i="5"/>
  <c r="AF171" i="5"/>
  <c r="AF169" i="5"/>
  <c r="AF167" i="5"/>
  <c r="AF161" i="5"/>
  <c r="AF163" i="5" s="1"/>
  <c r="AF155" i="5"/>
  <c r="AF153" i="5"/>
  <c r="AF151" i="5"/>
  <c r="AF149" i="5"/>
  <c r="AF147" i="5"/>
  <c r="AF145" i="5"/>
  <c r="AF143" i="5"/>
  <c r="AF141" i="5"/>
  <c r="AF139" i="5"/>
  <c r="AF137" i="5"/>
  <c r="AF135" i="5"/>
  <c r="AF133" i="5"/>
  <c r="AF131" i="5"/>
  <c r="AF125" i="5"/>
  <c r="AF123" i="5"/>
  <c r="AF121" i="5"/>
  <c r="AF119" i="5"/>
  <c r="AF117" i="5"/>
  <c r="AF111" i="5"/>
  <c r="AF109" i="5"/>
  <c r="AF108" i="5"/>
  <c r="AF107" i="5"/>
  <c r="AF106" i="5"/>
  <c r="AF105" i="5"/>
  <c r="AF104" i="5"/>
  <c r="AF101" i="5"/>
  <c r="AF98" i="5"/>
  <c r="AF96" i="5"/>
  <c r="AF94" i="5"/>
  <c r="AF92" i="5"/>
  <c r="AF90" i="5"/>
  <c r="AF88" i="5"/>
  <c r="AF84" i="5"/>
  <c r="AF82" i="5"/>
  <c r="AF78" i="5"/>
  <c r="AF79" i="5" s="1"/>
  <c r="AF71" i="5"/>
  <c r="AF69" i="5"/>
  <c r="AF67" i="5"/>
  <c r="AF65" i="5"/>
  <c r="AF63" i="5"/>
  <c r="AF54" i="5"/>
  <c r="AF53" i="5"/>
  <c r="AF52" i="5"/>
  <c r="AF44" i="5"/>
  <c r="AF42" i="5"/>
  <c r="AF40" i="5"/>
  <c r="AF37" i="5"/>
  <c r="AF35" i="5"/>
  <c r="AF33" i="5"/>
  <c r="AF31" i="5"/>
  <c r="AF28" i="5"/>
  <c r="AF25" i="5"/>
  <c r="AF23" i="5"/>
  <c r="AF21" i="5"/>
  <c r="AF19" i="5"/>
  <c r="AF17" i="5"/>
  <c r="AF15" i="5"/>
  <c r="AF8" i="5"/>
  <c r="AB411" i="5"/>
  <c r="AB408" i="5"/>
  <c r="AB406" i="5"/>
  <c r="AB404" i="5"/>
  <c r="AB403" i="5"/>
  <c r="AB402" i="5"/>
  <c r="AB401" i="5"/>
  <c r="AB400" i="5"/>
  <c r="AB397" i="5"/>
  <c r="AB387" i="5"/>
  <c r="AB386" i="5"/>
  <c r="AB385" i="5"/>
  <c r="AB383" i="5"/>
  <c r="AB382" i="5"/>
  <c r="AB381" i="5"/>
  <c r="AB380" i="5"/>
  <c r="AB376" i="5"/>
  <c r="AB375" i="5"/>
  <c r="AB371" i="5"/>
  <c r="AB365" i="5"/>
  <c r="AB363" i="5"/>
  <c r="AB361" i="5"/>
  <c r="AB359" i="5"/>
  <c r="AB357" i="5"/>
  <c r="AB355" i="5"/>
  <c r="AB353" i="5"/>
  <c r="AB350" i="5"/>
  <c r="AB342" i="5"/>
  <c r="AB339" i="5"/>
  <c r="AB337" i="5"/>
  <c r="AB335" i="5"/>
  <c r="AB333" i="5"/>
  <c r="AB331" i="5"/>
  <c r="AB329" i="5"/>
  <c r="AB323" i="5"/>
  <c r="AB318" i="5"/>
  <c r="AB314" i="5"/>
  <c r="AB312" i="5"/>
  <c r="AB309" i="5"/>
  <c r="AB307" i="5"/>
  <c r="AB305" i="5"/>
  <c r="AB303" i="5"/>
  <c r="AB300" i="5"/>
  <c r="AB297" i="5"/>
  <c r="AB295" i="5"/>
  <c r="AB293" i="5"/>
  <c r="AB291" i="5"/>
  <c r="AB289" i="5"/>
  <c r="AB266" i="5"/>
  <c r="AB264" i="5"/>
  <c r="AB262" i="5"/>
  <c r="AB260" i="5"/>
  <c r="AB258" i="5"/>
  <c r="AB256" i="5"/>
  <c r="AB254" i="5"/>
  <c r="AB251" i="5"/>
  <c r="AB248" i="5"/>
  <c r="AB241" i="5"/>
  <c r="AB234" i="5"/>
  <c r="AB228" i="5"/>
  <c r="AB226" i="5"/>
  <c r="AB224" i="5"/>
  <c r="AB222" i="5"/>
  <c r="AB219" i="5"/>
  <c r="AB214" i="5"/>
  <c r="AB206" i="5"/>
  <c r="AB204" i="5"/>
  <c r="AB202" i="5"/>
  <c r="AB199" i="5"/>
  <c r="AB198" i="5"/>
  <c r="AB195" i="5"/>
  <c r="AB194" i="5"/>
  <c r="AB191" i="5"/>
  <c r="AB184" i="5"/>
  <c r="AB181" i="5"/>
  <c r="AB179" i="5"/>
  <c r="AB177" i="5"/>
  <c r="AB175" i="5"/>
  <c r="AB173" i="5"/>
  <c r="AB171" i="5"/>
  <c r="AB169" i="5"/>
  <c r="AB161" i="5"/>
  <c r="AB163" i="5" s="1"/>
  <c r="AB155" i="5"/>
  <c r="AB153" i="5"/>
  <c r="AB151" i="5"/>
  <c r="AB149" i="5"/>
  <c r="AB147" i="5"/>
  <c r="AB145" i="5"/>
  <c r="AB143" i="5"/>
  <c r="AB141" i="5"/>
  <c r="AB139" i="5"/>
  <c r="AB137" i="5"/>
  <c r="AB135" i="5"/>
  <c r="AB133" i="5"/>
  <c r="AB131" i="5"/>
  <c r="AB125" i="5"/>
  <c r="AB123" i="5"/>
  <c r="AB121" i="5"/>
  <c r="AB119" i="5"/>
  <c r="AB117" i="5"/>
  <c r="AB109" i="5"/>
  <c r="AB108" i="5"/>
  <c r="AB107" i="5"/>
  <c r="AB106" i="5"/>
  <c r="AB105" i="5"/>
  <c r="AB98" i="5"/>
  <c r="AB96" i="5"/>
  <c r="AB94" i="5"/>
  <c r="AB92" i="5"/>
  <c r="AB90" i="5"/>
  <c r="AB88" i="5"/>
  <c r="AB84" i="5"/>
  <c r="AB78" i="5"/>
  <c r="AB79" i="5" s="1"/>
  <c r="AB71" i="5"/>
  <c r="AB54" i="5"/>
  <c r="AB53" i="5"/>
  <c r="AB44" i="5"/>
  <c r="AB42" i="5"/>
  <c r="AB40" i="5"/>
  <c r="AB37" i="5"/>
  <c r="AB35" i="5"/>
  <c r="AB33" i="5"/>
  <c r="AB31" i="5"/>
  <c r="AB28" i="5"/>
  <c r="AB25" i="5"/>
  <c r="AB23" i="5"/>
  <c r="AB21" i="5"/>
  <c r="AB19" i="5"/>
  <c r="AB17" i="5"/>
  <c r="AB15" i="5"/>
  <c r="Z411" i="5"/>
  <c r="Z408" i="5"/>
  <c r="Z406" i="5"/>
  <c r="Z404" i="5"/>
  <c r="Z403" i="5"/>
  <c r="Z402" i="5"/>
  <c r="Z401" i="5"/>
  <c r="Z400" i="5"/>
  <c r="Z387" i="5"/>
  <c r="Z383" i="5"/>
  <c r="Z382" i="5"/>
  <c r="Z353" i="5"/>
  <c r="Z342" i="5"/>
  <c r="Z337" i="5"/>
  <c r="Z335" i="5"/>
  <c r="Z333" i="5"/>
  <c r="Z300" i="5"/>
  <c r="Z297" i="5"/>
  <c r="Z284" i="5"/>
  <c r="Z282" i="5"/>
  <c r="Z281" i="5"/>
  <c r="Z280" i="5"/>
  <c r="Z277" i="5"/>
  <c r="Z275" i="5"/>
  <c r="Z273" i="5"/>
  <c r="Z271" i="5"/>
  <c r="Z264" i="5"/>
  <c r="Z262" i="5"/>
  <c r="Z260" i="5"/>
  <c r="Z258" i="5"/>
  <c r="Z256" i="5"/>
  <c r="Z254" i="5"/>
  <c r="Z251" i="5"/>
  <c r="Z241" i="5"/>
  <c r="Z228" i="5"/>
  <c r="Z226" i="5"/>
  <c r="Z224" i="5"/>
  <c r="Z222" i="5"/>
  <c r="Z219" i="5"/>
  <c r="Z214" i="5"/>
  <c r="Z206" i="5"/>
  <c r="Z202" i="5"/>
  <c r="Z199" i="5"/>
  <c r="Z198" i="5"/>
  <c r="Z195" i="5"/>
  <c r="Z191" i="5"/>
  <c r="Z177" i="5"/>
  <c r="Z175" i="5"/>
  <c r="Z173" i="5"/>
  <c r="Z171" i="5"/>
  <c r="Z169" i="5"/>
  <c r="Z167" i="5"/>
  <c r="Z153" i="5"/>
  <c r="Z143" i="5"/>
  <c r="Z141" i="5"/>
  <c r="Z137" i="5"/>
  <c r="Z131" i="5"/>
  <c r="Z125" i="5"/>
  <c r="Z123" i="5"/>
  <c r="Z109" i="5"/>
  <c r="Z108" i="5"/>
  <c r="Z107" i="5"/>
  <c r="Z106" i="5"/>
  <c r="Z105" i="5"/>
  <c r="Z104" i="5"/>
  <c r="Z101" i="5"/>
  <c r="Z98" i="5"/>
  <c r="Z96" i="5"/>
  <c r="Z94" i="5"/>
  <c r="Z92" i="5"/>
  <c r="Z90" i="5"/>
  <c r="Z88" i="5"/>
  <c r="Z71" i="5"/>
  <c r="Z67" i="5"/>
  <c r="Z54" i="5"/>
  <c r="Z53" i="5"/>
  <c r="Z44" i="5"/>
  <c r="Z42" i="5"/>
  <c r="Z40" i="5"/>
  <c r="Z37" i="5"/>
  <c r="Z35" i="5"/>
  <c r="Z33" i="5"/>
  <c r="Z31" i="5"/>
  <c r="Z28" i="5"/>
  <c r="Z25" i="5"/>
  <c r="Z23" i="5"/>
  <c r="Z21" i="5"/>
  <c r="Z19" i="5"/>
  <c r="Z17" i="5"/>
  <c r="Z15" i="5"/>
  <c r="X411" i="5"/>
  <c r="X408" i="5"/>
  <c r="X406" i="5"/>
  <c r="X404" i="5"/>
  <c r="X403" i="5"/>
  <c r="X402" i="5"/>
  <c r="X401" i="5"/>
  <c r="X400" i="5"/>
  <c r="X397" i="5"/>
  <c r="X387" i="5"/>
  <c r="X386" i="5"/>
  <c r="X385" i="5"/>
  <c r="X382" i="5"/>
  <c r="X381" i="5"/>
  <c r="X380" i="5"/>
  <c r="X376" i="5"/>
  <c r="X375" i="5"/>
  <c r="X371" i="5"/>
  <c r="X365" i="5"/>
  <c r="X363" i="5"/>
  <c r="X361" i="5"/>
  <c r="X359" i="5"/>
  <c r="X357" i="5"/>
  <c r="X355" i="5"/>
  <c r="X353" i="5"/>
  <c r="X350" i="5"/>
  <c r="X342" i="5"/>
  <c r="X339" i="5"/>
  <c r="X337" i="5"/>
  <c r="X335" i="5"/>
  <c r="X333" i="5"/>
  <c r="X331" i="5"/>
  <c r="X329" i="5"/>
  <c r="X323" i="5"/>
  <c r="X318" i="5"/>
  <c r="X314" i="5"/>
  <c r="X312" i="5"/>
  <c r="X309" i="5"/>
  <c r="X307" i="5"/>
  <c r="X305" i="5"/>
  <c r="X303" i="5"/>
  <c r="X300" i="5"/>
  <c r="X297" i="5"/>
  <c r="X295" i="5"/>
  <c r="X293" i="5"/>
  <c r="X291" i="5"/>
  <c r="X289" i="5"/>
  <c r="X284" i="5"/>
  <c r="X282" i="5"/>
  <c r="X281" i="5"/>
  <c r="X280" i="5"/>
  <c r="X277" i="5"/>
  <c r="X275" i="5"/>
  <c r="X273" i="5"/>
  <c r="X271" i="5"/>
  <c r="X266" i="5"/>
  <c r="X264" i="5"/>
  <c r="X262" i="5"/>
  <c r="X260" i="5"/>
  <c r="X258" i="5"/>
  <c r="X256" i="5"/>
  <c r="X254" i="5"/>
  <c r="X251" i="5"/>
  <c r="X248" i="5"/>
  <c r="X234" i="5"/>
  <c r="X228" i="5"/>
  <c r="X226" i="5"/>
  <c r="X224" i="5"/>
  <c r="X222" i="5"/>
  <c r="X219" i="5"/>
  <c r="X214" i="5"/>
  <c r="X206" i="5"/>
  <c r="X204" i="5"/>
  <c r="X202" i="5"/>
  <c r="X199" i="5"/>
  <c r="X195" i="5"/>
  <c r="X194" i="5"/>
  <c r="X191" i="5"/>
  <c r="X184" i="5"/>
  <c r="X181" i="5"/>
  <c r="X179" i="5"/>
  <c r="X177" i="5"/>
  <c r="X175" i="5"/>
  <c r="X173" i="5"/>
  <c r="X171" i="5"/>
  <c r="X169" i="5"/>
  <c r="X167" i="5"/>
  <c r="X161" i="5"/>
  <c r="X163" i="5" s="1"/>
  <c r="X155" i="5"/>
  <c r="X153" i="5"/>
  <c r="X151" i="5"/>
  <c r="X149" i="5"/>
  <c r="X145" i="5"/>
  <c r="X143" i="5"/>
  <c r="X141" i="5"/>
  <c r="X139" i="5"/>
  <c r="X137" i="5"/>
  <c r="X135" i="5"/>
  <c r="X133" i="5"/>
  <c r="X131" i="5"/>
  <c r="X125" i="5"/>
  <c r="X123" i="5"/>
  <c r="X121" i="5"/>
  <c r="X119" i="5"/>
  <c r="X117" i="5"/>
  <c r="X111" i="5"/>
  <c r="X108" i="5"/>
  <c r="X107" i="5"/>
  <c r="X105" i="5"/>
  <c r="X98" i="5"/>
  <c r="X96" i="5"/>
  <c r="X94" i="5"/>
  <c r="X92" i="5"/>
  <c r="X90" i="5"/>
  <c r="X84" i="5"/>
  <c r="X78" i="5"/>
  <c r="X79" i="5" s="1"/>
  <c r="X71" i="5"/>
  <c r="X44" i="5"/>
  <c r="X42" i="5"/>
  <c r="X40" i="5"/>
  <c r="X37" i="5"/>
  <c r="X35" i="5"/>
  <c r="X33" i="5"/>
  <c r="X31" i="5"/>
  <c r="X28" i="5"/>
  <c r="X25" i="5"/>
  <c r="X23" i="5"/>
  <c r="X21" i="5"/>
  <c r="X19" i="5"/>
  <c r="X17" i="5"/>
  <c r="X15" i="5"/>
  <c r="V411" i="5"/>
  <c r="V408" i="5"/>
  <c r="V406" i="5"/>
  <c r="V404" i="5"/>
  <c r="V403" i="5"/>
  <c r="V402" i="5"/>
  <c r="V401" i="5"/>
  <c r="V400" i="5"/>
  <c r="V397" i="5"/>
  <c r="V387" i="5"/>
  <c r="V386" i="5"/>
  <c r="V385" i="5"/>
  <c r="V382" i="5"/>
  <c r="V381" i="5"/>
  <c r="V380" i="5"/>
  <c r="V376" i="5"/>
  <c r="V375" i="5"/>
  <c r="V371" i="5"/>
  <c r="V365" i="5"/>
  <c r="V363" i="5"/>
  <c r="V361" i="5"/>
  <c r="V359" i="5"/>
  <c r="V357" i="5"/>
  <c r="V355" i="5"/>
  <c r="V353" i="5"/>
  <c r="V350" i="5"/>
  <c r="V342" i="5"/>
  <c r="V339" i="5"/>
  <c r="V337" i="5"/>
  <c r="V335" i="5"/>
  <c r="V333" i="5"/>
  <c r="V331" i="5"/>
  <c r="V329" i="5"/>
  <c r="V318" i="5"/>
  <c r="V314" i="5"/>
  <c r="V312" i="5"/>
  <c r="V309" i="5"/>
  <c r="V307" i="5"/>
  <c r="V305" i="5"/>
  <c r="V303" i="5"/>
  <c r="V300" i="5"/>
  <c r="V297" i="5"/>
  <c r="V295" i="5"/>
  <c r="V293" i="5"/>
  <c r="V291" i="5"/>
  <c r="V289" i="5"/>
  <c r="V284" i="5"/>
  <c r="V282" i="5"/>
  <c r="V281" i="5"/>
  <c r="V280" i="5"/>
  <c r="V277" i="5"/>
  <c r="V275" i="5"/>
  <c r="V273" i="5"/>
  <c r="V271" i="5"/>
  <c r="V262" i="5"/>
  <c r="V260" i="5"/>
  <c r="V258" i="5"/>
  <c r="V256" i="5"/>
  <c r="V254" i="5"/>
  <c r="V241" i="5"/>
  <c r="V234" i="5"/>
  <c r="V228" i="5"/>
  <c r="V226" i="5"/>
  <c r="V224" i="5"/>
  <c r="V222" i="5"/>
  <c r="V219" i="5"/>
  <c r="V214" i="5"/>
  <c r="V206" i="5"/>
  <c r="V204" i="5"/>
  <c r="V202" i="5"/>
  <c r="V199" i="5"/>
  <c r="V198" i="5"/>
  <c r="V195" i="5"/>
  <c r="V194" i="5"/>
  <c r="V191" i="5"/>
  <c r="V184" i="5"/>
  <c r="V181" i="5"/>
  <c r="V179" i="5"/>
  <c r="V177" i="5"/>
  <c r="V175" i="5"/>
  <c r="V173" i="5"/>
  <c r="V171" i="5"/>
  <c r="V161" i="5"/>
  <c r="V163" i="5" s="1"/>
  <c r="V155" i="5"/>
  <c r="V153" i="5"/>
  <c r="V149" i="5"/>
  <c r="V145" i="5"/>
  <c r="V143" i="5"/>
  <c r="V141" i="5"/>
  <c r="V137" i="5"/>
  <c r="V133" i="5"/>
  <c r="V131" i="5"/>
  <c r="V125" i="5"/>
  <c r="V123" i="5"/>
  <c r="V121" i="5"/>
  <c r="V109" i="5"/>
  <c r="V108" i="5"/>
  <c r="V107" i="5"/>
  <c r="V98" i="5"/>
  <c r="V96" i="5"/>
  <c r="V94" i="5"/>
  <c r="V92" i="5"/>
  <c r="V90" i="5"/>
  <c r="V71" i="5"/>
  <c r="V44" i="5"/>
  <c r="V42" i="5"/>
  <c r="V40" i="5"/>
  <c r="V37" i="5"/>
  <c r="V35" i="5"/>
  <c r="V33" i="5"/>
  <c r="V31" i="5"/>
  <c r="V28" i="5"/>
  <c r="V25" i="5"/>
  <c r="V23" i="5"/>
  <c r="V21" i="5"/>
  <c r="V19" i="5"/>
  <c r="V17" i="5"/>
  <c r="T411" i="5"/>
  <c r="T408" i="5"/>
  <c r="T406" i="5"/>
  <c r="T404" i="5"/>
  <c r="T403" i="5"/>
  <c r="T402" i="5"/>
  <c r="T401" i="5"/>
  <c r="T400" i="5"/>
  <c r="T397" i="5"/>
  <c r="T387" i="5"/>
  <c r="T386" i="5"/>
  <c r="T385" i="5"/>
  <c r="T382" i="5"/>
  <c r="T381" i="5"/>
  <c r="T380" i="5"/>
  <c r="T376" i="5"/>
  <c r="T375" i="5"/>
  <c r="T371" i="5"/>
  <c r="T365" i="5"/>
  <c r="T363" i="5"/>
  <c r="T361" i="5"/>
  <c r="T359" i="5"/>
  <c r="T357" i="5"/>
  <c r="T355" i="5"/>
  <c r="T353" i="5"/>
  <c r="T350" i="5"/>
  <c r="T342" i="5"/>
  <c r="T339" i="5"/>
  <c r="T337" i="5"/>
  <c r="T335" i="5"/>
  <c r="T333" i="5"/>
  <c r="T331" i="5"/>
  <c r="T329" i="5"/>
  <c r="T318" i="5"/>
  <c r="T314" i="5"/>
  <c r="T312" i="5"/>
  <c r="T309" i="5"/>
  <c r="T307" i="5"/>
  <c r="T305" i="5"/>
  <c r="T303" i="5"/>
  <c r="T300" i="5"/>
  <c r="T297" i="5"/>
  <c r="T295" i="5"/>
  <c r="T293" i="5"/>
  <c r="T291" i="5"/>
  <c r="T289" i="5"/>
  <c r="T284" i="5"/>
  <c r="T282" i="5"/>
  <c r="T281" i="5"/>
  <c r="T280" i="5"/>
  <c r="T277" i="5"/>
  <c r="T275" i="5"/>
  <c r="T273" i="5"/>
  <c r="T271" i="5"/>
  <c r="T264" i="5"/>
  <c r="T260" i="5"/>
  <c r="T258" i="5"/>
  <c r="T256" i="5"/>
  <c r="T254" i="5"/>
  <c r="T241" i="5"/>
  <c r="T234" i="5"/>
  <c r="T228" i="5"/>
  <c r="T226" i="5"/>
  <c r="T224" i="5"/>
  <c r="T222" i="5"/>
  <c r="T219" i="5"/>
  <c r="T214" i="5"/>
  <c r="T206" i="5"/>
  <c r="T204" i="5"/>
  <c r="T202" i="5"/>
  <c r="T199" i="5"/>
  <c r="T198" i="5"/>
  <c r="T195" i="5"/>
  <c r="T194" i="5"/>
  <c r="T191" i="5"/>
  <c r="T184" i="5"/>
  <c r="T181" i="5"/>
  <c r="T179" i="5"/>
  <c r="T177" i="5"/>
  <c r="T175" i="5"/>
  <c r="T173" i="5"/>
  <c r="T171" i="5"/>
  <c r="T169" i="5"/>
  <c r="T167" i="5"/>
  <c r="T161" i="5"/>
  <c r="T163" i="5" s="1"/>
  <c r="T155" i="5"/>
  <c r="T153" i="5"/>
  <c r="T151" i="5"/>
  <c r="T149" i="5"/>
  <c r="T147" i="5"/>
  <c r="T145" i="5"/>
  <c r="T143" i="5"/>
  <c r="T141" i="5"/>
  <c r="T139" i="5"/>
  <c r="T137" i="5"/>
  <c r="T135" i="5"/>
  <c r="T133" i="5"/>
  <c r="T131" i="5"/>
  <c r="T125" i="5"/>
  <c r="T123" i="5"/>
  <c r="T121" i="5"/>
  <c r="T119" i="5"/>
  <c r="T111" i="5"/>
  <c r="T109" i="5"/>
  <c r="T108" i="5"/>
  <c r="T107" i="5"/>
  <c r="T106" i="5"/>
  <c r="T98" i="5"/>
  <c r="T96" i="5"/>
  <c r="T94" i="5"/>
  <c r="T92" i="5"/>
  <c r="T84" i="5"/>
  <c r="T78" i="5"/>
  <c r="T79" i="5" s="1"/>
  <c r="T71" i="5"/>
  <c r="T44" i="5"/>
  <c r="T42" i="5"/>
  <c r="T40" i="5"/>
  <c r="T37" i="5"/>
  <c r="T35" i="5"/>
  <c r="T33" i="5"/>
  <c r="T31" i="5"/>
  <c r="T28" i="5"/>
  <c r="T25" i="5"/>
  <c r="T23" i="5"/>
  <c r="T21" i="5"/>
  <c r="T19" i="5"/>
  <c r="T17" i="5"/>
  <c r="T15" i="5"/>
  <c r="T8" i="5"/>
  <c r="R411" i="5"/>
  <c r="R408" i="5"/>
  <c r="R406" i="5"/>
  <c r="R404" i="5"/>
  <c r="R403" i="5"/>
  <c r="R402" i="5"/>
  <c r="R401" i="5"/>
  <c r="R400" i="5"/>
  <c r="R397" i="5"/>
  <c r="R387" i="5"/>
  <c r="R386" i="5"/>
  <c r="R385" i="5"/>
  <c r="R382" i="5"/>
  <c r="R381" i="5"/>
  <c r="R380" i="5"/>
  <c r="R376" i="5"/>
  <c r="R375" i="5"/>
  <c r="R371" i="5"/>
  <c r="R365" i="5"/>
  <c r="R363" i="5"/>
  <c r="R361" i="5"/>
  <c r="R359" i="5"/>
  <c r="R357" i="5"/>
  <c r="R355" i="5"/>
  <c r="R353" i="5"/>
  <c r="R350" i="5"/>
  <c r="R342" i="5"/>
  <c r="R339" i="5"/>
  <c r="R337" i="5"/>
  <c r="R335" i="5"/>
  <c r="R333" i="5"/>
  <c r="R331" i="5"/>
  <c r="R329" i="5"/>
  <c r="R318" i="5"/>
  <c r="R314" i="5"/>
  <c r="R312" i="5"/>
  <c r="R309" i="5"/>
  <c r="R307" i="5"/>
  <c r="R305" i="5"/>
  <c r="R303" i="5"/>
  <c r="R300" i="5"/>
  <c r="R297" i="5"/>
  <c r="R295" i="5"/>
  <c r="R293" i="5"/>
  <c r="R291" i="5"/>
  <c r="R289" i="5"/>
  <c r="R284" i="5"/>
  <c r="R282" i="5"/>
  <c r="R281" i="5"/>
  <c r="R280" i="5"/>
  <c r="R277" i="5"/>
  <c r="R275" i="5"/>
  <c r="R273" i="5"/>
  <c r="R271" i="5"/>
  <c r="R264" i="5"/>
  <c r="R262" i="5"/>
  <c r="R260" i="5"/>
  <c r="R258" i="5"/>
  <c r="R256" i="5"/>
  <c r="R254" i="5"/>
  <c r="R241" i="5"/>
  <c r="R234" i="5"/>
  <c r="R228" i="5"/>
  <c r="R226" i="5"/>
  <c r="R224" i="5"/>
  <c r="R222" i="5"/>
  <c r="R219" i="5"/>
  <c r="R214" i="5"/>
  <c r="R206" i="5"/>
  <c r="R204" i="5"/>
  <c r="R202" i="5"/>
  <c r="R199" i="5"/>
  <c r="R198" i="5"/>
  <c r="R195" i="5"/>
  <c r="R194" i="5"/>
  <c r="R191" i="5"/>
  <c r="R184" i="5"/>
  <c r="R181" i="5"/>
  <c r="R179" i="5"/>
  <c r="R177" i="5"/>
  <c r="R175" i="5"/>
  <c r="R173" i="5"/>
  <c r="R171" i="5"/>
  <c r="R169" i="5"/>
  <c r="R167" i="5"/>
  <c r="R161" i="5"/>
  <c r="R163" i="5" s="1"/>
  <c r="R155" i="5"/>
  <c r="R153" i="5"/>
  <c r="R151" i="5"/>
  <c r="R149" i="5"/>
  <c r="R145" i="5"/>
  <c r="R143" i="5"/>
  <c r="R141" i="5"/>
  <c r="R139" i="5"/>
  <c r="R137" i="5"/>
  <c r="R135" i="5"/>
  <c r="R133" i="5"/>
  <c r="R131" i="5"/>
  <c r="R125" i="5"/>
  <c r="R123" i="5"/>
  <c r="R121" i="5"/>
  <c r="R119" i="5"/>
  <c r="R117" i="5"/>
  <c r="R111" i="5"/>
  <c r="R109" i="5"/>
  <c r="R108" i="5"/>
  <c r="R107" i="5"/>
  <c r="R106" i="5"/>
  <c r="R105" i="5"/>
  <c r="R104" i="5"/>
  <c r="R101" i="5"/>
  <c r="R98" i="5"/>
  <c r="R96" i="5"/>
  <c r="R94" i="5"/>
  <c r="R92" i="5"/>
  <c r="R90" i="5"/>
  <c r="R88" i="5"/>
  <c r="R84" i="5"/>
  <c r="R82" i="5"/>
  <c r="R78" i="5"/>
  <c r="R79" i="5" s="1"/>
  <c r="R71" i="5"/>
  <c r="R69" i="5"/>
  <c r="R67" i="5"/>
  <c r="R63" i="5"/>
  <c r="R54" i="5"/>
  <c r="R53" i="5"/>
  <c r="R52" i="5"/>
  <c r="R44" i="5"/>
  <c r="R42" i="5"/>
  <c r="R40" i="5"/>
  <c r="R37" i="5"/>
  <c r="R35" i="5"/>
  <c r="R33" i="5"/>
  <c r="R31" i="5"/>
  <c r="R28" i="5"/>
  <c r="R25" i="5"/>
  <c r="R23" i="5"/>
  <c r="R21" i="5"/>
  <c r="R19" i="5"/>
  <c r="R17" i="5"/>
  <c r="R15" i="5"/>
  <c r="R8" i="5"/>
  <c r="P411" i="5"/>
  <c r="P408" i="5"/>
  <c r="P406" i="5"/>
  <c r="P404" i="5"/>
  <c r="P403" i="5"/>
  <c r="P402" i="5"/>
  <c r="P401" i="5"/>
  <c r="P400" i="5"/>
  <c r="P397" i="5"/>
  <c r="P387" i="5"/>
  <c r="P386" i="5"/>
  <c r="P385" i="5"/>
  <c r="P383" i="5"/>
  <c r="P382" i="5"/>
  <c r="P381" i="5"/>
  <c r="P380" i="5"/>
  <c r="P376" i="5"/>
  <c r="P375" i="5"/>
  <c r="P371" i="5"/>
  <c r="P365" i="5"/>
  <c r="P363" i="5"/>
  <c r="P361" i="5"/>
  <c r="P359" i="5"/>
  <c r="P357" i="5"/>
  <c r="P355" i="5"/>
  <c r="P353" i="5"/>
  <c r="P350" i="5"/>
  <c r="P342" i="5"/>
  <c r="P339" i="5"/>
  <c r="P337" i="5"/>
  <c r="P335" i="5"/>
  <c r="P333" i="5"/>
  <c r="P331" i="5"/>
  <c r="P329" i="5"/>
  <c r="P318" i="5"/>
  <c r="P314" i="5"/>
  <c r="P312" i="5"/>
  <c r="P309" i="5"/>
  <c r="P307" i="5"/>
  <c r="P305" i="5"/>
  <c r="P303" i="5"/>
  <c r="P300" i="5"/>
  <c r="P297" i="5"/>
  <c r="P295" i="5"/>
  <c r="P293" i="5"/>
  <c r="P291" i="5"/>
  <c r="P289" i="5"/>
  <c r="P284" i="5"/>
  <c r="P282" i="5"/>
  <c r="P281" i="5"/>
  <c r="P280" i="5"/>
  <c r="P277" i="5"/>
  <c r="P275" i="5"/>
  <c r="P273" i="5"/>
  <c r="P271" i="5"/>
  <c r="P266" i="5"/>
  <c r="P264" i="5"/>
  <c r="P260" i="5"/>
  <c r="P258" i="5"/>
  <c r="P256" i="5"/>
  <c r="P254" i="5"/>
  <c r="P251" i="5"/>
  <c r="P248" i="5"/>
  <c r="P241" i="5"/>
  <c r="P226" i="5"/>
  <c r="P224" i="5"/>
  <c r="P222" i="5"/>
  <c r="P219" i="5"/>
  <c r="P214" i="5"/>
  <c r="P204" i="5"/>
  <c r="P198" i="5"/>
  <c r="P194" i="5"/>
  <c r="P191" i="5"/>
  <c r="P184" i="5"/>
  <c r="P181" i="5"/>
  <c r="P177" i="5"/>
  <c r="P171" i="5"/>
  <c r="P169" i="5"/>
  <c r="P167" i="5"/>
  <c r="P161" i="5"/>
  <c r="P163" i="5" s="1"/>
  <c r="P143" i="5"/>
  <c r="P137" i="5"/>
  <c r="P125" i="5"/>
  <c r="P123" i="5"/>
  <c r="P109" i="5"/>
  <c r="P98" i="5"/>
  <c r="P96" i="5"/>
  <c r="P71" i="5"/>
  <c r="P44" i="5"/>
  <c r="P42" i="5"/>
  <c r="P40" i="5"/>
  <c r="P37" i="5"/>
  <c r="P35" i="5"/>
  <c r="P33" i="5"/>
  <c r="P31" i="5"/>
  <c r="P28" i="5"/>
  <c r="P25" i="5"/>
  <c r="P23" i="5"/>
  <c r="P21" i="5"/>
  <c r="P19" i="5"/>
  <c r="P17" i="5"/>
  <c r="P15" i="5"/>
  <c r="N411" i="5"/>
  <c r="N408" i="5"/>
  <c r="N406" i="5"/>
  <c r="N404" i="5"/>
  <c r="N403" i="5"/>
  <c r="N402" i="5"/>
  <c r="N401" i="5"/>
  <c r="N400" i="5"/>
  <c r="N397" i="5"/>
  <c r="N387" i="5"/>
  <c r="N386" i="5"/>
  <c r="N385" i="5"/>
  <c r="N382" i="5"/>
  <c r="N381" i="5"/>
  <c r="N380" i="5"/>
  <c r="N376" i="5"/>
  <c r="N375" i="5"/>
  <c r="N371" i="5"/>
  <c r="N365" i="5"/>
  <c r="N363" i="5"/>
  <c r="N361" i="5"/>
  <c r="N359" i="5"/>
  <c r="N357" i="5"/>
  <c r="N355" i="5"/>
  <c r="N353" i="5"/>
  <c r="N350" i="5"/>
  <c r="N342" i="5"/>
  <c r="N339" i="5"/>
  <c r="N337" i="5"/>
  <c r="N335" i="5"/>
  <c r="N333" i="5"/>
  <c r="N331" i="5"/>
  <c r="N329" i="5"/>
  <c r="N318" i="5"/>
  <c r="N314" i="5"/>
  <c r="N312" i="5"/>
  <c r="N309" i="5"/>
  <c r="N307" i="5"/>
  <c r="N305" i="5"/>
  <c r="N303" i="5"/>
  <c r="N300" i="5"/>
  <c r="N297" i="5"/>
  <c r="N295" i="5"/>
  <c r="N293" i="5"/>
  <c r="N291" i="5"/>
  <c r="N289" i="5"/>
  <c r="N284" i="5"/>
  <c r="N282" i="5"/>
  <c r="N281" i="5"/>
  <c r="N280" i="5"/>
  <c r="N277" i="5"/>
  <c r="N275" i="5"/>
  <c r="N273" i="5"/>
  <c r="N271" i="5"/>
  <c r="N262" i="5"/>
  <c r="N260" i="5"/>
  <c r="N258" i="5"/>
  <c r="N254" i="5"/>
  <c r="N241" i="5"/>
  <c r="N234" i="5"/>
  <c r="N228" i="5"/>
  <c r="N226" i="5"/>
  <c r="N224" i="5"/>
  <c r="N222" i="5"/>
  <c r="N219" i="5"/>
  <c r="N214" i="5"/>
  <c r="N204" i="5"/>
  <c r="N202" i="5"/>
  <c r="N199" i="5"/>
  <c r="N198" i="5"/>
  <c r="N195" i="5"/>
  <c r="N194" i="5"/>
  <c r="N191" i="5"/>
  <c r="N184" i="5"/>
  <c r="N181" i="5"/>
  <c r="N175" i="5"/>
  <c r="N173" i="5"/>
  <c r="N171" i="5"/>
  <c r="N161" i="5"/>
  <c r="N163" i="5" s="1"/>
  <c r="N153" i="5"/>
  <c r="N145" i="5"/>
  <c r="N143" i="5"/>
  <c r="N141" i="5"/>
  <c r="N139" i="5"/>
  <c r="N137" i="5"/>
  <c r="N131" i="5"/>
  <c r="N125" i="5"/>
  <c r="N123" i="5"/>
  <c r="N109" i="5"/>
  <c r="N108" i="5"/>
  <c r="N98" i="5"/>
  <c r="N96" i="5"/>
  <c r="N94" i="5"/>
  <c r="N92" i="5"/>
  <c r="N90" i="5"/>
  <c r="N71" i="5"/>
  <c r="N44" i="5"/>
  <c r="N42" i="5"/>
  <c r="N40" i="5"/>
  <c r="N37" i="5"/>
  <c r="N35" i="5"/>
  <c r="N33" i="5"/>
  <c r="N31" i="5"/>
  <c r="N28" i="5"/>
  <c r="N25" i="5"/>
  <c r="N23" i="5"/>
  <c r="N21" i="5"/>
  <c r="N19" i="5"/>
  <c r="N17" i="5"/>
  <c r="L411" i="5"/>
  <c r="L406" i="5"/>
  <c r="L404" i="5"/>
  <c r="L403" i="5"/>
  <c r="L402" i="5"/>
  <c r="L401" i="5"/>
  <c r="L400" i="5"/>
  <c r="L397" i="5"/>
  <c r="L387" i="5"/>
  <c r="L386" i="5"/>
  <c r="L385" i="5"/>
  <c r="L382" i="5"/>
  <c r="L381" i="5"/>
  <c r="L380" i="5"/>
  <c r="L376" i="5"/>
  <c r="L375" i="5"/>
  <c r="L371" i="5"/>
  <c r="L365" i="5"/>
  <c r="L363" i="5"/>
  <c r="L361" i="5"/>
  <c r="L359" i="5"/>
  <c r="L357" i="5"/>
  <c r="L355" i="5"/>
  <c r="L353" i="5"/>
  <c r="L350" i="5"/>
  <c r="L342" i="5"/>
  <c r="L339" i="5"/>
  <c r="L337" i="5"/>
  <c r="L335" i="5"/>
  <c r="L333" i="5"/>
  <c r="L331" i="5"/>
  <c r="L329" i="5"/>
  <c r="L318" i="5"/>
  <c r="L314" i="5"/>
  <c r="L312" i="5"/>
  <c r="L309" i="5"/>
  <c r="L307" i="5"/>
  <c r="L305" i="5"/>
  <c r="L303" i="5"/>
  <c r="L300" i="5"/>
  <c r="L297" i="5"/>
  <c r="L295" i="5"/>
  <c r="L293" i="5"/>
  <c r="L291" i="5"/>
  <c r="L289" i="5"/>
  <c r="L284" i="5"/>
  <c r="L282" i="5"/>
  <c r="L281" i="5"/>
  <c r="L280" i="5"/>
  <c r="L277" i="5"/>
  <c r="L275" i="5"/>
  <c r="L273" i="5"/>
  <c r="L271" i="5"/>
  <c r="L266" i="5"/>
  <c r="L264" i="5"/>
  <c r="L262" i="5"/>
  <c r="L260" i="5"/>
  <c r="L258" i="5"/>
  <c r="L256" i="5"/>
  <c r="L254" i="5"/>
  <c r="L251" i="5"/>
  <c r="L248" i="5"/>
  <c r="L241" i="5"/>
  <c r="L226" i="5"/>
  <c r="L224" i="5"/>
  <c r="L222" i="5"/>
  <c r="L219" i="5"/>
  <c r="L214" i="5"/>
  <c r="L204" i="5"/>
  <c r="L198" i="5"/>
  <c r="L194" i="5"/>
  <c r="L191" i="5"/>
  <c r="L184" i="5"/>
  <c r="L181" i="5"/>
  <c r="L177" i="5"/>
  <c r="L171" i="5"/>
  <c r="L169" i="5"/>
  <c r="L167" i="5"/>
  <c r="L161" i="5"/>
  <c r="L163" i="5" s="1"/>
  <c r="L143" i="5"/>
  <c r="L137" i="5"/>
  <c r="L125" i="5"/>
  <c r="L123" i="5"/>
  <c r="L109" i="5"/>
  <c r="L108" i="5"/>
  <c r="L98" i="5"/>
  <c r="L96" i="5"/>
  <c r="L71" i="5"/>
  <c r="L44" i="5"/>
  <c r="L42" i="5"/>
  <c r="L40" i="5"/>
  <c r="L37" i="5"/>
  <c r="L35" i="5"/>
  <c r="L33" i="5"/>
  <c r="L31" i="5"/>
  <c r="L25" i="5"/>
  <c r="L23" i="5"/>
  <c r="L19" i="5"/>
  <c r="L17" i="5"/>
  <c r="J411" i="5"/>
  <c r="J406" i="5"/>
  <c r="J404" i="5"/>
  <c r="J403" i="5"/>
  <c r="J402" i="5"/>
  <c r="J400" i="5"/>
  <c r="J387" i="5"/>
  <c r="J353" i="5"/>
  <c r="J342" i="5"/>
  <c r="J337" i="5"/>
  <c r="J335" i="5"/>
  <c r="J333" i="5"/>
  <c r="J300" i="5"/>
  <c r="J295" i="5"/>
  <c r="J293" i="5"/>
  <c r="J284" i="5"/>
  <c r="J282" i="5"/>
  <c r="J281" i="5"/>
  <c r="J280" i="5"/>
  <c r="J277" i="5"/>
  <c r="J275" i="5"/>
  <c r="J273" i="5"/>
  <c r="J271" i="5"/>
  <c r="J266" i="5"/>
  <c r="J264" i="5"/>
  <c r="J260" i="5"/>
  <c r="J258" i="5"/>
  <c r="J256" i="5"/>
  <c r="J254" i="5"/>
  <c r="J251" i="5"/>
  <c r="J248" i="5"/>
  <c r="J241" i="5"/>
  <c r="J226" i="5"/>
  <c r="J224" i="5"/>
  <c r="J222" i="5"/>
  <c r="J219" i="5"/>
  <c r="J214" i="5"/>
  <c r="J191" i="5"/>
  <c r="J161" i="5"/>
  <c r="J163" i="5" s="1"/>
  <c r="J143" i="5"/>
  <c r="J137" i="5"/>
  <c r="J125" i="5"/>
  <c r="J123" i="5"/>
  <c r="J109" i="5"/>
  <c r="J98" i="5"/>
  <c r="J96" i="5"/>
  <c r="J71" i="5"/>
  <c r="J44" i="5"/>
  <c r="J42" i="5"/>
  <c r="J40" i="5"/>
  <c r="J37" i="5"/>
  <c r="J35" i="5"/>
  <c r="J33" i="5"/>
  <c r="J31" i="5"/>
  <c r="J28" i="5"/>
  <c r="J25" i="5"/>
  <c r="J23" i="5"/>
  <c r="J21" i="5"/>
  <c r="J19" i="5"/>
  <c r="J17" i="5"/>
  <c r="J15" i="5"/>
  <c r="H411" i="5"/>
  <c r="H406" i="5"/>
  <c r="H404" i="5"/>
  <c r="H403" i="5"/>
  <c r="H402" i="5"/>
  <c r="H401" i="5"/>
  <c r="H400" i="5"/>
  <c r="H397" i="5"/>
  <c r="H387" i="5"/>
  <c r="H386" i="5"/>
  <c r="H385" i="5"/>
  <c r="H382" i="5"/>
  <c r="H381" i="5"/>
  <c r="H380" i="5"/>
  <c r="H376" i="5"/>
  <c r="H375" i="5"/>
  <c r="H371" i="5"/>
  <c r="H365" i="5"/>
  <c r="H363" i="5"/>
  <c r="H361" i="5"/>
  <c r="H359" i="5"/>
  <c r="H357" i="5"/>
  <c r="H355" i="5"/>
  <c r="H353" i="5"/>
  <c r="H350" i="5"/>
  <c r="H342" i="5"/>
  <c r="H339" i="5"/>
  <c r="H337" i="5"/>
  <c r="H335" i="5"/>
  <c r="H333" i="5"/>
  <c r="H331" i="5"/>
  <c r="H329" i="5"/>
  <c r="H318" i="5"/>
  <c r="H314" i="5"/>
  <c r="H312" i="5"/>
  <c r="H309" i="5"/>
  <c r="H307" i="5"/>
  <c r="H305" i="5"/>
  <c r="H303" i="5"/>
  <c r="H300" i="5"/>
  <c r="H297" i="5"/>
  <c r="H295" i="5"/>
  <c r="H291" i="5"/>
  <c r="H289" i="5"/>
  <c r="H284" i="5"/>
  <c r="H282" i="5"/>
  <c r="H281" i="5"/>
  <c r="H280" i="5"/>
  <c r="H277" i="5"/>
  <c r="H275" i="5"/>
  <c r="H273" i="5"/>
  <c r="H271" i="5"/>
  <c r="H266" i="5"/>
  <c r="H264" i="5"/>
  <c r="H262" i="5"/>
  <c r="H260" i="5"/>
  <c r="H258" i="5"/>
  <c r="H256" i="5"/>
  <c r="H254" i="5"/>
  <c r="H251" i="5"/>
  <c r="H248" i="5"/>
  <c r="H241" i="5"/>
  <c r="H226" i="5"/>
  <c r="H224" i="5"/>
  <c r="H222" i="5"/>
  <c r="H219" i="5"/>
  <c r="H214" i="5"/>
  <c r="H204" i="5"/>
  <c r="H198" i="5"/>
  <c r="H194" i="5"/>
  <c r="H191" i="5"/>
  <c r="H184" i="5"/>
  <c r="H181" i="5"/>
  <c r="H169" i="5"/>
  <c r="H167" i="5"/>
  <c r="H161" i="5"/>
  <c r="H163" i="5" s="1"/>
  <c r="H143" i="5"/>
  <c r="H137" i="5"/>
  <c r="H125" i="5"/>
  <c r="H123" i="5"/>
  <c r="H109" i="5"/>
  <c r="H98" i="5"/>
  <c r="H96" i="5"/>
  <c r="H71" i="5"/>
  <c r="H44" i="5"/>
  <c r="H42" i="5"/>
  <c r="H40" i="5"/>
  <c r="H37" i="5"/>
  <c r="H35" i="5"/>
  <c r="H33" i="5"/>
  <c r="H31" i="5"/>
  <c r="H28" i="5"/>
  <c r="H25" i="5"/>
  <c r="H23" i="5"/>
  <c r="H21" i="5"/>
  <c r="H19" i="5"/>
  <c r="H17" i="5"/>
  <c r="H15" i="5"/>
  <c r="F411" i="5"/>
  <c r="F406" i="5"/>
  <c r="F404" i="5"/>
  <c r="F403" i="5"/>
  <c r="F401" i="5"/>
  <c r="F400" i="5"/>
  <c r="F387" i="5"/>
  <c r="F382" i="5"/>
  <c r="F353" i="5"/>
  <c r="F342" i="5"/>
  <c r="F337" i="5"/>
  <c r="F335" i="5"/>
  <c r="F333" i="5"/>
  <c r="F297" i="5"/>
  <c r="F284" i="5"/>
  <c r="F282" i="5"/>
  <c r="F281" i="5"/>
  <c r="F280" i="5"/>
  <c r="F277" i="5"/>
  <c r="F275" i="5"/>
  <c r="F273" i="5"/>
  <c r="F271" i="5"/>
  <c r="F266" i="5"/>
  <c r="F264" i="5"/>
  <c r="F262" i="5"/>
  <c r="F260" i="5"/>
  <c r="F258" i="5"/>
  <c r="F256" i="5"/>
  <c r="F254" i="5"/>
  <c r="F251" i="5"/>
  <c r="F248" i="5"/>
  <c r="F226" i="5"/>
  <c r="F224" i="5"/>
  <c r="F222" i="5"/>
  <c r="F219" i="5"/>
  <c r="F214" i="5"/>
  <c r="F191" i="5"/>
  <c r="F177" i="5"/>
  <c r="F171" i="5"/>
  <c r="F169" i="5"/>
  <c r="F167" i="5"/>
  <c r="F143" i="5"/>
  <c r="F137" i="5"/>
  <c r="F125" i="5"/>
  <c r="F123" i="5"/>
  <c r="F109" i="5"/>
  <c r="F108" i="5"/>
  <c r="F98" i="5"/>
  <c r="F96" i="5"/>
  <c r="F71" i="5"/>
  <c r="F42" i="5"/>
  <c r="F40" i="5"/>
  <c r="F37" i="5"/>
  <c r="F35" i="5"/>
  <c r="F33" i="5"/>
  <c r="F31" i="5"/>
  <c r="F28" i="5"/>
  <c r="F25" i="5"/>
  <c r="F23" i="5"/>
  <c r="F21" i="5"/>
  <c r="F19" i="5"/>
  <c r="F17" i="5"/>
  <c r="F15" i="5"/>
  <c r="V393" i="5"/>
  <c r="V243" i="5" l="1"/>
  <c r="N243" i="5"/>
  <c r="P394" i="5"/>
  <c r="T157" i="5"/>
  <c r="P393" i="5"/>
  <c r="R243" i="5"/>
  <c r="AF243" i="5"/>
  <c r="F286" i="5"/>
  <c r="F393" i="5"/>
  <c r="X393" i="5"/>
  <c r="H393" i="5"/>
  <c r="AB345" i="5"/>
  <c r="F268" i="5"/>
  <c r="R208" i="5"/>
  <c r="L393" i="5"/>
  <c r="N345" i="5"/>
  <c r="N393" i="5"/>
  <c r="T395" i="5"/>
  <c r="X268" i="5"/>
  <c r="X286" i="5"/>
  <c r="AB268" i="5"/>
  <c r="AB393" i="5"/>
  <c r="AF229" i="5"/>
  <c r="T243" i="5"/>
  <c r="T286" i="5"/>
  <c r="Z393" i="5"/>
  <c r="AF393" i="5"/>
  <c r="AB243" i="5"/>
  <c r="AF73" i="5"/>
  <c r="V208" i="5"/>
  <c r="H268" i="5"/>
  <c r="H286" i="5"/>
  <c r="N395" i="5"/>
  <c r="AB229" i="5"/>
  <c r="L345" i="5"/>
  <c r="R286" i="5"/>
  <c r="X345" i="5"/>
  <c r="Z395" i="5"/>
  <c r="AB208" i="5"/>
  <c r="AB395" i="5"/>
  <c r="AF208" i="5"/>
  <c r="AF395" i="5"/>
  <c r="J395" i="5"/>
  <c r="L395" i="5"/>
  <c r="N229" i="5"/>
  <c r="N394" i="5"/>
  <c r="T345" i="5"/>
  <c r="V286" i="5"/>
  <c r="X395" i="5"/>
  <c r="Z229" i="5"/>
  <c r="Z394" i="5"/>
  <c r="AB394" i="5"/>
  <c r="AF394" i="5"/>
  <c r="H395" i="5"/>
  <c r="J286" i="5"/>
  <c r="T394" i="5"/>
  <c r="V345" i="5"/>
  <c r="H394" i="5"/>
  <c r="R394" i="5"/>
  <c r="T208" i="5"/>
  <c r="T393" i="5"/>
  <c r="V395" i="5"/>
  <c r="X127" i="5"/>
  <c r="Z286" i="5"/>
  <c r="AF157" i="5"/>
  <c r="L394" i="5"/>
  <c r="R345" i="5"/>
  <c r="P286" i="5"/>
  <c r="R395" i="5"/>
  <c r="N286" i="5"/>
  <c r="P345" i="5"/>
  <c r="R113" i="5"/>
  <c r="R127" i="5"/>
  <c r="R393" i="5"/>
  <c r="T229" i="5"/>
  <c r="V394" i="5"/>
  <c r="AB127" i="5"/>
  <c r="H345" i="5"/>
  <c r="J394" i="5"/>
  <c r="X394" i="5"/>
  <c r="AB157" i="5"/>
  <c r="L268" i="5"/>
  <c r="L286" i="5"/>
  <c r="P395" i="5"/>
  <c r="R229" i="5"/>
  <c r="V229" i="5"/>
  <c r="X229" i="5"/>
  <c r="AF113" i="5"/>
  <c r="AF127" i="5"/>
  <c r="AF286" i="5"/>
  <c r="A10" i="5"/>
  <c r="A15" i="5" s="1"/>
  <c r="D522" i="2"/>
  <c r="G522" i="2" s="1"/>
  <c r="G524" i="2" s="1"/>
  <c r="E293" i="5" s="1"/>
  <c r="D426" i="7"/>
  <c r="G426" i="7" s="1"/>
  <c r="G428" i="7" s="1"/>
  <c r="G293" i="5" s="1"/>
  <c r="H293" i="5" s="1"/>
  <c r="G304" i="32"/>
  <c r="G306" i="32" s="1"/>
  <c r="Y293" i="5" s="1"/>
  <c r="Z293" i="5" s="1"/>
  <c r="D145" i="27"/>
  <c r="D135" i="27" s="1"/>
  <c r="G421" i="32"/>
  <c r="G423" i="32" s="1"/>
  <c r="Y323" i="5" s="1"/>
  <c r="Z323" i="5" s="1"/>
  <c r="D286" i="24"/>
  <c r="G286" i="24" s="1"/>
  <c r="G288" i="24" s="1"/>
  <c r="U323" i="5" s="1"/>
  <c r="V323" i="5" s="1"/>
  <c r="D128" i="30"/>
  <c r="G128" i="30" s="1"/>
  <c r="G130" i="30" s="1"/>
  <c r="S323" i="5" s="1"/>
  <c r="T323" i="5" s="1"/>
  <c r="D435" i="11"/>
  <c r="G435" i="11" s="1"/>
  <c r="G437" i="11" s="1"/>
  <c r="M323" i="5" s="1"/>
  <c r="D221" i="32"/>
  <c r="G221" i="32" s="1"/>
  <c r="G223" i="32" s="1"/>
  <c r="Y266" i="5" s="1"/>
  <c r="Z266" i="5" s="1"/>
  <c r="G281" i="24"/>
  <c r="G283" i="24" s="1"/>
  <c r="U266" i="5" s="1"/>
  <c r="V266" i="5" s="1"/>
  <c r="D124" i="30"/>
  <c r="G124" i="30" s="1"/>
  <c r="G126" i="30" s="1"/>
  <c r="S266" i="5" s="1"/>
  <c r="T266" i="5" s="1"/>
  <c r="G203" i="18"/>
  <c r="G205" i="18" s="1"/>
  <c r="Q266" i="5" s="1"/>
  <c r="R266" i="5" s="1"/>
  <c r="G430" i="11"/>
  <c r="G432" i="11" s="1"/>
  <c r="M266" i="5" s="1"/>
  <c r="C221" i="24"/>
  <c r="C120" i="18"/>
  <c r="C348" i="11"/>
  <c r="F156" i="32"/>
  <c r="F155" i="32"/>
  <c r="F154" i="32"/>
  <c r="F153" i="32"/>
  <c r="F152" i="32"/>
  <c r="F547" i="8"/>
  <c r="F545" i="8"/>
  <c r="AE185" i="5"/>
  <c r="AF185" i="5" s="1"/>
  <c r="AF187" i="5" s="1"/>
  <c r="AA185" i="5"/>
  <c r="AB185" i="5" s="1"/>
  <c r="W185" i="5"/>
  <c r="X185" i="5" s="1"/>
  <c r="X187" i="5" s="1"/>
  <c r="U185" i="5"/>
  <c r="V185" i="5" s="1"/>
  <c r="S185" i="5"/>
  <c r="T185" i="5" s="1"/>
  <c r="T187" i="5" s="1"/>
  <c r="Q185" i="5"/>
  <c r="R185" i="5" s="1"/>
  <c r="R187" i="5" s="1"/>
  <c r="O185" i="5"/>
  <c r="P185" i="5" s="1"/>
  <c r="M185" i="5"/>
  <c r="N185" i="5" s="1"/>
  <c r="K185" i="5"/>
  <c r="L185" i="5" s="1"/>
  <c r="G185" i="5"/>
  <c r="H185" i="5" s="1"/>
  <c r="AG266" i="5" l="1"/>
  <c r="N323" i="5"/>
  <c r="G207" i="18"/>
  <c r="G209" i="18" s="1"/>
  <c r="Q323" i="5" s="1"/>
  <c r="R323" i="5" s="1"/>
  <c r="N266" i="5"/>
  <c r="F293" i="5"/>
  <c r="AH266" i="5" l="1"/>
  <c r="C252" i="34" l="1"/>
  <c r="G252" i="34" s="1"/>
  <c r="C251" i="34"/>
  <c r="G251" i="34" s="1"/>
  <c r="C227" i="34"/>
  <c r="G227" i="34" s="1"/>
  <c r="C226" i="34"/>
  <c r="G226" i="34" s="1"/>
  <c r="C211" i="34"/>
  <c r="G211" i="34" s="1"/>
  <c r="C210" i="34"/>
  <c r="G210" i="34" s="1"/>
  <c r="G195" i="34"/>
  <c r="G194" i="34"/>
  <c r="C179" i="34"/>
  <c r="G179" i="34" s="1"/>
  <c r="C178" i="34"/>
  <c r="G178" i="34" s="1"/>
  <c r="F161" i="34"/>
  <c r="E161" i="34"/>
  <c r="F160" i="34"/>
  <c r="E160" i="34"/>
  <c r="D160" i="34"/>
  <c r="E158" i="34"/>
  <c r="F157" i="34"/>
  <c r="E157" i="34"/>
  <c r="D157" i="34"/>
  <c r="F158" i="34"/>
  <c r="G115" i="34"/>
  <c r="G114" i="34"/>
  <c r="G99" i="34"/>
  <c r="G98" i="34"/>
  <c r="G86" i="34"/>
  <c r="G85" i="34"/>
  <c r="G71" i="34"/>
  <c r="G70" i="34"/>
  <c r="G57" i="34"/>
  <c r="G56" i="34"/>
  <c r="G27" i="34"/>
  <c r="G26" i="34"/>
  <c r="G13" i="34"/>
  <c r="G12" i="34"/>
  <c r="G308" i="32"/>
  <c r="G310" i="32" s="1"/>
  <c r="Y321" i="5" s="1"/>
  <c r="D621" i="15"/>
  <c r="G621" i="15" s="1"/>
  <c r="G623" i="15" s="1"/>
  <c r="O323" i="5" s="1"/>
  <c r="P323" i="5" s="1"/>
  <c r="D407" i="9"/>
  <c r="G407" i="9"/>
  <c r="G409" i="9" s="1"/>
  <c r="K323" i="5" s="1"/>
  <c r="L323" i="5" s="1"/>
  <c r="D740" i="8"/>
  <c r="G740" i="8" s="1"/>
  <c r="G742" i="8" s="1"/>
  <c r="I323" i="5" s="1"/>
  <c r="J323" i="5" s="1"/>
  <c r="G423" i="7"/>
  <c r="G425" i="7" s="1"/>
  <c r="G323" i="5" s="1"/>
  <c r="H323" i="5" s="1"/>
  <c r="D527" i="2"/>
  <c r="G527" i="2" s="1"/>
  <c r="G529" i="2" s="1"/>
  <c r="E323" i="5" s="1"/>
  <c r="AG323" i="5" l="1"/>
  <c r="F323" i="5"/>
  <c r="G160" i="34"/>
  <c r="D161" i="34"/>
  <c r="H160" i="34"/>
  <c r="G157" i="34"/>
  <c r="H157" i="34"/>
  <c r="D158" i="34"/>
  <c r="AH323" i="5" l="1"/>
  <c r="G161" i="34"/>
  <c r="H161" i="34"/>
  <c r="H158" i="34"/>
  <c r="G158" i="34"/>
  <c r="AH137" i="5" l="1"/>
  <c r="D555" i="15"/>
  <c r="D438" i="15"/>
  <c r="D437" i="15"/>
  <c r="D433" i="15"/>
  <c r="D422" i="15"/>
  <c r="D415" i="15"/>
  <c r="D414" i="15"/>
  <c r="D399" i="15"/>
  <c r="D161" i="15"/>
  <c r="D143" i="15"/>
  <c r="D141" i="15"/>
  <c r="D81" i="15"/>
  <c r="D362" i="8"/>
  <c r="G447" i="8"/>
  <c r="G493" i="8"/>
  <c r="B425" i="8"/>
  <c r="B426" i="8"/>
  <c r="D91" i="8"/>
  <c r="D426" i="8" s="1"/>
  <c r="D90" i="8"/>
  <c r="D86" i="8"/>
  <c r="G86" i="8" s="1"/>
  <c r="G71" i="8"/>
  <c r="G248" i="34"/>
  <c r="G223" i="34"/>
  <c r="G207" i="34"/>
  <c r="G191" i="34"/>
  <c r="G175" i="34"/>
  <c r="F149" i="34"/>
  <c r="E149" i="34"/>
  <c r="F148" i="34"/>
  <c r="E148" i="34"/>
  <c r="D148" i="34"/>
  <c r="F146" i="34"/>
  <c r="E146" i="34"/>
  <c r="F145" i="34"/>
  <c r="E145" i="34"/>
  <c r="D145" i="34"/>
  <c r="F143" i="34"/>
  <c r="E143" i="34"/>
  <c r="F142" i="34"/>
  <c r="E142" i="34"/>
  <c r="D142" i="34"/>
  <c r="F140" i="34"/>
  <c r="E140" i="34"/>
  <c r="F139" i="34"/>
  <c r="E139" i="34"/>
  <c r="D139" i="34"/>
  <c r="G111" i="34"/>
  <c r="G95" i="34"/>
  <c r="G82" i="34"/>
  <c r="G67" i="34"/>
  <c r="G53" i="34"/>
  <c r="G23" i="34"/>
  <c r="G9" i="34"/>
  <c r="G460" i="8"/>
  <c r="D454" i="8"/>
  <c r="G446" i="8"/>
  <c r="D250" i="34"/>
  <c r="C250" i="34"/>
  <c r="D249" i="34"/>
  <c r="C249" i="34"/>
  <c r="C247" i="34"/>
  <c r="G247" i="34" s="1"/>
  <c r="C246" i="34"/>
  <c r="C245" i="34"/>
  <c r="D225" i="34"/>
  <c r="C225" i="34"/>
  <c r="D224" i="34"/>
  <c r="C224" i="34"/>
  <c r="C222" i="34"/>
  <c r="G222" i="34" s="1"/>
  <c r="C221" i="34"/>
  <c r="C220" i="34"/>
  <c r="C209" i="34"/>
  <c r="C208" i="34"/>
  <c r="C206" i="34"/>
  <c r="G206" i="34" s="1"/>
  <c r="C205" i="34"/>
  <c r="C204" i="34"/>
  <c r="D209" i="34"/>
  <c r="D208" i="34"/>
  <c r="G190" i="34"/>
  <c r="D193" i="34"/>
  <c r="G193" i="34" s="1"/>
  <c r="D192" i="34"/>
  <c r="G192" i="34" s="1"/>
  <c r="D177" i="34"/>
  <c r="D176" i="34"/>
  <c r="C177" i="34"/>
  <c r="C176" i="34"/>
  <c r="C174" i="34"/>
  <c r="G174" i="34" s="1"/>
  <c r="C173" i="34"/>
  <c r="C172" i="34"/>
  <c r="F125" i="34"/>
  <c r="F124" i="34"/>
  <c r="F154" i="34"/>
  <c r="F151" i="34"/>
  <c r="F137" i="34"/>
  <c r="F136" i="34"/>
  <c r="F134" i="34"/>
  <c r="F133" i="34"/>
  <c r="F131" i="34"/>
  <c r="F130" i="34"/>
  <c r="F128" i="34"/>
  <c r="F127" i="34"/>
  <c r="D153" i="34"/>
  <c r="E154" i="34" s="1"/>
  <c r="E155" i="34"/>
  <c r="D154" i="34"/>
  <c r="D150" i="34"/>
  <c r="E151" i="34" s="1"/>
  <c r="E152" i="34"/>
  <c r="D151" i="34"/>
  <c r="E137" i="34"/>
  <c r="E136" i="34"/>
  <c r="D136" i="34"/>
  <c r="G110" i="34"/>
  <c r="D113" i="34"/>
  <c r="G113" i="34" s="1"/>
  <c r="D112" i="34"/>
  <c r="G112" i="34" s="1"/>
  <c r="G94" i="34"/>
  <c r="D97" i="34"/>
  <c r="G97" i="34" s="1"/>
  <c r="D96" i="34"/>
  <c r="G96" i="34" s="1"/>
  <c r="G81" i="34"/>
  <c r="D84" i="34"/>
  <c r="G84" i="34" s="1"/>
  <c r="D83" i="34"/>
  <c r="G83" i="34" s="1"/>
  <c r="D69" i="34"/>
  <c r="G69" i="34" s="1"/>
  <c r="D68" i="34"/>
  <c r="G68" i="34" s="1"/>
  <c r="G66" i="34"/>
  <c r="G52" i="34"/>
  <c r="D55" i="34"/>
  <c r="G55" i="34" s="1"/>
  <c r="D54" i="34"/>
  <c r="G54" i="34" s="1"/>
  <c r="G22" i="34"/>
  <c r="D25" i="34"/>
  <c r="G25" i="34" s="1"/>
  <c r="D24" i="34"/>
  <c r="G24" i="34" s="1"/>
  <c r="D11" i="34"/>
  <c r="G11" i="34" s="1"/>
  <c r="D10" i="34"/>
  <c r="G10" i="34" s="1"/>
  <c r="G7" i="34"/>
  <c r="G90" i="8" l="1"/>
  <c r="D425" i="8"/>
  <c r="G250" i="34"/>
  <c r="G225" i="34"/>
  <c r="G209" i="34"/>
  <c r="G249" i="34"/>
  <c r="G224" i="34"/>
  <c r="G208" i="34"/>
  <c r="G91" i="8"/>
  <c r="G426" i="8"/>
  <c r="G58" i="8"/>
  <c r="G425" i="8"/>
  <c r="G148" i="34"/>
  <c r="D149" i="34"/>
  <c r="H148" i="34"/>
  <c r="G145" i="34"/>
  <c r="D146" i="34"/>
  <c r="H145" i="34"/>
  <c r="G142" i="34"/>
  <c r="G139" i="34"/>
  <c r="D143" i="34"/>
  <c r="H142" i="34"/>
  <c r="D140" i="34"/>
  <c r="H139" i="34"/>
  <c r="G449" i="8"/>
  <c r="G451" i="8" s="1"/>
  <c r="G177" i="34"/>
  <c r="G176" i="34"/>
  <c r="F155" i="34"/>
  <c r="F152" i="34"/>
  <c r="G154" i="34"/>
  <c r="D155" i="34"/>
  <c r="G151" i="34"/>
  <c r="H151" i="34"/>
  <c r="D152" i="34"/>
  <c r="G136" i="34"/>
  <c r="D137" i="34"/>
  <c r="H136" i="34"/>
  <c r="C454" i="8" l="1"/>
  <c r="G454" i="8" s="1"/>
  <c r="G455" i="8" s="1"/>
  <c r="I169" i="5" s="1"/>
  <c r="I167" i="5"/>
  <c r="G149" i="34"/>
  <c r="H149" i="34"/>
  <c r="H146" i="34"/>
  <c r="G146" i="34"/>
  <c r="H143" i="34"/>
  <c r="G143" i="34"/>
  <c r="G140" i="34"/>
  <c r="H140" i="34"/>
  <c r="H154" i="34"/>
  <c r="G155" i="34"/>
  <c r="H155" i="34"/>
  <c r="G152" i="34"/>
  <c r="H152" i="34"/>
  <c r="G137" i="34"/>
  <c r="H137" i="34"/>
  <c r="J169" i="5" l="1"/>
  <c r="J167" i="5"/>
  <c r="G246" i="34"/>
  <c r="G245" i="34"/>
  <c r="C244" i="34"/>
  <c r="G244" i="34" s="1"/>
  <c r="C243" i="34"/>
  <c r="G243" i="34" s="1"/>
  <c r="G236" i="34"/>
  <c r="G235" i="34"/>
  <c r="G234" i="34"/>
  <c r="G221" i="34"/>
  <c r="G220" i="34"/>
  <c r="C219" i="34"/>
  <c r="G219" i="34" s="1"/>
  <c r="C218" i="34"/>
  <c r="G218" i="34" s="1"/>
  <c r="G205" i="34"/>
  <c r="G204" i="34"/>
  <c r="C203" i="34"/>
  <c r="G203" i="34" s="1"/>
  <c r="C202" i="34"/>
  <c r="G202" i="34" s="1"/>
  <c r="G189" i="34"/>
  <c r="G188" i="34"/>
  <c r="G187" i="34"/>
  <c r="G186" i="34"/>
  <c r="G173" i="34"/>
  <c r="G172" i="34"/>
  <c r="C171" i="34"/>
  <c r="G171" i="34" s="1"/>
  <c r="C170" i="34"/>
  <c r="G170" i="34" s="1"/>
  <c r="H164" i="34"/>
  <c r="E134" i="34"/>
  <c r="E133" i="34"/>
  <c r="D133" i="34"/>
  <c r="E131" i="34"/>
  <c r="E130" i="34"/>
  <c r="D130" i="34"/>
  <c r="E128" i="34"/>
  <c r="E127" i="34"/>
  <c r="D127" i="34"/>
  <c r="E125" i="34"/>
  <c r="E124" i="34"/>
  <c r="D124" i="34"/>
  <c r="D125" i="34" s="1"/>
  <c r="AA282" i="5" l="1"/>
  <c r="AG282" i="5" s="1"/>
  <c r="AA281" i="5"/>
  <c r="AG281" i="5" s="1"/>
  <c r="AA280" i="5"/>
  <c r="AG280" i="5" s="1"/>
  <c r="G254" i="34"/>
  <c r="G256" i="34" s="1"/>
  <c r="AA284" i="5" s="1"/>
  <c r="AG284" i="5" s="1"/>
  <c r="G238" i="34"/>
  <c r="G240" i="34" s="1"/>
  <c r="G229" i="34"/>
  <c r="G231" i="34" s="1"/>
  <c r="AA277" i="5" s="1"/>
  <c r="AG277" i="5" s="1"/>
  <c r="G213" i="34"/>
  <c r="G215" i="34" s="1"/>
  <c r="AA275" i="5" s="1"/>
  <c r="AG275" i="5" s="1"/>
  <c r="G197" i="34"/>
  <c r="G199" i="34" s="1"/>
  <c r="AA273" i="5" s="1"/>
  <c r="AG273" i="5" s="1"/>
  <c r="G181" i="34"/>
  <c r="G183" i="34" s="1"/>
  <c r="AA104" i="5" s="1"/>
  <c r="AB104" i="5" s="1"/>
  <c r="H125" i="34"/>
  <c r="H124" i="34"/>
  <c r="G133" i="34"/>
  <c r="D134" i="34"/>
  <c r="H133" i="34"/>
  <c r="G130" i="34"/>
  <c r="G127" i="34"/>
  <c r="D131" i="34"/>
  <c r="H130" i="34"/>
  <c r="D128" i="34"/>
  <c r="H127" i="34"/>
  <c r="G125" i="34"/>
  <c r="G124" i="34"/>
  <c r="AH282" i="5" l="1"/>
  <c r="AH277" i="5"/>
  <c r="AH280" i="5"/>
  <c r="AH275" i="5"/>
  <c r="AH281" i="5"/>
  <c r="AH284" i="5"/>
  <c r="AH273" i="5"/>
  <c r="AB277" i="5"/>
  <c r="AB281" i="5"/>
  <c r="AB284" i="5"/>
  <c r="AB275" i="5"/>
  <c r="AB282" i="5"/>
  <c r="AB280" i="5"/>
  <c r="AB273" i="5"/>
  <c r="H134" i="34"/>
  <c r="G134" i="34"/>
  <c r="G131" i="34"/>
  <c r="H131" i="34"/>
  <c r="H128" i="34"/>
  <c r="G128" i="34"/>
  <c r="H163" i="34" l="1"/>
  <c r="H165" i="34" s="1"/>
  <c r="H167" i="34" s="1"/>
  <c r="AA101" i="5" s="1"/>
  <c r="AB101" i="5" s="1"/>
  <c r="G109" i="34"/>
  <c r="G108" i="34"/>
  <c r="G107" i="34"/>
  <c r="G106" i="34"/>
  <c r="G93" i="34"/>
  <c r="G92" i="34"/>
  <c r="G91" i="34"/>
  <c r="G90" i="34"/>
  <c r="G80" i="34"/>
  <c r="G79" i="34"/>
  <c r="G78" i="34"/>
  <c r="G77" i="34"/>
  <c r="G117" i="34" l="1"/>
  <c r="G119" i="34" s="1"/>
  <c r="G88" i="34"/>
  <c r="AA111" i="5" s="1"/>
  <c r="AB111" i="5" s="1"/>
  <c r="AA167" i="5" l="1"/>
  <c r="AB167" i="5" s="1"/>
  <c r="AB187" i="5" s="1"/>
  <c r="G39" i="34"/>
  <c r="G65" i="34"/>
  <c r="G64" i="34"/>
  <c r="G63" i="34"/>
  <c r="G62" i="34"/>
  <c r="G51" i="34"/>
  <c r="G50" i="34"/>
  <c r="G49" i="34"/>
  <c r="G48" i="34"/>
  <c r="G21" i="34"/>
  <c r="G20" i="34"/>
  <c r="G8" i="34"/>
  <c r="G6" i="34"/>
  <c r="G73" i="34" l="1"/>
  <c r="AA271" i="5" s="1"/>
  <c r="G59" i="34"/>
  <c r="G5" i="34"/>
  <c r="G4" i="34"/>
  <c r="AG271" i="5" l="1"/>
  <c r="AH271" i="5" s="1"/>
  <c r="AB271" i="5"/>
  <c r="AB286" i="5" s="1"/>
  <c r="G38" i="34"/>
  <c r="AA69" i="5"/>
  <c r="AB69" i="5" s="1"/>
  <c r="G15" i="34"/>
  <c r="AA8" i="5" s="1"/>
  <c r="AB8" i="5" s="1"/>
  <c r="AA11" i="5" l="1"/>
  <c r="AB11" i="5" s="1"/>
  <c r="AA12" i="5"/>
  <c r="AB12" i="5" s="1"/>
  <c r="AA13" i="5"/>
  <c r="AB13" i="5" s="1"/>
  <c r="D412" i="32"/>
  <c r="D204" i="32"/>
  <c r="AB427" i="5"/>
  <c r="AB46" i="5" l="1"/>
  <c r="B446" i="5"/>
  <c r="B15" i="28" s="1"/>
  <c r="A16" i="34"/>
  <c r="A33" i="34" s="1"/>
  <c r="A47" i="34" s="1"/>
  <c r="A61" i="34" s="1"/>
  <c r="A75" i="34" s="1"/>
  <c r="A89" i="34" s="1"/>
  <c r="A105" i="34" s="1"/>
  <c r="A121" i="34" s="1"/>
  <c r="A169" i="34" s="1"/>
  <c r="A185" i="34" s="1"/>
  <c r="A201" i="34" s="1"/>
  <c r="A217" i="34" s="1"/>
  <c r="A233" i="34" s="1"/>
  <c r="A242" i="34" s="1"/>
  <c r="Z427" i="5"/>
  <c r="X427" i="5"/>
  <c r="L446" i="5" l="1"/>
  <c r="H446" i="5"/>
  <c r="X446" i="5"/>
  <c r="V446" i="5"/>
  <c r="Z446" i="5"/>
  <c r="P446" i="5"/>
  <c r="F446" i="5"/>
  <c r="AB446" i="5"/>
  <c r="J446" i="5"/>
  <c r="R446" i="5"/>
  <c r="N446" i="5"/>
  <c r="G37" i="34"/>
  <c r="T446" i="5"/>
  <c r="AF446" i="5"/>
  <c r="G18" i="34"/>
  <c r="G19" i="34"/>
  <c r="G101" i="34" l="1"/>
  <c r="G29" i="34"/>
  <c r="AH446" i="5"/>
  <c r="C15" i="28" s="1"/>
  <c r="G31" i="34" l="1"/>
  <c r="G34" i="34" s="1"/>
  <c r="AA52" i="5"/>
  <c r="G103" i="34"/>
  <c r="AB52" i="5" l="1"/>
  <c r="AA58" i="5"/>
  <c r="AB58" i="5" s="1"/>
  <c r="G36" i="34"/>
  <c r="G40" i="34" s="1"/>
  <c r="G42" i="34" s="1"/>
  <c r="AA82" i="5"/>
  <c r="AB82" i="5" s="1"/>
  <c r="AB113" i="5" s="1"/>
  <c r="E42" i="34"/>
  <c r="E204" i="32"/>
  <c r="D156" i="32"/>
  <c r="G156" i="32" s="1"/>
  <c r="B153" i="32"/>
  <c r="C153" i="32"/>
  <c r="D153" i="32"/>
  <c r="B154" i="32"/>
  <c r="C154" i="32"/>
  <c r="D154" i="32"/>
  <c r="B155" i="32"/>
  <c r="C155" i="32"/>
  <c r="D155" i="32"/>
  <c r="D152" i="32"/>
  <c r="C152" i="32"/>
  <c r="B152" i="32"/>
  <c r="G145" i="32"/>
  <c r="G144" i="32"/>
  <c r="G143" i="32"/>
  <c r="C119" i="32"/>
  <c r="G119" i="32" s="1"/>
  <c r="G118" i="32"/>
  <c r="D116" i="32"/>
  <c r="D115" i="32"/>
  <c r="D114" i="32"/>
  <c r="D113" i="32"/>
  <c r="D112" i="32"/>
  <c r="G93" i="32"/>
  <c r="G91" i="32"/>
  <c r="C105" i="32"/>
  <c r="G105" i="32" s="1"/>
  <c r="G104" i="32"/>
  <c r="D102" i="32"/>
  <c r="G101" i="32"/>
  <c r="G89" i="32"/>
  <c r="G88" i="32"/>
  <c r="D133" i="32"/>
  <c r="G418" i="32"/>
  <c r="Y386" i="5" s="1"/>
  <c r="Z386" i="5" s="1"/>
  <c r="G417" i="32"/>
  <c r="Y385" i="5" s="1"/>
  <c r="Z385" i="5" s="1"/>
  <c r="G412" i="32"/>
  <c r="G414" i="32" s="1"/>
  <c r="D408" i="32"/>
  <c r="G408" i="32" s="1"/>
  <c r="G410" i="32" s="1"/>
  <c r="G404" i="32"/>
  <c r="G406" i="32" s="1"/>
  <c r="Y381" i="5" s="1"/>
  <c r="Z381" i="5" s="1"/>
  <c r="G400" i="32"/>
  <c r="G402" i="32" s="1"/>
  <c r="G396" i="32"/>
  <c r="G398" i="32" s="1"/>
  <c r="Y376" i="5" s="1"/>
  <c r="Z376" i="5" s="1"/>
  <c r="G393" i="32"/>
  <c r="G395" i="32" s="1"/>
  <c r="Y375" i="5" s="1"/>
  <c r="Z375" i="5" s="1"/>
  <c r="G389" i="32"/>
  <c r="G388" i="32"/>
  <c r="G383" i="32"/>
  <c r="G382" i="32"/>
  <c r="G377" i="32"/>
  <c r="G376" i="32"/>
  <c r="G371" i="32"/>
  <c r="G370" i="32"/>
  <c r="G365" i="32"/>
  <c r="G364" i="32"/>
  <c r="G359" i="32"/>
  <c r="G358" i="32"/>
  <c r="G353" i="32"/>
  <c r="G352" i="32"/>
  <c r="G347" i="32"/>
  <c r="G346" i="32"/>
  <c r="G341" i="32"/>
  <c r="G340" i="32"/>
  <c r="G335" i="32"/>
  <c r="G334" i="32"/>
  <c r="G329" i="32"/>
  <c r="G328" i="32"/>
  <c r="G322" i="32"/>
  <c r="G321" i="32"/>
  <c r="G316" i="32"/>
  <c r="G315" i="32"/>
  <c r="G301" i="32"/>
  <c r="G303" i="32" s="1"/>
  <c r="Y318" i="5" s="1"/>
  <c r="Z318" i="5" s="1"/>
  <c r="G297" i="32"/>
  <c r="G299" i="32" s="1"/>
  <c r="Y291" i="5" s="1"/>
  <c r="Z291" i="5" s="1"/>
  <c r="G293" i="32"/>
  <c r="G295" i="32" s="1"/>
  <c r="G289" i="32"/>
  <c r="G291" i="32" s="1"/>
  <c r="Y289" i="5" s="1"/>
  <c r="Z289" i="5" s="1"/>
  <c r="G286" i="32"/>
  <c r="G288" i="32" s="1"/>
  <c r="Y314" i="5" s="1"/>
  <c r="Z314" i="5" s="1"/>
  <c r="G281" i="32"/>
  <c r="G283" i="32" s="1"/>
  <c r="G274" i="32"/>
  <c r="G277" i="32" s="1"/>
  <c r="G269" i="32"/>
  <c r="G268" i="32"/>
  <c r="G262" i="32"/>
  <c r="G265" i="32" s="1"/>
  <c r="Y339" i="5" s="1"/>
  <c r="Z339" i="5" s="1"/>
  <c r="G258" i="32"/>
  <c r="G257" i="32"/>
  <c r="G252" i="32"/>
  <c r="G251" i="32"/>
  <c r="G246" i="32"/>
  <c r="G245" i="32"/>
  <c r="G240" i="32"/>
  <c r="G242" i="32" s="1"/>
  <c r="Y305" i="5" s="1"/>
  <c r="Z305" i="5" s="1"/>
  <c r="G235" i="32"/>
  <c r="G237" i="32" s="1"/>
  <c r="Y303" i="5" s="1"/>
  <c r="Z303" i="5" s="1"/>
  <c r="G230" i="32"/>
  <c r="G229" i="32"/>
  <c r="G201" i="32"/>
  <c r="G202" i="32" s="1"/>
  <c r="Y155" i="5" s="1"/>
  <c r="Z155" i="5" s="1"/>
  <c r="G194" i="32"/>
  <c r="G195" i="32" s="1"/>
  <c r="G197" i="32" s="1"/>
  <c r="Y204" i="5" s="1"/>
  <c r="Z204" i="5" s="1"/>
  <c r="D189" i="32"/>
  <c r="C189" i="32"/>
  <c r="B189" i="32"/>
  <c r="G183" i="32"/>
  <c r="G184" i="32" s="1"/>
  <c r="G185" i="32" s="1"/>
  <c r="W198" i="5" s="1"/>
  <c r="X198" i="5" s="1"/>
  <c r="X208" i="5" s="1"/>
  <c r="G177" i="32"/>
  <c r="G179" i="32" s="1"/>
  <c r="Y234" i="5" s="1"/>
  <c r="Z234" i="5" s="1"/>
  <c r="Z243" i="5" s="1"/>
  <c r="G142" i="32"/>
  <c r="F134" i="32"/>
  <c r="F133" i="32"/>
  <c r="G125" i="32"/>
  <c r="F90" i="32"/>
  <c r="G78" i="32"/>
  <c r="G77" i="32"/>
  <c r="G74" i="32"/>
  <c r="G73" i="32"/>
  <c r="G65" i="32"/>
  <c r="G66" i="32" s="1"/>
  <c r="G68" i="32" s="1"/>
  <c r="Y84" i="5" s="1"/>
  <c r="Z84" i="5" s="1"/>
  <c r="C134" i="32"/>
  <c r="B53" i="32"/>
  <c r="B58" i="32" s="1"/>
  <c r="B134" i="32" s="1"/>
  <c r="B52" i="32"/>
  <c r="B57" i="32" s="1"/>
  <c r="B133" i="32" s="1"/>
  <c r="G44" i="32"/>
  <c r="G45" i="32" s="1"/>
  <c r="G47" i="32" s="1"/>
  <c r="Y78" i="5" s="1"/>
  <c r="Z78" i="5" s="1"/>
  <c r="Z79" i="5" s="1"/>
  <c r="G31" i="32"/>
  <c r="G33" i="32" s="1"/>
  <c r="G35" i="32" s="1"/>
  <c r="G22" i="32"/>
  <c r="A5" i="32"/>
  <c r="A14" i="32" s="1"/>
  <c r="E5" i="27"/>
  <c r="D5" i="27"/>
  <c r="G5" i="27" s="1"/>
  <c r="A29" i="32" l="1"/>
  <c r="A37" i="32" s="1"/>
  <c r="A43" i="32" s="1"/>
  <c r="A49" i="32" s="1"/>
  <c r="A64" i="32" s="1"/>
  <c r="A70" i="32" s="1"/>
  <c r="A84" i="32" s="1"/>
  <c r="A99" i="32" s="1"/>
  <c r="A110" i="32" s="1"/>
  <c r="A124" i="32" s="1"/>
  <c r="A131" i="32" s="1"/>
  <c r="A139" i="32" s="1"/>
  <c r="A151" i="32" s="1"/>
  <c r="A160" i="32" s="1"/>
  <c r="A169" i="32" s="1"/>
  <c r="A175" i="32" s="1"/>
  <c r="A180" i="32" s="1"/>
  <c r="A192" i="32" s="1"/>
  <c r="A199" i="32" s="1"/>
  <c r="G415" i="32"/>
  <c r="Y380" i="5" s="1"/>
  <c r="Z380" i="5" s="1"/>
  <c r="G116" i="32"/>
  <c r="Y331" i="5"/>
  <c r="Z331" i="5" s="1"/>
  <c r="Y329" i="5"/>
  <c r="Z329" i="5" s="1"/>
  <c r="AA67" i="5"/>
  <c r="AB67" i="5" s="1"/>
  <c r="G44" i="34"/>
  <c r="G232" i="32"/>
  <c r="Y295" i="5" s="1"/>
  <c r="Z295" i="5" s="1"/>
  <c r="G155" i="32"/>
  <c r="G153" i="32"/>
  <c r="G154" i="32"/>
  <c r="G114" i="32"/>
  <c r="G113" i="32"/>
  <c r="G204" i="32"/>
  <c r="G206" i="32" s="1"/>
  <c r="G207" i="32" s="1"/>
  <c r="Y249" i="5" s="1"/>
  <c r="G248" i="32"/>
  <c r="Y307" i="5" s="1"/>
  <c r="Z307" i="5" s="1"/>
  <c r="G318" i="32"/>
  <c r="Y350" i="5" s="1"/>
  <c r="Z350" i="5" s="1"/>
  <c r="G115" i="32"/>
  <c r="G90" i="32"/>
  <c r="G95" i="32" s="1"/>
  <c r="G97" i="32" s="1"/>
  <c r="Y121" i="5" s="1"/>
  <c r="Z121" i="5" s="1"/>
  <c r="G152" i="32"/>
  <c r="G419" i="32"/>
  <c r="G102" i="32"/>
  <c r="G106" i="32" s="1"/>
  <c r="G108" i="32" s="1"/>
  <c r="G367" i="32"/>
  <c r="Y359" i="5" s="1"/>
  <c r="Z359" i="5" s="1"/>
  <c r="G127" i="32"/>
  <c r="G129" i="32" s="1"/>
  <c r="Y161" i="5" s="1"/>
  <c r="AG161" i="5" s="1"/>
  <c r="G189" i="32"/>
  <c r="G190" i="32" s="1"/>
  <c r="Y194" i="5" s="1"/>
  <c r="Z194" i="5" s="1"/>
  <c r="Z208" i="5" s="1"/>
  <c r="G324" i="32"/>
  <c r="Y367" i="5" s="1"/>
  <c r="G355" i="32"/>
  <c r="Y355" i="5" s="1"/>
  <c r="Z355" i="5" s="1"/>
  <c r="G271" i="32"/>
  <c r="Y309" i="5" s="1"/>
  <c r="Z309" i="5" s="1"/>
  <c r="G373" i="32"/>
  <c r="G385" i="32"/>
  <c r="Y365" i="5" s="1"/>
  <c r="Z365" i="5" s="1"/>
  <c r="G337" i="32"/>
  <c r="Y361" i="5" s="1"/>
  <c r="Z361" i="5" s="1"/>
  <c r="G147" i="32"/>
  <c r="G149" i="32" s="1"/>
  <c r="Y181" i="5" s="1"/>
  <c r="Z181" i="5" s="1"/>
  <c r="G379" i="32"/>
  <c r="Y369" i="5" s="1"/>
  <c r="G112" i="32"/>
  <c r="G260" i="32"/>
  <c r="Y397" i="5" s="1"/>
  <c r="Z397" i="5" s="1"/>
  <c r="G349" i="32"/>
  <c r="Y391" i="5" s="1"/>
  <c r="G39" i="32"/>
  <c r="G41" i="32" s="1"/>
  <c r="G18" i="32" s="1"/>
  <c r="G254" i="32"/>
  <c r="Y312" i="5" s="1"/>
  <c r="Z312" i="5" s="1"/>
  <c r="G391" i="32"/>
  <c r="Y389" i="5" s="1"/>
  <c r="G361" i="32"/>
  <c r="Y357" i="5" s="1"/>
  <c r="Z357" i="5" s="1"/>
  <c r="G331" i="32"/>
  <c r="Y371" i="5" s="1"/>
  <c r="Z371" i="5" s="1"/>
  <c r="G343" i="32"/>
  <c r="Y363" i="5" s="1"/>
  <c r="Z363" i="5" s="1"/>
  <c r="G3" i="32"/>
  <c r="G4" i="32" s="1"/>
  <c r="Y8" i="5" s="1"/>
  <c r="Z8" i="5" s="1"/>
  <c r="C133" i="32"/>
  <c r="G133" i="32" s="1"/>
  <c r="G57" i="32"/>
  <c r="G52" i="32"/>
  <c r="AH161" i="5" l="1"/>
  <c r="Z161" i="5"/>
  <c r="Z163" i="5" s="1"/>
  <c r="Z249" i="5"/>
  <c r="Z248" i="5"/>
  <c r="Z345" i="5"/>
  <c r="AA63" i="5"/>
  <c r="G170" i="32"/>
  <c r="Y135" i="5"/>
  <c r="Z135" i="5" s="1"/>
  <c r="Y11" i="5"/>
  <c r="Z11" i="5" s="1"/>
  <c r="Y12" i="5"/>
  <c r="Z12" i="5" s="1"/>
  <c r="Y13" i="5"/>
  <c r="Z13" i="5" s="1"/>
  <c r="Y111" i="5"/>
  <c r="Z111" i="5" s="1"/>
  <c r="G158" i="32"/>
  <c r="Y185" i="5" s="1"/>
  <c r="A203" i="32"/>
  <c r="A209" i="32" s="1"/>
  <c r="A220" i="32" s="1"/>
  <c r="G80" i="32"/>
  <c r="G82" i="32" s="1"/>
  <c r="Y119" i="5" s="1"/>
  <c r="Z119" i="5" s="1"/>
  <c r="G165" i="32"/>
  <c r="G167" i="32" s="1"/>
  <c r="Y179" i="5" s="1"/>
  <c r="Z179" i="5" s="1"/>
  <c r="G120" i="32"/>
  <c r="G122" i="32" s="1"/>
  <c r="G10" i="32"/>
  <c r="G53" i="32"/>
  <c r="G55" i="32" s="1"/>
  <c r="G19" i="32" s="1"/>
  <c r="Z268" i="5" l="1"/>
  <c r="A228" i="32"/>
  <c r="A234" i="32" s="1"/>
  <c r="A239" i="32" s="1"/>
  <c r="A244" i="32" s="1"/>
  <c r="A250" i="32" s="1"/>
  <c r="A256" i="32" s="1"/>
  <c r="A261" i="32" s="1"/>
  <c r="A267" i="32" s="1"/>
  <c r="A273" i="32" s="1"/>
  <c r="A279" i="32" s="1"/>
  <c r="A285" i="32" s="1"/>
  <c r="A307" i="32" s="1"/>
  <c r="A314" i="32" s="1"/>
  <c r="A320" i="32" s="1"/>
  <c r="A327" i="32" s="1"/>
  <c r="A333" i="32" s="1"/>
  <c r="A339" i="32" s="1"/>
  <c r="A345" i="32" s="1"/>
  <c r="A351" i="32" s="1"/>
  <c r="A357" i="32" s="1"/>
  <c r="A363" i="32" s="1"/>
  <c r="A369" i="32" s="1"/>
  <c r="A375" i="32" s="1"/>
  <c r="A381" i="32" s="1"/>
  <c r="A387" i="32" s="1"/>
  <c r="A393" i="32" s="1"/>
  <c r="A396" i="32" s="1"/>
  <c r="A400" i="32" s="1"/>
  <c r="A404" i="32" s="1"/>
  <c r="A408" i="32" s="1"/>
  <c r="A412" i="32" s="1"/>
  <c r="A416" i="32" s="1"/>
  <c r="A420" i="32" s="1"/>
  <c r="Y151" i="5"/>
  <c r="Z151" i="5" s="1"/>
  <c r="AA65" i="5"/>
  <c r="AB65" i="5" s="1"/>
  <c r="AB63" i="5"/>
  <c r="Z46" i="5"/>
  <c r="G171" i="32"/>
  <c r="G172" i="32" s="1"/>
  <c r="Y133" i="5"/>
  <c r="Z133" i="5" s="1"/>
  <c r="G12" i="32"/>
  <c r="G15" i="32" s="1"/>
  <c r="E26" i="32" s="1"/>
  <c r="G26" i="32" s="1"/>
  <c r="G27" i="32" s="1"/>
  <c r="Y63" i="5" s="1"/>
  <c r="Z63" i="5" s="1"/>
  <c r="Y52" i="5"/>
  <c r="Y82" i="5"/>
  <c r="Z82" i="5" s="1"/>
  <c r="Z113" i="5" s="1"/>
  <c r="G58" i="32"/>
  <c r="G60" i="32" s="1"/>
  <c r="G62" i="32" s="1"/>
  <c r="D134" i="32"/>
  <c r="G134" i="32" s="1"/>
  <c r="G136" i="32" s="1"/>
  <c r="G137" i="32" s="1"/>
  <c r="Y139" i="5" s="1"/>
  <c r="Z139" i="5" s="1"/>
  <c r="Z52" i="5" l="1"/>
  <c r="Y58" i="5"/>
  <c r="Z58" i="5" s="1"/>
  <c r="AB73" i="5"/>
  <c r="Z185" i="5"/>
  <c r="Z184" i="5"/>
  <c r="Y145" i="5"/>
  <c r="Z145" i="5" s="1"/>
  <c r="Y149" i="5"/>
  <c r="Z149" i="5" s="1"/>
  <c r="Z65" i="5"/>
  <c r="G20" i="32"/>
  <c r="G24" i="32" s="1"/>
  <c r="Y69" i="5" s="1"/>
  <c r="Z69" i="5" s="1"/>
  <c r="Y117" i="5"/>
  <c r="Z117" i="5" s="1"/>
  <c r="Z127" i="5" s="1"/>
  <c r="D596" i="15"/>
  <c r="E555" i="15"/>
  <c r="G538" i="15"/>
  <c r="E166" i="15"/>
  <c r="E161" i="15"/>
  <c r="D150" i="15"/>
  <c r="G628" i="8"/>
  <c r="G630" i="8" s="1"/>
  <c r="G632" i="8" s="1"/>
  <c r="G527" i="8"/>
  <c r="G406" i="8"/>
  <c r="Z73" i="5" l="1"/>
  <c r="Z187" i="5"/>
  <c r="Y147" i="5"/>
  <c r="Z147" i="5" s="1"/>
  <c r="Z157" i="5" s="1"/>
  <c r="G634" i="8"/>
  <c r="I262" i="5" s="1"/>
  <c r="J262" i="5" l="1"/>
  <c r="J268" i="5" s="1"/>
  <c r="D595" i="15"/>
  <c r="G595" i="15" s="1"/>
  <c r="D590" i="15"/>
  <c r="G590" i="15" s="1"/>
  <c r="G592" i="15" s="1"/>
  <c r="G414" i="15"/>
  <c r="D489" i="15"/>
  <c r="G489" i="15" s="1"/>
  <c r="E496" i="15"/>
  <c r="G496" i="15" s="1"/>
  <c r="G498" i="15" s="1"/>
  <c r="E461" i="15"/>
  <c r="D461" i="15"/>
  <c r="C535" i="15"/>
  <c r="C536" i="15" s="1"/>
  <c r="G527" i="15"/>
  <c r="G464" i="15"/>
  <c r="G463" i="15"/>
  <c r="D463" i="15"/>
  <c r="D456" i="15"/>
  <c r="G456" i="15" s="1"/>
  <c r="D445" i="15"/>
  <c r="C441" i="15"/>
  <c r="G441" i="15" s="1"/>
  <c r="C418" i="15"/>
  <c r="G418" i="15" s="1"/>
  <c r="D408" i="15"/>
  <c r="G408" i="15" s="1"/>
  <c r="G399" i="15"/>
  <c r="G401" i="15" s="1"/>
  <c r="F359" i="15"/>
  <c r="G359" i="15" s="1"/>
  <c r="F358" i="15"/>
  <c r="G358" i="15" s="1"/>
  <c r="F351" i="15"/>
  <c r="E350" i="15"/>
  <c r="F343" i="15"/>
  <c r="E342" i="15"/>
  <c r="C342" i="15"/>
  <c r="C343" i="15" s="1"/>
  <c r="B342" i="15"/>
  <c r="C210" i="15"/>
  <c r="C350" i="15" s="1"/>
  <c r="B210" i="15"/>
  <c r="B350" i="15" s="1"/>
  <c r="D210" i="15"/>
  <c r="D350" i="15" s="1"/>
  <c r="D199" i="15"/>
  <c r="G199" i="15" s="1"/>
  <c r="D188" i="15"/>
  <c r="D331" i="15" s="1"/>
  <c r="C329" i="15"/>
  <c r="D185" i="15"/>
  <c r="G185" i="15" s="1"/>
  <c r="C321" i="15"/>
  <c r="D177" i="15"/>
  <c r="D320" i="15" s="1"/>
  <c r="G141" i="15"/>
  <c r="G81" i="15"/>
  <c r="G83" i="15" s="1"/>
  <c r="D70" i="15"/>
  <c r="D74" i="15" s="1"/>
  <c r="D481" i="15" s="1"/>
  <c r="G616" i="15"/>
  <c r="G617" i="15" s="1"/>
  <c r="G612" i="15"/>
  <c r="G614" i="15" s="1"/>
  <c r="G596" i="15"/>
  <c r="C583" i="15"/>
  <c r="G583" i="15" s="1"/>
  <c r="G585" i="15" s="1"/>
  <c r="O228" i="5" s="1"/>
  <c r="P228" i="5" s="1"/>
  <c r="P229" i="5" s="1"/>
  <c r="B583" i="15"/>
  <c r="G576" i="15"/>
  <c r="G578" i="15" s="1"/>
  <c r="D568" i="15"/>
  <c r="C568" i="15"/>
  <c r="B568" i="15"/>
  <c r="G561" i="15"/>
  <c r="G563" i="15" s="1"/>
  <c r="G555" i="15"/>
  <c r="G557" i="15" s="1"/>
  <c r="O234" i="5" s="1"/>
  <c r="P234" i="5" s="1"/>
  <c r="P243" i="5" s="1"/>
  <c r="G537" i="15"/>
  <c r="D536" i="15"/>
  <c r="G529" i="15"/>
  <c r="D528" i="15"/>
  <c r="G524" i="15"/>
  <c r="G523" i="15"/>
  <c r="G522" i="15"/>
  <c r="G520" i="15"/>
  <c r="G510" i="15"/>
  <c r="G509" i="15"/>
  <c r="C503" i="15"/>
  <c r="B503" i="15"/>
  <c r="B488" i="15"/>
  <c r="D488" i="15"/>
  <c r="G457" i="15"/>
  <c r="F445" i="15"/>
  <c r="C440" i="15"/>
  <c r="G440" i="15" s="1"/>
  <c r="G422" i="15"/>
  <c r="G424" i="15" s="1"/>
  <c r="C417" i="15"/>
  <c r="G417" i="15" s="1"/>
  <c r="F415" i="15"/>
  <c r="G410" i="15"/>
  <c r="G387" i="15"/>
  <c r="F385" i="15"/>
  <c r="F384" i="15"/>
  <c r="G380" i="15"/>
  <c r="G379" i="15"/>
  <c r="G377" i="15"/>
  <c r="G376" i="15"/>
  <c r="G368" i="15"/>
  <c r="G367" i="15"/>
  <c r="G364" i="15"/>
  <c r="F362" i="15"/>
  <c r="F363" i="15" s="1"/>
  <c r="E362" i="15"/>
  <c r="E363" i="15" s="1"/>
  <c r="D362" i="15"/>
  <c r="D363" i="15" s="1"/>
  <c r="G361" i="15"/>
  <c r="F349" i="15"/>
  <c r="E348" i="15"/>
  <c r="F341" i="15"/>
  <c r="E340" i="15"/>
  <c r="C340" i="15"/>
  <c r="C341" i="15" s="1"/>
  <c r="B340" i="15"/>
  <c r="D336" i="15"/>
  <c r="D335" i="15"/>
  <c r="E331" i="15"/>
  <c r="C331" i="15"/>
  <c r="B331" i="15"/>
  <c r="E330" i="15"/>
  <c r="D330" i="15"/>
  <c r="C330" i="15"/>
  <c r="B330" i="15"/>
  <c r="E329" i="15"/>
  <c r="D329" i="15"/>
  <c r="B329" i="15"/>
  <c r="E328" i="15"/>
  <c r="C328" i="15"/>
  <c r="B328" i="15"/>
  <c r="B327" i="15"/>
  <c r="B326" i="15"/>
  <c r="E323" i="15"/>
  <c r="C323" i="15"/>
  <c r="B323" i="15"/>
  <c r="E322" i="15"/>
  <c r="D322" i="15"/>
  <c r="C322" i="15"/>
  <c r="B322" i="15"/>
  <c r="E321" i="15"/>
  <c r="D321" i="15"/>
  <c r="B321" i="15"/>
  <c r="E320" i="15"/>
  <c r="C320" i="15"/>
  <c r="B320" i="15"/>
  <c r="B319" i="15"/>
  <c r="B318" i="15"/>
  <c r="C310" i="15"/>
  <c r="B310" i="15"/>
  <c r="B309" i="15"/>
  <c r="C306" i="15"/>
  <c r="B306" i="15"/>
  <c r="B305" i="15"/>
  <c r="F296" i="15"/>
  <c r="C296" i="15"/>
  <c r="B296" i="15"/>
  <c r="B295" i="15"/>
  <c r="F294" i="15"/>
  <c r="C294" i="15"/>
  <c r="B294" i="15"/>
  <c r="B293" i="15"/>
  <c r="B292" i="15"/>
  <c r="F289" i="15"/>
  <c r="C289" i="15"/>
  <c r="B289" i="15"/>
  <c r="B288" i="15"/>
  <c r="F287" i="15"/>
  <c r="C287" i="15"/>
  <c r="B287" i="15"/>
  <c r="B286" i="15"/>
  <c r="B285" i="15"/>
  <c r="F282" i="15"/>
  <c r="C282" i="15"/>
  <c r="B282" i="15"/>
  <c r="B281" i="15"/>
  <c r="F280" i="15"/>
  <c r="C280" i="15"/>
  <c r="B280" i="15"/>
  <c r="B279" i="15"/>
  <c r="B278" i="15"/>
  <c r="F274" i="15"/>
  <c r="C274" i="15"/>
  <c r="B274" i="15"/>
  <c r="B273" i="15"/>
  <c r="F272" i="15"/>
  <c r="C272" i="15"/>
  <c r="B272" i="15"/>
  <c r="B271" i="15"/>
  <c r="F260" i="15"/>
  <c r="D260" i="15"/>
  <c r="C260" i="15"/>
  <c r="B260" i="15"/>
  <c r="B259" i="15"/>
  <c r="B258" i="15"/>
  <c r="D255" i="15"/>
  <c r="B255" i="15"/>
  <c r="B254" i="15"/>
  <c r="B253" i="15"/>
  <c r="F250" i="15"/>
  <c r="B249" i="15"/>
  <c r="D246" i="15"/>
  <c r="B246" i="15"/>
  <c r="B245" i="15"/>
  <c r="B244" i="15"/>
  <c r="F240" i="15"/>
  <c r="B239" i="15"/>
  <c r="C208" i="15"/>
  <c r="C348" i="15" s="1"/>
  <c r="B208" i="15"/>
  <c r="B348" i="15" s="1"/>
  <c r="D198" i="15"/>
  <c r="D340" i="15" s="1"/>
  <c r="G187" i="15"/>
  <c r="D180" i="15"/>
  <c r="D323" i="15" s="1"/>
  <c r="G179" i="15"/>
  <c r="E310" i="15"/>
  <c r="E306" i="15"/>
  <c r="G150" i="15"/>
  <c r="G148" i="15"/>
  <c r="G143" i="15"/>
  <c r="D289" i="15"/>
  <c r="D282" i="15"/>
  <c r="D280" i="15"/>
  <c r="D274" i="15"/>
  <c r="G125" i="15"/>
  <c r="D272" i="15"/>
  <c r="G113" i="15"/>
  <c r="G115" i="15" s="1"/>
  <c r="G107" i="15"/>
  <c r="G109" i="15" s="1"/>
  <c r="C255" i="15"/>
  <c r="E101" i="15"/>
  <c r="D101" i="15"/>
  <c r="B101" i="15"/>
  <c r="B250" i="15" s="1"/>
  <c r="F74" i="15"/>
  <c r="F481" i="15" s="1"/>
  <c r="B74" i="15"/>
  <c r="G61" i="15"/>
  <c r="G63" i="15" s="1"/>
  <c r="G65" i="15" s="1"/>
  <c r="O78" i="5" s="1"/>
  <c r="E57" i="15"/>
  <c r="D57" i="15"/>
  <c r="C57" i="15"/>
  <c r="B57" i="15"/>
  <c r="G49" i="15"/>
  <c r="G51" i="15" s="1"/>
  <c r="C45" i="15"/>
  <c r="B45" i="15"/>
  <c r="C41" i="15"/>
  <c r="B41" i="15"/>
  <c r="B89" i="15" s="1"/>
  <c r="B240" i="15" s="1"/>
  <c r="G32" i="15"/>
  <c r="C15" i="15"/>
  <c r="B15" i="15"/>
  <c r="A3" i="15"/>
  <c r="A6" i="15" s="1"/>
  <c r="A21" i="15" s="1"/>
  <c r="A39" i="15" s="1"/>
  <c r="A55" i="15" s="1"/>
  <c r="A60" i="15" s="1"/>
  <c r="A67" i="15" s="1"/>
  <c r="A80" i="15" s="1"/>
  <c r="A87" i="15" s="1"/>
  <c r="A223" i="15" s="1"/>
  <c r="A238" i="15" s="1"/>
  <c r="A354" i="15" s="1"/>
  <c r="A396" i="15" s="1"/>
  <c r="A405" i="15" s="1"/>
  <c r="A431" i="15" s="1"/>
  <c r="A453" i="15" s="1"/>
  <c r="A479" i="15" s="1"/>
  <c r="A486" i="15" s="1"/>
  <c r="A493" i="15" s="1"/>
  <c r="A502" i="15" s="1"/>
  <c r="A507" i="15" s="1"/>
  <c r="A516" i="15" s="1"/>
  <c r="A546" i="15" s="1"/>
  <c r="A552" i="15" s="1"/>
  <c r="A558" i="15" s="1"/>
  <c r="A573" i="15" s="1"/>
  <c r="G598" i="15" l="1"/>
  <c r="P78" i="5"/>
  <c r="P79" i="5" s="1"/>
  <c r="D503" i="15"/>
  <c r="G503" i="15" s="1"/>
  <c r="G505" i="15" s="1"/>
  <c r="O175" i="5" s="1"/>
  <c r="P175" i="5" s="1"/>
  <c r="G461" i="15"/>
  <c r="G459" i="15"/>
  <c r="G580" i="15"/>
  <c r="O202" i="5" s="1"/>
  <c r="G564" i="15"/>
  <c r="O199" i="5" s="1"/>
  <c r="P199" i="5" s="1"/>
  <c r="G500" i="15"/>
  <c r="O173" i="5" s="1"/>
  <c r="P173" i="5" s="1"/>
  <c r="D351" i="15"/>
  <c r="G201" i="15"/>
  <c r="G412" i="15"/>
  <c r="G426" i="15" s="1"/>
  <c r="G428" i="15"/>
  <c r="G403" i="15"/>
  <c r="O121" i="5" s="1"/>
  <c r="P121" i="5" s="1"/>
  <c r="G350" i="15"/>
  <c r="C351" i="15"/>
  <c r="G180" i="15"/>
  <c r="D342" i="15"/>
  <c r="D343" i="15" s="1"/>
  <c r="G343" i="15" s="1"/>
  <c r="G210" i="15"/>
  <c r="G330" i="15"/>
  <c r="G385" i="15"/>
  <c r="G438" i="15"/>
  <c r="G198" i="15"/>
  <c r="G322" i="15"/>
  <c r="G152" i="15"/>
  <c r="G384" i="15"/>
  <c r="G373" i="15"/>
  <c r="G415" i="15"/>
  <c r="G445" i="15"/>
  <c r="D296" i="15"/>
  <c r="G296" i="15" s="1"/>
  <c r="G535" i="15"/>
  <c r="G161" i="15"/>
  <c r="G163" i="15" s="1"/>
  <c r="G255" i="15"/>
  <c r="G257" i="15" s="1"/>
  <c r="G512" i="15"/>
  <c r="G514" i="15" s="1"/>
  <c r="D250" i="15"/>
  <c r="G362" i="15"/>
  <c r="D467" i="15"/>
  <c r="G618" i="15"/>
  <c r="O155" i="5" s="1"/>
  <c r="P155" i="5" s="1"/>
  <c r="G260" i="15"/>
  <c r="G262" i="15" s="1"/>
  <c r="G178" i="15"/>
  <c r="G374" i="15"/>
  <c r="G321" i="15"/>
  <c r="G289" i="15"/>
  <c r="G433" i="15"/>
  <c r="G3" i="15"/>
  <c r="G4" i="15" s="1"/>
  <c r="O8" i="5" s="1"/>
  <c r="G119" i="15"/>
  <c r="G85" i="15"/>
  <c r="O84" i="5" s="1"/>
  <c r="G9" i="15"/>
  <c r="G41" i="15"/>
  <c r="G43" i="15" s="1"/>
  <c r="G11" i="15"/>
  <c r="G45" i="15"/>
  <c r="G47" i="15" s="1"/>
  <c r="G323" i="15"/>
  <c r="G481" i="15"/>
  <c r="G272" i="15"/>
  <c r="G166" i="15"/>
  <c r="G188" i="15"/>
  <c r="G282" i="15"/>
  <c r="D328" i="15"/>
  <c r="G328" i="15" s="1"/>
  <c r="C363" i="15"/>
  <c r="G363" i="15" s="1"/>
  <c r="G488" i="15"/>
  <c r="G491" i="15" s="1"/>
  <c r="O141" i="5" s="1"/>
  <c r="F96" i="15"/>
  <c r="F246" i="15" s="1"/>
  <c r="G57" i="15"/>
  <c r="E89" i="15"/>
  <c r="G120" i="15"/>
  <c r="D306" i="15"/>
  <c r="G306" i="15" s="1"/>
  <c r="G308" i="15" s="1"/>
  <c r="D208" i="15"/>
  <c r="D348" i="15" s="1"/>
  <c r="D349" i="15" s="1"/>
  <c r="D89" i="15"/>
  <c r="G177" i="15"/>
  <c r="G186" i="15"/>
  <c r="G437" i="15"/>
  <c r="G471" i="15"/>
  <c r="G473" i="15" s="1"/>
  <c r="G600" i="15"/>
  <c r="G602" i="15" s="1"/>
  <c r="O262" i="5" s="1"/>
  <c r="G134" i="15"/>
  <c r="G145" i="15"/>
  <c r="G155" i="15" s="1"/>
  <c r="G329" i="15"/>
  <c r="G536" i="15"/>
  <c r="G568" i="15"/>
  <c r="G570" i="15" s="1"/>
  <c r="G571" i="15" s="1"/>
  <c r="O195" i="5" s="1"/>
  <c r="P195" i="5" s="1"/>
  <c r="A587" i="15"/>
  <c r="A604" i="15" s="1"/>
  <c r="A609" i="15" s="1"/>
  <c r="A620" i="15" s="1"/>
  <c r="A582" i="15"/>
  <c r="C349" i="15"/>
  <c r="G340" i="15"/>
  <c r="D341" i="15"/>
  <c r="G341" i="15" s="1"/>
  <c r="G320" i="15"/>
  <c r="G274" i="15"/>
  <c r="G280" i="15"/>
  <c r="G331" i="15"/>
  <c r="D310" i="15"/>
  <c r="G310" i="15" s="1"/>
  <c r="G312" i="15" s="1"/>
  <c r="G136" i="15"/>
  <c r="D287" i="15"/>
  <c r="G287" i="15" s="1"/>
  <c r="D294" i="15"/>
  <c r="G294" i="15" s="1"/>
  <c r="C89" i="15"/>
  <c r="G466" i="15"/>
  <c r="G521" i="15"/>
  <c r="C70" i="15"/>
  <c r="G127" i="15"/>
  <c r="G129" i="15" s="1"/>
  <c r="G528" i="15"/>
  <c r="P202" i="5" l="1"/>
  <c r="P141" i="5"/>
  <c r="P262" i="5"/>
  <c r="P268" i="5" s="1"/>
  <c r="P84" i="5"/>
  <c r="O11" i="5"/>
  <c r="P8" i="5"/>
  <c r="G531" i="15"/>
  <c r="O13" i="5"/>
  <c r="O12" i="5"/>
  <c r="D605" i="15"/>
  <c r="G605" i="15" s="1"/>
  <c r="G607" i="15" s="1"/>
  <c r="G541" i="15"/>
  <c r="G544" i="15" s="1"/>
  <c r="G483" i="15"/>
  <c r="G484" i="15" s="1"/>
  <c r="O139" i="5" s="1"/>
  <c r="G190" i="15"/>
  <c r="G193" i="15" s="1"/>
  <c r="G351" i="15"/>
  <c r="G447" i="15"/>
  <c r="G451" i="15" s="1"/>
  <c r="G370" i="15"/>
  <c r="G391" i="15" s="1"/>
  <c r="G204" i="15"/>
  <c r="G420" i="15"/>
  <c r="G427" i="15" s="1"/>
  <c r="G429" i="15" s="1"/>
  <c r="G443" i="15"/>
  <c r="G450" i="15" s="1"/>
  <c r="G435" i="15"/>
  <c r="G449" i="15" s="1"/>
  <c r="G389" i="15"/>
  <c r="G393" i="15" s="1"/>
  <c r="G382" i="15"/>
  <c r="G392" i="15" s="1"/>
  <c r="G333" i="15"/>
  <c r="G336" i="15" s="1"/>
  <c r="G342" i="15"/>
  <c r="G345" i="15" s="1"/>
  <c r="G325" i="15"/>
  <c r="G335" i="15" s="1"/>
  <c r="G298" i="15"/>
  <c r="G302" i="15" s="1"/>
  <c r="G291" i="15"/>
  <c r="G301" i="15" s="1"/>
  <c r="G284" i="15"/>
  <c r="G300" i="15" s="1"/>
  <c r="G276" i="15"/>
  <c r="G182" i="15"/>
  <c r="G192" i="15" s="1"/>
  <c r="G168" i="15"/>
  <c r="G171" i="15" s="1"/>
  <c r="G467" i="15"/>
  <c r="G469" i="15" s="1"/>
  <c r="G13" i="15"/>
  <c r="O52" i="5" s="1"/>
  <c r="G170" i="15"/>
  <c r="G266" i="15"/>
  <c r="G475" i="15"/>
  <c r="G315" i="15"/>
  <c r="G314" i="15"/>
  <c r="G348" i="15"/>
  <c r="G349" i="15"/>
  <c r="G477" i="15"/>
  <c r="G59" i="15"/>
  <c r="G53" i="15"/>
  <c r="G156" i="15"/>
  <c r="G267" i="15"/>
  <c r="G138" i="15"/>
  <c r="G154" i="15" s="1"/>
  <c r="G208" i="15"/>
  <c r="D240" i="15"/>
  <c r="G70" i="15"/>
  <c r="G72" i="15" s="1"/>
  <c r="C74" i="15"/>
  <c r="G74" i="15" s="1"/>
  <c r="G76" i="15" s="1"/>
  <c r="G15" i="15"/>
  <c r="G28" i="15"/>
  <c r="D225" i="15"/>
  <c r="G225" i="15" s="1"/>
  <c r="C96" i="15"/>
  <c r="G89" i="15"/>
  <c r="G91" i="15" s="1"/>
  <c r="C240" i="15"/>
  <c r="P139" i="5" l="1"/>
  <c r="P11" i="5"/>
  <c r="P12" i="5"/>
  <c r="P13" i="5"/>
  <c r="P52" i="5"/>
  <c r="O58" i="5"/>
  <c r="O206" i="5"/>
  <c r="P206" i="5" s="1"/>
  <c r="P208" i="5" s="1"/>
  <c r="D230" i="15"/>
  <c r="G230" i="15" s="1"/>
  <c r="O92" i="5"/>
  <c r="G547" i="15"/>
  <c r="O135" i="5"/>
  <c r="G25" i="15"/>
  <c r="O111" i="5"/>
  <c r="G24" i="15"/>
  <c r="O82" i="5"/>
  <c r="G476" i="15"/>
  <c r="G478" i="15" s="1"/>
  <c r="G452" i="15"/>
  <c r="G353" i="15"/>
  <c r="G212" i="15"/>
  <c r="G214" i="15" s="1"/>
  <c r="O94" i="5" s="1"/>
  <c r="G337" i="15"/>
  <c r="O108" i="5" s="1"/>
  <c r="G394" i="15"/>
  <c r="O119" i="5" s="1"/>
  <c r="G172" i="15"/>
  <c r="D228" i="15" s="1"/>
  <c r="G228" i="15" s="1"/>
  <c r="G194" i="15"/>
  <c r="D229" i="15" s="1"/>
  <c r="G229" i="15" s="1"/>
  <c r="G316" i="15"/>
  <c r="G157" i="15"/>
  <c r="D227" i="15" s="1"/>
  <c r="G227" i="15" s="1"/>
  <c r="G303" i="15"/>
  <c r="O107" i="5" s="1"/>
  <c r="G78" i="15"/>
  <c r="G240" i="15"/>
  <c r="G242" i="15" s="1"/>
  <c r="O104" i="5" s="1"/>
  <c r="G17" i="15"/>
  <c r="C246" i="15"/>
  <c r="G246" i="15" s="1"/>
  <c r="C101" i="15"/>
  <c r="G96" i="15"/>
  <c r="D224" i="15"/>
  <c r="G26" i="15"/>
  <c r="O106" i="5" l="1"/>
  <c r="P106" i="5" s="1"/>
  <c r="P46" i="5"/>
  <c r="O151" i="5"/>
  <c r="P135" i="5"/>
  <c r="P119" i="5"/>
  <c r="P94" i="5"/>
  <c r="P92" i="5"/>
  <c r="P108" i="5"/>
  <c r="P107" i="5"/>
  <c r="P111" i="5"/>
  <c r="P58" i="5"/>
  <c r="P82" i="5"/>
  <c r="P104" i="5"/>
  <c r="G29" i="15"/>
  <c r="O117" i="5"/>
  <c r="G548" i="15"/>
  <c r="O149" i="5" s="1"/>
  <c r="O133" i="5"/>
  <c r="G19" i="15"/>
  <c r="G22" i="15" s="1"/>
  <c r="E36" i="15" s="1"/>
  <c r="G36" i="15" s="1"/>
  <c r="O53" i="5"/>
  <c r="G550" i="15"/>
  <c r="O153" i="5" s="1"/>
  <c r="O131" i="5"/>
  <c r="D231" i="15"/>
  <c r="G231" i="15" s="1"/>
  <c r="G219" i="15"/>
  <c r="G248" i="15"/>
  <c r="G264" i="15" s="1"/>
  <c r="G98" i="15"/>
  <c r="G117" i="15" s="1"/>
  <c r="G101" i="15"/>
  <c r="C250" i="15"/>
  <c r="G250" i="15" s="1"/>
  <c r="G224" i="15"/>
  <c r="P153" i="5" l="1"/>
  <c r="P131" i="5"/>
  <c r="P133" i="5"/>
  <c r="G549" i="15"/>
  <c r="O145" i="5" s="1"/>
  <c r="P151" i="5"/>
  <c r="P117" i="5"/>
  <c r="P127" i="5" s="1"/>
  <c r="O59" i="5"/>
  <c r="O147" i="5"/>
  <c r="P149" i="5"/>
  <c r="O54" i="5"/>
  <c r="P53" i="5"/>
  <c r="G37" i="15"/>
  <c r="O63" i="5" s="1"/>
  <c r="O67" i="5"/>
  <c r="G252" i="15"/>
  <c r="G265" i="15" s="1"/>
  <c r="G268" i="15" s="1"/>
  <c r="O105" i="5" s="1"/>
  <c r="G27" i="15"/>
  <c r="G30" i="15" s="1"/>
  <c r="G34" i="15" s="1"/>
  <c r="O69" i="5" s="1"/>
  <c r="G217" i="15"/>
  <c r="O88" i="5" s="1"/>
  <c r="G103" i="15"/>
  <c r="G118" i="15" s="1"/>
  <c r="P145" i="5" l="1"/>
  <c r="P147" i="5"/>
  <c r="O60" i="5"/>
  <c r="P69" i="5"/>
  <c r="P105" i="5"/>
  <c r="P59" i="5"/>
  <c r="P88" i="5"/>
  <c r="P67" i="5"/>
  <c r="P54" i="5"/>
  <c r="O55" i="5"/>
  <c r="O65" i="5"/>
  <c r="P63" i="5"/>
  <c r="G218" i="15"/>
  <c r="G121" i="15"/>
  <c r="D226" i="15" s="1"/>
  <c r="D232" i="15" s="1"/>
  <c r="P157" i="5" l="1"/>
  <c r="P60" i="5"/>
  <c r="P65" i="5"/>
  <c r="P55" i="5"/>
  <c r="O61" i="5"/>
  <c r="G220" i="15"/>
  <c r="O90" i="5"/>
  <c r="G226" i="15"/>
  <c r="G232" i="15" s="1"/>
  <c r="G233" i="15" s="1"/>
  <c r="G235" i="15" s="1"/>
  <c r="P61" i="5" l="1"/>
  <c r="P73" i="5" s="1"/>
  <c r="P90" i="5"/>
  <c r="G236" i="15"/>
  <c r="O101" i="5"/>
  <c r="B274" i="8"/>
  <c r="G761" i="8"/>
  <c r="G609" i="8"/>
  <c r="D547" i="8"/>
  <c r="G547" i="8" s="1"/>
  <c r="G537" i="8"/>
  <c r="G524" i="8"/>
  <c r="G526" i="8"/>
  <c r="D525" i="8"/>
  <c r="B502" i="8"/>
  <c r="B503" i="8"/>
  <c r="B500" i="8"/>
  <c r="G495" i="8"/>
  <c r="B478" i="8"/>
  <c r="G360" i="8"/>
  <c r="B265" i="8"/>
  <c r="B266" i="8"/>
  <c r="C266" i="8"/>
  <c r="D266" i="8"/>
  <c r="E266" i="8"/>
  <c r="F251" i="8"/>
  <c r="F250" i="8"/>
  <c r="B253" i="8"/>
  <c r="B232" i="8"/>
  <c r="F233" i="8"/>
  <c r="F221" i="8"/>
  <c r="G155" i="8"/>
  <c r="P101" i="5" l="1"/>
  <c r="P113" i="5" s="1"/>
  <c r="G763" i="8"/>
  <c r="G503" i="8"/>
  <c r="G525" i="8"/>
  <c r="G362" i="8"/>
  <c r="G266" i="8"/>
  <c r="G255" i="8"/>
  <c r="G254" i="8"/>
  <c r="G174" i="8" l="1"/>
  <c r="D208" i="8" s="1"/>
  <c r="G285" i="8"/>
  <c r="C53" i="8"/>
  <c r="B53" i="8"/>
  <c r="B106" i="8" s="1"/>
  <c r="B221" i="8" s="1"/>
  <c r="C106" i="8" l="1"/>
  <c r="C221" i="8" s="1"/>
  <c r="G287" i="8"/>
  <c r="I108" i="5" s="1"/>
  <c r="E53" i="8"/>
  <c r="E106" i="8"/>
  <c r="D53" i="8"/>
  <c r="D106" i="8"/>
  <c r="M15" i="5"/>
  <c r="N15" i="5" s="1"/>
  <c r="M383" i="5"/>
  <c r="N383" i="5" s="1"/>
  <c r="M413" i="5"/>
  <c r="M415" i="5"/>
  <c r="J108" i="5" l="1"/>
  <c r="D221" i="8"/>
  <c r="G221" i="8" s="1"/>
  <c r="G106" i="8"/>
  <c r="G53" i="8"/>
  <c r="G19" i="8"/>
  <c r="G308" i="9" l="1"/>
  <c r="D434" i="8"/>
  <c r="G434" i="8" s="1"/>
  <c r="G323" i="7"/>
  <c r="D303" i="2"/>
  <c r="G303" i="2" s="1"/>
  <c r="S90" i="5" l="1"/>
  <c r="T90" i="5" s="1"/>
  <c r="D97" i="30"/>
  <c r="C97" i="30"/>
  <c r="B97" i="30"/>
  <c r="B96" i="30"/>
  <c r="B95" i="30"/>
  <c r="F92" i="30"/>
  <c r="B91" i="30"/>
  <c r="G83" i="30"/>
  <c r="G82" i="30"/>
  <c r="G81" i="30"/>
  <c r="G80" i="30"/>
  <c r="G79" i="30"/>
  <c r="G77" i="30"/>
  <c r="G102" i="30"/>
  <c r="G104" i="30" s="1"/>
  <c r="G106" i="30" l="1"/>
  <c r="S262" i="5" s="1"/>
  <c r="T262" i="5" l="1"/>
  <c r="AG262" i="5"/>
  <c r="G332" i="9"/>
  <c r="G331" i="9"/>
  <c r="G330" i="9"/>
  <c r="G329" i="9"/>
  <c r="G512" i="8"/>
  <c r="G511" i="8"/>
  <c r="G510" i="8"/>
  <c r="G509" i="8"/>
  <c r="G356" i="7"/>
  <c r="G355" i="7"/>
  <c r="G356" i="2"/>
  <c r="G355" i="2"/>
  <c r="G350" i="2"/>
  <c r="G352" i="2" s="1"/>
  <c r="G358" i="2" l="1"/>
  <c r="G360" i="2" s="1"/>
  <c r="E408" i="5" s="1"/>
  <c r="G514" i="8"/>
  <c r="G516" i="8" s="1"/>
  <c r="I408" i="5" s="1"/>
  <c r="J408" i="5" s="1"/>
  <c r="G334" i="9"/>
  <c r="G336" i="9" s="1"/>
  <c r="K408" i="5" s="1"/>
  <c r="L408" i="5" s="1"/>
  <c r="G358" i="7"/>
  <c r="G360" i="7" s="1"/>
  <c r="G408" i="5" s="1"/>
  <c r="H408" i="5" s="1"/>
  <c r="AG408" i="5" l="1"/>
  <c r="AH408" i="5" s="1"/>
  <c r="F408" i="5"/>
  <c r="F66" i="30"/>
  <c r="F97" i="30" s="1"/>
  <c r="G97" i="30" s="1"/>
  <c r="G99" i="30" s="1"/>
  <c r="S105" i="5" s="1"/>
  <c r="E41" i="30"/>
  <c r="D41" i="30"/>
  <c r="C36" i="30"/>
  <c r="C58" i="30" s="1"/>
  <c r="C92" i="30" s="1"/>
  <c r="B36" i="30"/>
  <c r="B58" i="30" s="1"/>
  <c r="B92" i="30" s="1"/>
  <c r="F14" i="30"/>
  <c r="E14" i="30"/>
  <c r="D14" i="30"/>
  <c r="E9" i="30"/>
  <c r="E36" i="30" s="1"/>
  <c r="E58" i="30" s="1"/>
  <c r="D9" i="30"/>
  <c r="D36" i="30" s="1"/>
  <c r="D58" i="30" s="1"/>
  <c r="G66" i="30" l="1"/>
  <c r="G68" i="30" s="1"/>
  <c r="G70" i="30" s="1"/>
  <c r="D78" i="30" s="1"/>
  <c r="G78" i="30" s="1"/>
  <c r="D92" i="30"/>
  <c r="G92" i="30" s="1"/>
  <c r="G93" i="30" s="1"/>
  <c r="S104" i="5" s="1"/>
  <c r="T105" i="5"/>
  <c r="G58" i="30"/>
  <c r="G60" i="30" s="1"/>
  <c r="G62" i="30" s="1"/>
  <c r="G14" i="30"/>
  <c r="G16" i="30" s="1"/>
  <c r="S53" i="5" s="1"/>
  <c r="G36" i="30"/>
  <c r="G38" i="30" s="1"/>
  <c r="T104" i="5" l="1"/>
  <c r="T53" i="5"/>
  <c r="S59" i="5"/>
  <c r="G72" i="30"/>
  <c r="S88" i="5" s="1"/>
  <c r="D76" i="30"/>
  <c r="E3" i="30"/>
  <c r="D3" i="30"/>
  <c r="G116" i="30"/>
  <c r="G118" i="30" s="1"/>
  <c r="G109" i="30"/>
  <c r="G111" i="30" s="1"/>
  <c r="G112" i="30" s="1"/>
  <c r="S248" i="5" s="1"/>
  <c r="C50" i="30"/>
  <c r="B50" i="30"/>
  <c r="G41" i="30"/>
  <c r="D50" i="30"/>
  <c r="G27" i="30"/>
  <c r="G9" i="30"/>
  <c r="G11" i="30" s="1"/>
  <c r="S52" i="5" s="1"/>
  <c r="A6" i="30"/>
  <c r="A20" i="30" s="1"/>
  <c r="A34" i="30" s="1"/>
  <c r="G3" i="30" l="1"/>
  <c r="G4" i="30" s="1"/>
  <c r="T249" i="5"/>
  <c r="T248" i="5"/>
  <c r="T59" i="5"/>
  <c r="T88" i="5"/>
  <c r="T52" i="5"/>
  <c r="S58" i="5"/>
  <c r="D119" i="30"/>
  <c r="G119" i="30" s="1"/>
  <c r="G76" i="30"/>
  <c r="G84" i="30" s="1"/>
  <c r="G85" i="30" s="1"/>
  <c r="G87" i="30" s="1"/>
  <c r="D84" i="30"/>
  <c r="G43" i="30"/>
  <c r="G45" i="30" s="1"/>
  <c r="A47" i="30"/>
  <c r="A57" i="30" s="1"/>
  <c r="A64" i="30" s="1"/>
  <c r="G18" i="30"/>
  <c r="G21" i="30" s="1"/>
  <c r="E31" i="30" s="1"/>
  <c r="G31" i="30" s="1"/>
  <c r="S67" i="5" s="1"/>
  <c r="G50" i="30"/>
  <c r="G120" i="30" l="1"/>
  <c r="G121" i="30"/>
  <c r="T67" i="5"/>
  <c r="T58" i="5"/>
  <c r="G88" i="30"/>
  <c r="S101" i="5"/>
  <c r="A75" i="30"/>
  <c r="A90" i="30" s="1"/>
  <c r="A101" i="30" s="1"/>
  <c r="A108" i="30"/>
  <c r="A114" i="30" s="1"/>
  <c r="A123" i="30" s="1"/>
  <c r="A127" i="30" s="1"/>
  <c r="G23" i="30"/>
  <c r="S82" i="5"/>
  <c r="G32" i="30"/>
  <c r="S63" i="5" s="1"/>
  <c r="G52" i="30"/>
  <c r="G54" i="30" s="1"/>
  <c r="S117" i="5" s="1"/>
  <c r="F142" i="24"/>
  <c r="D142" i="24"/>
  <c r="C142" i="24"/>
  <c r="B142" i="24"/>
  <c r="C170" i="11"/>
  <c r="D170" i="11"/>
  <c r="F170" i="11"/>
  <c r="C171" i="11"/>
  <c r="D171" i="11"/>
  <c r="F171" i="11"/>
  <c r="C172" i="11"/>
  <c r="D172" i="11"/>
  <c r="F172" i="11"/>
  <c r="C173" i="11"/>
  <c r="D173" i="11"/>
  <c r="F173" i="11"/>
  <c r="C174" i="11"/>
  <c r="D174" i="11"/>
  <c r="F174" i="11"/>
  <c r="F169" i="11"/>
  <c r="D169" i="11"/>
  <c r="C169" i="11"/>
  <c r="B170" i="11"/>
  <c r="B171" i="11"/>
  <c r="B172" i="11"/>
  <c r="B173" i="11"/>
  <c r="B174" i="11"/>
  <c r="B169" i="11"/>
  <c r="G122" i="30" l="1"/>
  <c r="G142" i="24"/>
  <c r="G144" i="24" s="1"/>
  <c r="G173" i="11"/>
  <c r="G171" i="11"/>
  <c r="G172" i="11"/>
  <c r="G174" i="11"/>
  <c r="G169" i="11"/>
  <c r="G170" i="11"/>
  <c r="T117" i="5"/>
  <c r="T127" i="5" s="1"/>
  <c r="T101" i="5"/>
  <c r="T63" i="5"/>
  <c r="T82" i="5"/>
  <c r="AB413" i="5"/>
  <c r="F413" i="5"/>
  <c r="H413" i="5"/>
  <c r="P413" i="5"/>
  <c r="J413" i="5"/>
  <c r="Z413" i="5"/>
  <c r="N413" i="5"/>
  <c r="R391" i="5"/>
  <c r="H391" i="5"/>
  <c r="N391" i="5"/>
  <c r="T391" i="5"/>
  <c r="AF391" i="5"/>
  <c r="X391" i="5"/>
  <c r="L391" i="5"/>
  <c r="AB391" i="5"/>
  <c r="V391" i="5"/>
  <c r="P391" i="5"/>
  <c r="Z391" i="5"/>
  <c r="V369" i="5"/>
  <c r="R369" i="5"/>
  <c r="AF369" i="5"/>
  <c r="P369" i="5"/>
  <c r="H369" i="5"/>
  <c r="N369" i="5"/>
  <c r="T369" i="5"/>
  <c r="X369" i="5"/>
  <c r="L369" i="5"/>
  <c r="AB369" i="5"/>
  <c r="Z369" i="5"/>
  <c r="P321" i="5"/>
  <c r="P325" i="5" s="1"/>
  <c r="AF321" i="5"/>
  <c r="T321" i="5"/>
  <c r="T325" i="5" s="1"/>
  <c r="X321" i="5"/>
  <c r="X325" i="5" s="1"/>
  <c r="V321" i="5"/>
  <c r="V325" i="5" s="1"/>
  <c r="R321" i="5"/>
  <c r="R325" i="5" s="1"/>
  <c r="H321" i="5"/>
  <c r="H325" i="5" s="1"/>
  <c r="AB321" i="5"/>
  <c r="AB325" i="5" s="1"/>
  <c r="L321" i="5"/>
  <c r="L325" i="5" s="1"/>
  <c r="N321" i="5"/>
  <c r="N325" i="5" s="1"/>
  <c r="Z321" i="5"/>
  <c r="Z325" i="5" s="1"/>
  <c r="T389" i="5"/>
  <c r="R389" i="5"/>
  <c r="X389" i="5"/>
  <c r="L389" i="5"/>
  <c r="P389" i="5"/>
  <c r="AF389" i="5"/>
  <c r="AB389" i="5"/>
  <c r="N389" i="5"/>
  <c r="H389" i="5"/>
  <c r="V389" i="5"/>
  <c r="Z389" i="5"/>
  <c r="AF367" i="5"/>
  <c r="P367" i="5"/>
  <c r="R367" i="5"/>
  <c r="T367" i="5"/>
  <c r="V367" i="5"/>
  <c r="H367" i="5"/>
  <c r="X367" i="5"/>
  <c r="L367" i="5"/>
  <c r="AB367" i="5"/>
  <c r="N367" i="5"/>
  <c r="Z367" i="5"/>
  <c r="Z415" i="5"/>
  <c r="P415" i="5"/>
  <c r="AB415" i="5"/>
  <c r="F415" i="5"/>
  <c r="J415" i="5"/>
  <c r="H415" i="5"/>
  <c r="N415" i="5"/>
  <c r="S251" i="5"/>
  <c r="T251" i="5" s="1"/>
  <c r="T268" i="5" s="1"/>
  <c r="F44" i="5"/>
  <c r="G24" i="30"/>
  <c r="G25" i="30" s="1"/>
  <c r="G29" i="30" s="1"/>
  <c r="S69" i="5" s="1"/>
  <c r="G175" i="11" l="1"/>
  <c r="M106" i="5" s="1"/>
  <c r="T69" i="5"/>
  <c r="T113" i="5"/>
  <c r="N418" i="5"/>
  <c r="Z418" i="5"/>
  <c r="Z449" i="5" s="1"/>
  <c r="P418" i="5"/>
  <c r="P449" i="5" s="1"/>
  <c r="AB418" i="5"/>
  <c r="AB449" i="5" s="1"/>
  <c r="N443" i="5"/>
  <c r="P445" i="5"/>
  <c r="AB442" i="5"/>
  <c r="Z442" i="5"/>
  <c r="N448" i="5"/>
  <c r="Z441" i="5"/>
  <c r="AB441" i="5"/>
  <c r="P434" i="5"/>
  <c r="AB443" i="5"/>
  <c r="P436" i="5"/>
  <c r="Z434" i="5"/>
  <c r="Z445" i="5"/>
  <c r="Z436" i="5"/>
  <c r="AB436" i="5"/>
  <c r="AB447" i="5"/>
  <c r="P448" i="5"/>
  <c r="AB440" i="5"/>
  <c r="AB448" i="5"/>
  <c r="AB445" i="5"/>
  <c r="AB444" i="5"/>
  <c r="Z440" i="5"/>
  <c r="P443" i="5"/>
  <c r="P444" i="5"/>
  <c r="Z443" i="5"/>
  <c r="P440" i="5"/>
  <c r="P447" i="5"/>
  <c r="P442" i="5"/>
  <c r="Z444" i="5"/>
  <c r="Z448" i="5"/>
  <c r="Z447" i="5"/>
  <c r="N444" i="5"/>
  <c r="N447" i="5"/>
  <c r="N440" i="5"/>
  <c r="W147" i="5"/>
  <c r="X147" i="5" s="1"/>
  <c r="X157" i="5" s="1"/>
  <c r="N106" i="5" l="1"/>
  <c r="AB434" i="5"/>
  <c r="N449" i="5"/>
  <c r="Q147" i="5"/>
  <c r="R147" i="5" s="1"/>
  <c r="R157" i="5" s="1"/>
  <c r="P435" i="5" l="1"/>
  <c r="Z435" i="5"/>
  <c r="AB435" i="5"/>
  <c r="AF383" i="5"/>
  <c r="W383" i="5"/>
  <c r="X383" i="5" s="1"/>
  <c r="V383" i="5"/>
  <c r="S383" i="5"/>
  <c r="T383" i="5" s="1"/>
  <c r="Q383" i="5"/>
  <c r="R383" i="5" s="1"/>
  <c r="K383" i="5"/>
  <c r="H383" i="5"/>
  <c r="H418" i="5" s="1"/>
  <c r="AF415" i="5"/>
  <c r="AF413" i="5"/>
  <c r="W415" i="5"/>
  <c r="X415" i="5" s="1"/>
  <c r="W413" i="5"/>
  <c r="X413" i="5" s="1"/>
  <c r="U415" i="5"/>
  <c r="V415" i="5" s="1"/>
  <c r="U413" i="5"/>
  <c r="V413" i="5" s="1"/>
  <c r="S415" i="5"/>
  <c r="T415" i="5" s="1"/>
  <c r="S413" i="5"/>
  <c r="T413" i="5" s="1"/>
  <c r="Q415" i="5"/>
  <c r="R415" i="5" s="1"/>
  <c r="Q413" i="5"/>
  <c r="R413" i="5" s="1"/>
  <c r="K415" i="5"/>
  <c r="AG415" i="5" s="1"/>
  <c r="K413" i="5"/>
  <c r="AG413" i="5" s="1"/>
  <c r="L383" i="5" l="1"/>
  <c r="AG383" i="5"/>
  <c r="AH413" i="5"/>
  <c r="AH415" i="5"/>
  <c r="R418" i="5"/>
  <c r="T418" i="5"/>
  <c r="X418" i="5"/>
  <c r="L413" i="5"/>
  <c r="L415" i="5"/>
  <c r="V418" i="5"/>
  <c r="AB438" i="5"/>
  <c r="Z438" i="5"/>
  <c r="P438" i="5"/>
  <c r="AE13" i="5"/>
  <c r="AF13" i="5" s="1"/>
  <c r="AE12" i="5"/>
  <c r="AF12" i="5" s="1"/>
  <c r="AE11" i="5"/>
  <c r="AF11" i="5" s="1"/>
  <c r="S13" i="5"/>
  <c r="T13" i="5" s="1"/>
  <c r="S12" i="5"/>
  <c r="T12" i="5" s="1"/>
  <c r="S11" i="5"/>
  <c r="T11" i="5" s="1"/>
  <c r="Q13" i="5"/>
  <c r="R13" i="5" s="1"/>
  <c r="Q12" i="5"/>
  <c r="R12" i="5" s="1"/>
  <c r="Q11" i="5"/>
  <c r="R11" i="5" s="1"/>
  <c r="T46" i="5" l="1"/>
  <c r="R46" i="5"/>
  <c r="L418" i="5"/>
  <c r="AF46" i="5"/>
  <c r="G169" i="27"/>
  <c r="G171" i="27" s="1"/>
  <c r="AE335" i="5" s="1"/>
  <c r="AG335" i="5" s="1"/>
  <c r="G165" i="27"/>
  <c r="G167" i="27" s="1"/>
  <c r="AH335" i="5" l="1"/>
  <c r="AF335" i="5"/>
  <c r="AE333" i="5"/>
  <c r="AG333" i="5" s="1"/>
  <c r="G145" i="27"/>
  <c r="G147" i="27" s="1"/>
  <c r="AE293" i="5" s="1"/>
  <c r="AG293" i="5" l="1"/>
  <c r="AH293" i="5" s="1"/>
  <c r="AH333" i="5"/>
  <c r="AF333" i="5"/>
  <c r="G161" i="27"/>
  <c r="AE386" i="5" s="1"/>
  <c r="AF386" i="5" s="1"/>
  <c r="G160" i="27"/>
  <c r="AE385" i="5" s="1"/>
  <c r="AF385" i="5" s="1"/>
  <c r="G859" i="8"/>
  <c r="I386" i="5" s="1"/>
  <c r="J386" i="5" s="1"/>
  <c r="G858" i="8"/>
  <c r="I385" i="5" s="1"/>
  <c r="J385" i="5" s="1"/>
  <c r="G626" i="2"/>
  <c r="E386" i="5" s="1"/>
  <c r="G625" i="2"/>
  <c r="E385" i="5" s="1"/>
  <c r="G696" i="8"/>
  <c r="G699" i="8" s="1"/>
  <c r="I339" i="5" s="1"/>
  <c r="J339" i="5" s="1"/>
  <c r="D721" i="8"/>
  <c r="G721" i="8" s="1"/>
  <c r="G723" i="8" s="1"/>
  <c r="I314" i="5" s="1"/>
  <c r="J314" i="5" s="1"/>
  <c r="G140" i="27"/>
  <c r="G143" i="27" s="1"/>
  <c r="G479" i="2"/>
  <c r="G482" i="2" s="1"/>
  <c r="E339" i="5" s="1"/>
  <c r="D503" i="2"/>
  <c r="G503" i="2" s="1"/>
  <c r="G505" i="2" s="1"/>
  <c r="E314" i="5" s="1"/>
  <c r="AG385" i="5" l="1"/>
  <c r="AG386" i="5"/>
  <c r="AG314" i="5"/>
  <c r="AG339" i="5"/>
  <c r="AF293" i="5"/>
  <c r="AF325" i="5" s="1"/>
  <c r="F386" i="5"/>
  <c r="F385" i="5"/>
  <c r="F339" i="5"/>
  <c r="F314" i="5"/>
  <c r="AE342" i="5"/>
  <c r="AG342" i="5" s="1"/>
  <c r="G860" i="8"/>
  <c r="G162" i="27"/>
  <c r="G627" i="2"/>
  <c r="D515" i="2"/>
  <c r="D507" i="2"/>
  <c r="D599" i="2"/>
  <c r="G599" i="2" s="1"/>
  <c r="G601" i="2" s="1"/>
  <c r="E375" i="5" s="1"/>
  <c r="E376" i="5"/>
  <c r="D151" i="27"/>
  <c r="G151" i="27" s="1"/>
  <c r="G153" i="27" s="1"/>
  <c r="D155" i="27"/>
  <c r="G155" i="27" s="1"/>
  <c r="G157" i="27" s="1"/>
  <c r="AE382" i="5" s="1"/>
  <c r="D119" i="27"/>
  <c r="G119" i="27" s="1"/>
  <c r="E118" i="27"/>
  <c r="D118" i="27"/>
  <c r="G128" i="27"/>
  <c r="G131" i="27" s="1"/>
  <c r="AE329" i="5" s="1"/>
  <c r="G135" i="27"/>
  <c r="G137" i="27" s="1"/>
  <c r="AE331" i="5" s="1"/>
  <c r="D55" i="27"/>
  <c r="D103" i="27" s="1"/>
  <c r="F16" i="27"/>
  <c r="F12" i="27"/>
  <c r="E12" i="27"/>
  <c r="E16" i="27" s="1"/>
  <c r="D12" i="27"/>
  <c r="D40" i="27" s="1"/>
  <c r="E3" i="27"/>
  <c r="D3" i="27"/>
  <c r="E110" i="27"/>
  <c r="D110" i="27"/>
  <c r="C110" i="27"/>
  <c r="B110" i="27"/>
  <c r="B109" i="27"/>
  <c r="B103" i="27"/>
  <c r="B102" i="27"/>
  <c r="B101" i="27"/>
  <c r="F98" i="27"/>
  <c r="B97" i="27"/>
  <c r="G85" i="27"/>
  <c r="G65" i="27"/>
  <c r="C40" i="27"/>
  <c r="C49" i="27" s="1"/>
  <c r="B40" i="27"/>
  <c r="B49" i="27" s="1"/>
  <c r="B98" i="27" s="1"/>
  <c r="C16" i="27"/>
  <c r="B16" i="27"/>
  <c r="A8" i="27"/>
  <c r="A22" i="27" s="1"/>
  <c r="A37" i="27" s="1"/>
  <c r="A46" i="27" s="1"/>
  <c r="G174" i="24"/>
  <c r="G176" i="24" s="1"/>
  <c r="U167" i="5" s="1"/>
  <c r="V167" i="5" s="1"/>
  <c r="S54" i="5"/>
  <c r="AH339" i="5" l="1"/>
  <c r="AH386" i="5"/>
  <c r="AH342" i="5"/>
  <c r="AH260" i="5"/>
  <c r="S60" i="5"/>
  <c r="AF382" i="5"/>
  <c r="AF401" i="5"/>
  <c r="AE380" i="5"/>
  <c r="T54" i="5"/>
  <c r="S55" i="5"/>
  <c r="F376" i="5"/>
  <c r="F375" i="5"/>
  <c r="AF403" i="5"/>
  <c r="AF342" i="5"/>
  <c r="AF329" i="5"/>
  <c r="F55" i="27"/>
  <c r="F103" i="27" s="1"/>
  <c r="G118" i="27"/>
  <c r="G121" i="27" s="1"/>
  <c r="G123" i="27" s="1"/>
  <c r="W241" i="5" s="1"/>
  <c r="X241" i="5" s="1"/>
  <c r="X243" i="5" s="1"/>
  <c r="E49" i="27"/>
  <c r="G3" i="27"/>
  <c r="D49" i="27"/>
  <c r="A78" i="27"/>
  <c r="A95" i="27" s="1"/>
  <c r="G67" i="27"/>
  <c r="G69" i="27" s="1"/>
  <c r="G28" i="27" s="1"/>
  <c r="G83" i="27"/>
  <c r="G110" i="27"/>
  <c r="G81" i="27"/>
  <c r="E40" i="27"/>
  <c r="G40" i="27" s="1"/>
  <c r="G12" i="27"/>
  <c r="G14" i="27" s="1"/>
  <c r="W52" i="5" s="1"/>
  <c r="D16" i="27"/>
  <c r="G16" i="27" s="1"/>
  <c r="G17" i="27" s="1"/>
  <c r="W53" i="5" s="1"/>
  <c r="C55" i="27"/>
  <c r="C98" i="27"/>
  <c r="G6" i="27" l="1"/>
  <c r="W8" i="5" s="1"/>
  <c r="AH314" i="5"/>
  <c r="AH385" i="5"/>
  <c r="T60" i="5"/>
  <c r="AF380" i="5"/>
  <c r="AF418" i="5" s="1"/>
  <c r="T55" i="5"/>
  <c r="S61" i="5"/>
  <c r="X52" i="5"/>
  <c r="W58" i="5"/>
  <c r="X58" i="5" s="1"/>
  <c r="X53" i="5"/>
  <c r="W59" i="5"/>
  <c r="X59" i="5" s="1"/>
  <c r="W54" i="5"/>
  <c r="W60" i="5" s="1"/>
  <c r="X60" i="5" s="1"/>
  <c r="A116" i="27"/>
  <c r="A127" i="27" s="1"/>
  <c r="A133" i="27" s="1"/>
  <c r="A139" i="27" s="1"/>
  <c r="A145" i="27" s="1"/>
  <c r="A151" i="27" s="1"/>
  <c r="D84" i="27"/>
  <c r="G84" i="27" s="1"/>
  <c r="G112" i="27"/>
  <c r="G114" i="27" s="1"/>
  <c r="W106" i="5" s="1"/>
  <c r="X106" i="5" s="1"/>
  <c r="G41" i="27"/>
  <c r="G43" i="27" s="1"/>
  <c r="G87" i="27"/>
  <c r="G20" i="27"/>
  <c r="G23" i="27" s="1"/>
  <c r="E34" i="27" s="1"/>
  <c r="G34" i="27" s="1"/>
  <c r="W67" i="5" s="1"/>
  <c r="X67" i="5" s="1"/>
  <c r="D98" i="27"/>
  <c r="G98" i="27" s="1"/>
  <c r="G99" i="27" s="1"/>
  <c r="W104" i="5" s="1"/>
  <c r="X104" i="5" s="1"/>
  <c r="G49" i="27"/>
  <c r="G50" i="27" s="1"/>
  <c r="C103" i="27"/>
  <c r="G103" i="27" s="1"/>
  <c r="G104" i="27" s="1"/>
  <c r="G106" i="27" s="1"/>
  <c r="W109" i="5" s="1"/>
  <c r="AG109" i="5" s="1"/>
  <c r="G55" i="27"/>
  <c r="X8" i="5" l="1"/>
  <c r="W11" i="5"/>
  <c r="X11" i="5" s="1"/>
  <c r="W13" i="5"/>
  <c r="X13" i="5" s="1"/>
  <c r="W12" i="5"/>
  <c r="X12" i="5" s="1"/>
  <c r="AH109" i="5"/>
  <c r="T61" i="5"/>
  <c r="AF331" i="5"/>
  <c r="AF345" i="5" s="1"/>
  <c r="X54" i="5"/>
  <c r="W55" i="5"/>
  <c r="X109" i="5"/>
  <c r="G25" i="27"/>
  <c r="W82" i="5"/>
  <c r="X82" i="5" s="1"/>
  <c r="A155" i="27"/>
  <c r="A159" i="27" s="1"/>
  <c r="A164" i="27" s="1"/>
  <c r="A168" i="27" s="1"/>
  <c r="G35" i="27"/>
  <c r="W63" i="5" s="1"/>
  <c r="X63" i="5" s="1"/>
  <c r="G56" i="27"/>
  <c r="G59" i="27" s="1"/>
  <c r="D80" i="27"/>
  <c r="G80" i="27" s="1"/>
  <c r="G26" i="27"/>
  <c r="G88" i="27"/>
  <c r="X46" i="5" l="1"/>
  <c r="X55" i="5"/>
  <c r="W61" i="5"/>
  <c r="X61" i="5" s="1"/>
  <c r="W65" i="5"/>
  <c r="X65" i="5" s="1"/>
  <c r="G73" i="27"/>
  <c r="D86" i="27"/>
  <c r="G86" i="27" s="1"/>
  <c r="G27" i="27"/>
  <c r="G30" i="27" s="1"/>
  <c r="G32" i="27" s="1"/>
  <c r="W69" i="5" s="1"/>
  <c r="X69" i="5" s="1"/>
  <c r="X73" i="5" l="1"/>
  <c r="G75" i="27"/>
  <c r="W88" i="5"/>
  <c r="X88" i="5" s="1"/>
  <c r="G82" i="27"/>
  <c r="G89" i="27" s="1"/>
  <c r="D89" i="27"/>
  <c r="G90" i="27" l="1"/>
  <c r="G92" i="27" s="1"/>
  <c r="G93" i="27" l="1"/>
  <c r="W101" i="5"/>
  <c r="X101" i="5" s="1"/>
  <c r="X113" i="5" s="1"/>
  <c r="A7" i="8" l="1"/>
  <c r="C69" i="9"/>
  <c r="D69" i="9"/>
  <c r="B69" i="9"/>
  <c r="E69" i="9"/>
  <c r="AH125" i="5" l="1"/>
  <c r="G69" i="9"/>
  <c r="G70" i="9" s="1"/>
  <c r="D91" i="9"/>
  <c r="G37" i="9"/>
  <c r="C27" i="11" l="1"/>
  <c r="G27" i="11" s="1"/>
  <c r="G29" i="11" s="1"/>
  <c r="A3" i="11"/>
  <c r="A6" i="11" s="1"/>
  <c r="A11" i="11" s="1"/>
  <c r="A22" i="11" s="1"/>
  <c r="A26" i="11" s="1"/>
  <c r="A31" i="11" s="1"/>
  <c r="A4" i="9"/>
  <c r="A7" i="9" s="1"/>
  <c r="A12" i="9" s="1"/>
  <c r="G23" i="11"/>
  <c r="G25" i="11" s="1"/>
  <c r="G7" i="11"/>
  <c r="G9" i="11" s="1"/>
  <c r="G28" i="9"/>
  <c r="G30" i="9" s="1"/>
  <c r="G24" i="9"/>
  <c r="G26" i="9" s="1"/>
  <c r="K15" i="5" s="1"/>
  <c r="AG15" i="5" s="1"/>
  <c r="E18" i="9"/>
  <c r="D18" i="9"/>
  <c r="E14" i="9"/>
  <c r="D14" i="9"/>
  <c r="G8" i="9"/>
  <c r="G10" i="9" s="1"/>
  <c r="D852" i="8"/>
  <c r="D848" i="8"/>
  <c r="G830" i="8"/>
  <c r="D732" i="8"/>
  <c r="G728" i="8"/>
  <c r="G730" i="8" s="1"/>
  <c r="I321" i="5" s="1"/>
  <c r="J321" i="5" s="1"/>
  <c r="D724" i="8"/>
  <c r="D619" i="2"/>
  <c r="D614" i="2"/>
  <c r="G511" i="2"/>
  <c r="G513" i="2" s="1"/>
  <c r="E321" i="5" s="1"/>
  <c r="D57" i="2"/>
  <c r="D58" i="2"/>
  <c r="AG321" i="5" l="1"/>
  <c r="F321" i="5"/>
  <c r="L15" i="5"/>
  <c r="G832" i="8"/>
  <c r="I376" i="5" s="1"/>
  <c r="AG376" i="5" s="1"/>
  <c r="G17" i="11"/>
  <c r="G18" i="11" s="1"/>
  <c r="G13" i="11"/>
  <c r="G14" i="11" s="1"/>
  <c r="A23" i="9"/>
  <c r="A27" i="9" s="1"/>
  <c r="A32" i="9" s="1"/>
  <c r="G18" i="9"/>
  <c r="G19" i="9" s="1"/>
  <c r="G14" i="9"/>
  <c r="G15" i="9" s="1"/>
  <c r="G20" i="11" l="1"/>
  <c r="AH321" i="5"/>
  <c r="AH376" i="5"/>
  <c r="J376" i="5"/>
  <c r="G21" i="9"/>
  <c r="C54" i="24" l="1"/>
  <c r="B54" i="24"/>
  <c r="F11" i="24"/>
  <c r="F93" i="11" l="1"/>
  <c r="B93" i="11"/>
  <c r="D90" i="11"/>
  <c r="D93" i="11" s="1"/>
  <c r="C90" i="11"/>
  <c r="E78" i="11"/>
  <c r="D78" i="11"/>
  <c r="C78" i="11"/>
  <c r="B78" i="11"/>
  <c r="C70" i="8"/>
  <c r="B70" i="8"/>
  <c r="E55" i="7"/>
  <c r="C55" i="7"/>
  <c r="B55" i="7"/>
  <c r="C58" i="2"/>
  <c r="E58" i="2"/>
  <c r="E57" i="2"/>
  <c r="C57" i="2"/>
  <c r="B58" i="2"/>
  <c r="B57" i="2"/>
  <c r="C251" i="8"/>
  <c r="D251" i="8"/>
  <c r="G140" i="8"/>
  <c r="F89" i="8"/>
  <c r="F424" i="8" s="1"/>
  <c r="G211" i="7"/>
  <c r="E93" i="7"/>
  <c r="F70" i="7"/>
  <c r="F73" i="2"/>
  <c r="F11" i="2"/>
  <c r="F10" i="7"/>
  <c r="E3" i="7"/>
  <c r="E3" i="2"/>
  <c r="D3" i="2"/>
  <c r="F191" i="2"/>
  <c r="C191" i="2"/>
  <c r="B191" i="2"/>
  <c r="D191" i="2"/>
  <c r="E46" i="2"/>
  <c r="D11" i="2"/>
  <c r="G115" i="2" l="1"/>
  <c r="G251" i="8"/>
  <c r="G199" i="2"/>
  <c r="G58" i="2"/>
  <c r="G191" i="2"/>
  <c r="G90" i="11"/>
  <c r="G91" i="11" s="1"/>
  <c r="C93" i="11"/>
  <c r="G93" i="11" s="1"/>
  <c r="G95" i="11" s="1"/>
  <c r="G97" i="11" l="1"/>
  <c r="M117" i="5" s="1"/>
  <c r="N117" i="5" l="1"/>
  <c r="X449" i="5"/>
  <c r="X443" i="5" l="1"/>
  <c r="X444" i="5"/>
  <c r="F161" i="5"/>
  <c r="X447" i="5"/>
  <c r="F163" i="5" l="1"/>
  <c r="X440" i="5"/>
  <c r="X448" i="5"/>
  <c r="AB437" i="5" l="1"/>
  <c r="P437" i="5"/>
  <c r="P439" i="5"/>
  <c r="Z437" i="5"/>
  <c r="AB439" i="5"/>
  <c r="AB454" i="5"/>
  <c r="Z439" i="5"/>
  <c r="Z454" i="5"/>
  <c r="X438" i="5"/>
  <c r="G662" i="8"/>
  <c r="G664" i="8" s="1"/>
  <c r="I312" i="5" s="1"/>
  <c r="J312" i="5" s="1"/>
  <c r="A446" i="2"/>
  <c r="A451" i="2" s="1"/>
  <c r="G447" i="2"/>
  <c r="G449" i="2" s="1"/>
  <c r="E295" i="5" s="1"/>
  <c r="AG295" i="5" s="1"/>
  <c r="G821" i="8"/>
  <c r="G823" i="8" s="1"/>
  <c r="I389" i="5" s="1"/>
  <c r="J389" i="5" s="1"/>
  <c r="G815" i="8"/>
  <c r="G817" i="8" s="1"/>
  <c r="I365" i="5" s="1"/>
  <c r="J365" i="5" s="1"/>
  <c r="G809" i="8"/>
  <c r="G811" i="8" s="1"/>
  <c r="I369" i="5" s="1"/>
  <c r="J369" i="5" s="1"/>
  <c r="G803" i="8"/>
  <c r="G805" i="8" s="1"/>
  <c r="G797" i="8"/>
  <c r="G799" i="8" s="1"/>
  <c r="I359" i="5" s="1"/>
  <c r="J359" i="5" s="1"/>
  <c r="G791" i="8"/>
  <c r="G793" i="8" s="1"/>
  <c r="I357" i="5" s="1"/>
  <c r="J357" i="5" s="1"/>
  <c r="G785" i="8"/>
  <c r="G787" i="8" s="1"/>
  <c r="I355" i="5" s="1"/>
  <c r="J355" i="5" s="1"/>
  <c r="G866" i="8"/>
  <c r="G868" i="8" s="1"/>
  <c r="I393" i="5" s="1"/>
  <c r="AG393" i="5" s="1"/>
  <c r="G862" i="8"/>
  <c r="G864" i="8" s="1"/>
  <c r="I401" i="5" s="1"/>
  <c r="AG401" i="5" s="1"/>
  <c r="G852" i="8"/>
  <c r="G854" i="8" s="1"/>
  <c r="G848" i="8"/>
  <c r="G850" i="8" s="1"/>
  <c r="G843" i="8"/>
  <c r="G838" i="8"/>
  <c r="G834" i="8"/>
  <c r="G836" i="8" s="1"/>
  <c r="G826" i="8"/>
  <c r="G828" i="8" s="1"/>
  <c r="I375" i="5" s="1"/>
  <c r="AG375" i="5" s="1"/>
  <c r="G779" i="8"/>
  <c r="G781" i="8" s="1"/>
  <c r="I391" i="5" s="1"/>
  <c r="J391" i="5" s="1"/>
  <c r="G773" i="8"/>
  <c r="G775" i="8" s="1"/>
  <c r="I363" i="5" s="1"/>
  <c r="J363" i="5" s="1"/>
  <c r="G767" i="8"/>
  <c r="G769" i="8" s="1"/>
  <c r="I361" i="5" s="1"/>
  <c r="J361" i="5" s="1"/>
  <c r="I371" i="5"/>
  <c r="J371" i="5" s="1"/>
  <c r="G754" i="8"/>
  <c r="G756" i="8" s="1"/>
  <c r="I367" i="5" s="1"/>
  <c r="J367" i="5" s="1"/>
  <c r="G748" i="8"/>
  <c r="G750" i="8" s="1"/>
  <c r="I350" i="5" s="1"/>
  <c r="J350" i="5" s="1"/>
  <c r="G736" i="8"/>
  <c r="G738" i="8" s="1"/>
  <c r="I318" i="5" s="1"/>
  <c r="J318" i="5" s="1"/>
  <c r="G732" i="8"/>
  <c r="G734" i="8" s="1"/>
  <c r="I291" i="5" s="1"/>
  <c r="J291" i="5" s="1"/>
  <c r="G724" i="8"/>
  <c r="G726" i="8" s="1"/>
  <c r="I289" i="5" s="1"/>
  <c r="J289" i="5" s="1"/>
  <c r="G716" i="8"/>
  <c r="G718" i="8" s="1"/>
  <c r="G709" i="8"/>
  <c r="G712" i="8" s="1"/>
  <c r="G702" i="8"/>
  <c r="G705" i="8" s="1"/>
  <c r="I309" i="5" s="1"/>
  <c r="J309" i="5" s="1"/>
  <c r="G691" i="8"/>
  <c r="G694" i="8" s="1"/>
  <c r="I397" i="5" s="1"/>
  <c r="J397" i="5" s="1"/>
  <c r="G686" i="8"/>
  <c r="G680" i="8"/>
  <c r="G674" i="8"/>
  <c r="G676" i="8" s="1"/>
  <c r="I305" i="5" s="1"/>
  <c r="J305" i="5" s="1"/>
  <c r="G668" i="8"/>
  <c r="G670" i="8" s="1"/>
  <c r="I303" i="5" s="1"/>
  <c r="J303" i="5" s="1"/>
  <c r="G656" i="8"/>
  <c r="G555" i="2"/>
  <c r="G557" i="2" s="1"/>
  <c r="E363" i="5" s="1"/>
  <c r="AG363" i="5" l="1"/>
  <c r="Z452" i="5"/>
  <c r="Z422" i="5" s="1"/>
  <c r="Z429" i="5" s="1"/>
  <c r="AH393" i="5"/>
  <c r="AH295" i="5"/>
  <c r="AH375" i="5"/>
  <c r="AH401" i="5"/>
  <c r="J375" i="5"/>
  <c r="J401" i="5"/>
  <c r="F295" i="5"/>
  <c r="F363" i="5"/>
  <c r="J393" i="5"/>
  <c r="AB452" i="5"/>
  <c r="AB456" i="5" s="1"/>
  <c r="I331" i="5"/>
  <c r="J331" i="5" s="1"/>
  <c r="I329" i="5"/>
  <c r="J329" i="5" s="1"/>
  <c r="F12" i="22"/>
  <c r="G840" i="8"/>
  <c r="I381" i="5" s="1"/>
  <c r="J381" i="5" s="1"/>
  <c r="G845" i="8"/>
  <c r="I382" i="5" s="1"/>
  <c r="AG382" i="5" s="1"/>
  <c r="G658" i="8"/>
  <c r="I297" i="5" s="1"/>
  <c r="AG297" i="5" s="1"/>
  <c r="G856" i="8"/>
  <c r="I380" i="5" s="1"/>
  <c r="J380" i="5" s="1"/>
  <c r="G688" i="8"/>
  <c r="G682" i="8"/>
  <c r="I307" i="5" s="1"/>
  <c r="J307" i="5" s="1"/>
  <c r="Z456" i="5" l="1"/>
  <c r="AH382" i="5"/>
  <c r="AH363" i="5"/>
  <c r="AH297" i="5"/>
  <c r="J382" i="5"/>
  <c r="J297" i="5"/>
  <c r="J325" i="5" s="1"/>
  <c r="J345" i="5"/>
  <c r="J448" i="5" s="1"/>
  <c r="AB422" i="5"/>
  <c r="C13" i="22" s="1"/>
  <c r="J383" i="5"/>
  <c r="F13" i="22" l="1"/>
  <c r="C17" i="22"/>
  <c r="J418" i="5"/>
  <c r="J449" i="5" s="1"/>
  <c r="AB429" i="5"/>
  <c r="G634" i="2" l="1"/>
  <c r="G636" i="2" s="1"/>
  <c r="E395" i="5" s="1"/>
  <c r="G630" i="2"/>
  <c r="G632" i="2" s="1"/>
  <c r="E402" i="5" s="1"/>
  <c r="AG402" i="5" s="1"/>
  <c r="G619" i="2"/>
  <c r="G621" i="2" s="1"/>
  <c r="G614" i="2"/>
  <c r="G616" i="2" s="1"/>
  <c r="G610" i="2"/>
  <c r="G612" i="2" s="1"/>
  <c r="G595" i="2"/>
  <c r="G590" i="2"/>
  <c r="G585" i="2"/>
  <c r="G580" i="2"/>
  <c r="G575" i="2"/>
  <c r="G570" i="2"/>
  <c r="G565" i="2"/>
  <c r="G560" i="2"/>
  <c r="G550" i="2"/>
  <c r="G552" i="2" s="1"/>
  <c r="E361" i="5" s="1"/>
  <c r="AG361" i="5" s="1"/>
  <c r="G545" i="2"/>
  <c r="G539" i="2"/>
  <c r="G541" i="2" s="1"/>
  <c r="E367" i="5" s="1"/>
  <c r="AG367" i="5" s="1"/>
  <c r="G534" i="2"/>
  <c r="G519" i="2"/>
  <c r="G521" i="2" s="1"/>
  <c r="E318" i="5" s="1"/>
  <c r="AG318" i="5" s="1"/>
  <c r="G515" i="2"/>
  <c r="G517" i="2" s="1"/>
  <c r="E291" i="5" s="1"/>
  <c r="AG291" i="5" s="1"/>
  <c r="G507" i="2"/>
  <c r="G509" i="2" s="1"/>
  <c r="E289" i="5" s="1"/>
  <c r="AG289" i="5" s="1"/>
  <c r="G498" i="2"/>
  <c r="G500" i="2" s="1"/>
  <c r="G491" i="2"/>
  <c r="G494" i="2" s="1"/>
  <c r="G485" i="2"/>
  <c r="G488" i="2" s="1"/>
  <c r="E309" i="5" s="1"/>
  <c r="AG309" i="5" s="1"/>
  <c r="G473" i="2"/>
  <c r="G476" i="2" s="1"/>
  <c r="E397" i="5" s="1"/>
  <c r="AG397" i="5" s="1"/>
  <c r="G468" i="2"/>
  <c r="G463" i="2"/>
  <c r="G458" i="2"/>
  <c r="G460" i="2" s="1"/>
  <c r="G452" i="2"/>
  <c r="G454" i="2" s="1"/>
  <c r="E303" i="5" s="1"/>
  <c r="AG303" i="5" s="1"/>
  <c r="A456" i="2"/>
  <c r="A462" i="2" s="1"/>
  <c r="G442" i="2"/>
  <c r="G444" i="2" s="1"/>
  <c r="E300" i="5" s="1"/>
  <c r="AG300" i="5" s="1"/>
  <c r="AG395" i="5" l="1"/>
  <c r="AH395" i="5" s="1"/>
  <c r="F395" i="5"/>
  <c r="G617" i="2"/>
  <c r="E381" i="5" s="1"/>
  <c r="G622" i="2"/>
  <c r="E380" i="5" s="1"/>
  <c r="AH402" i="5"/>
  <c r="AH367" i="5"/>
  <c r="AH289" i="5"/>
  <c r="AH394" i="5"/>
  <c r="AH291" i="5"/>
  <c r="AH303" i="5"/>
  <c r="AH361" i="5"/>
  <c r="AH397" i="5"/>
  <c r="AH318" i="5"/>
  <c r="AH300" i="5"/>
  <c r="AH309" i="5"/>
  <c r="F367" i="5"/>
  <c r="F318" i="5"/>
  <c r="F303" i="5"/>
  <c r="F402" i="5"/>
  <c r="F291" i="5"/>
  <c r="F289" i="5"/>
  <c r="F361" i="5"/>
  <c r="F394" i="5"/>
  <c r="F300" i="5"/>
  <c r="F309" i="5"/>
  <c r="E331" i="5"/>
  <c r="AG331" i="5" s="1"/>
  <c r="E329" i="5"/>
  <c r="AG329" i="5" s="1"/>
  <c r="F397" i="5"/>
  <c r="A467" i="2"/>
  <c r="A472" i="2" s="1"/>
  <c r="G582" i="2"/>
  <c r="G577" i="2"/>
  <c r="E359" i="5" s="1"/>
  <c r="AG359" i="5" s="1"/>
  <c r="G470" i="2"/>
  <c r="G567" i="2"/>
  <c r="E355" i="5" s="1"/>
  <c r="AG355" i="5" s="1"/>
  <c r="G597" i="2"/>
  <c r="E389" i="5" s="1"/>
  <c r="AG389" i="5" s="1"/>
  <c r="G592" i="2"/>
  <c r="E365" i="5" s="1"/>
  <c r="AG365" i="5" s="1"/>
  <c r="G587" i="2"/>
  <c r="E369" i="5" s="1"/>
  <c r="AG369" i="5" s="1"/>
  <c r="G536" i="2"/>
  <c r="E350" i="5" s="1"/>
  <c r="AG350" i="5" s="1"/>
  <c r="G465" i="2"/>
  <c r="G572" i="2"/>
  <c r="E357" i="5" s="1"/>
  <c r="AG357" i="5" s="1"/>
  <c r="G562" i="2"/>
  <c r="E391" i="5" s="1"/>
  <c r="AG391" i="5" s="1"/>
  <c r="G547" i="2"/>
  <c r="E371" i="5" s="1"/>
  <c r="AG371" i="5" s="1"/>
  <c r="AG380" i="5" l="1"/>
  <c r="AH380" i="5" s="1"/>
  <c r="AG381" i="5"/>
  <c r="AH381" i="5" s="1"/>
  <c r="F380" i="5"/>
  <c r="AH383" i="5"/>
  <c r="E307" i="5"/>
  <c r="F381" i="5"/>
  <c r="AH369" i="5"/>
  <c r="AH350" i="5"/>
  <c r="AH391" i="5"/>
  <c r="AH365" i="5"/>
  <c r="AH359" i="5"/>
  <c r="AH355" i="5"/>
  <c r="AH331" i="5"/>
  <c r="AH357" i="5"/>
  <c r="AH371" i="5"/>
  <c r="AH389" i="5"/>
  <c r="AH329" i="5"/>
  <c r="F371" i="5"/>
  <c r="F355" i="5"/>
  <c r="F331" i="5"/>
  <c r="F365" i="5"/>
  <c r="F350" i="5"/>
  <c r="F389" i="5"/>
  <c r="F369" i="5"/>
  <c r="F357" i="5"/>
  <c r="F359" i="5"/>
  <c r="F329" i="5"/>
  <c r="F391" i="5"/>
  <c r="E312" i="5"/>
  <c r="AG312" i="5" s="1"/>
  <c r="E305" i="5"/>
  <c r="AG305" i="5" s="1"/>
  <c r="A478" i="2"/>
  <c r="A484" i="2" s="1"/>
  <c r="A490" i="2" s="1"/>
  <c r="A496" i="2" s="1"/>
  <c r="A502" i="2" s="1"/>
  <c r="G247" i="11"/>
  <c r="G249" i="11" s="1"/>
  <c r="D244" i="11"/>
  <c r="G188" i="24"/>
  <c r="G182" i="24"/>
  <c r="G184" i="24" s="1"/>
  <c r="G58" i="24"/>
  <c r="G60" i="24" s="1"/>
  <c r="G62" i="24" s="1"/>
  <c r="U78" i="5" s="1"/>
  <c r="V78" i="5" s="1"/>
  <c r="V79" i="5" s="1"/>
  <c r="G78" i="24"/>
  <c r="G79" i="24" s="1"/>
  <c r="G81" i="24" s="1"/>
  <c r="U84" i="5" s="1"/>
  <c r="V84" i="5" s="1"/>
  <c r="G260" i="24"/>
  <c r="G261" i="24" s="1"/>
  <c r="D262" i="24" s="1"/>
  <c r="G262" i="24" s="1"/>
  <c r="G263" i="24" s="1"/>
  <c r="G265" i="24" s="1"/>
  <c r="G267" i="24" s="1"/>
  <c r="G252" i="24"/>
  <c r="G253" i="24" s="1"/>
  <c r="D254" i="24" s="1"/>
  <c r="G254" i="24" s="1"/>
  <c r="G255" i="24" s="1"/>
  <c r="G247" i="24"/>
  <c r="G248" i="24" s="1"/>
  <c r="D249" i="24" s="1"/>
  <c r="G249" i="24" s="1"/>
  <c r="G250" i="24" s="1"/>
  <c r="G237" i="24"/>
  <c r="G238" i="24" s="1"/>
  <c r="D239" i="24" s="1"/>
  <c r="G239" i="24" s="1"/>
  <c r="G240" i="24" s="1"/>
  <c r="G231" i="24"/>
  <c r="G232" i="24" s="1"/>
  <c r="D233" i="24" s="1"/>
  <c r="G233" i="24" s="1"/>
  <c r="G234" i="24" s="1"/>
  <c r="D224" i="24"/>
  <c r="G221" i="24"/>
  <c r="G222" i="24" s="1"/>
  <c r="D216" i="24"/>
  <c r="G213" i="24"/>
  <c r="G214" i="24" s="1"/>
  <c r="F204" i="24"/>
  <c r="C204" i="24"/>
  <c r="C197" i="24"/>
  <c r="G197" i="24" s="1"/>
  <c r="G199" i="24" s="1"/>
  <c r="D200" i="24" s="1"/>
  <c r="G200" i="24" s="1"/>
  <c r="G201" i="24" s="1"/>
  <c r="G187" i="24"/>
  <c r="G155" i="24"/>
  <c r="G157" i="24" s="1"/>
  <c r="G159" i="24" s="1"/>
  <c r="G169" i="24" s="1"/>
  <c r="U151" i="5" s="1"/>
  <c r="G149" i="24"/>
  <c r="G151" i="24" s="1"/>
  <c r="U119" i="5" s="1"/>
  <c r="V119" i="5" s="1"/>
  <c r="D135" i="24"/>
  <c r="C135" i="24"/>
  <c r="B135" i="24"/>
  <c r="D129" i="24"/>
  <c r="B129" i="24"/>
  <c r="B128" i="24"/>
  <c r="B127" i="24"/>
  <c r="F124" i="24"/>
  <c r="B123" i="24"/>
  <c r="G113" i="24"/>
  <c r="G97" i="24"/>
  <c r="G99" i="24" s="1"/>
  <c r="G101" i="24" s="1"/>
  <c r="D109" i="24" s="1"/>
  <c r="G47" i="24"/>
  <c r="G48" i="24" s="1"/>
  <c r="C44" i="24"/>
  <c r="C67" i="24" s="1"/>
  <c r="B44" i="24"/>
  <c r="B67" i="24" s="1"/>
  <c r="B71" i="24" s="1"/>
  <c r="C41" i="24"/>
  <c r="B41" i="24"/>
  <c r="B85" i="24" s="1"/>
  <c r="B124" i="24" s="1"/>
  <c r="G32" i="24"/>
  <c r="C15" i="24"/>
  <c r="B15" i="24"/>
  <c r="F9" i="24"/>
  <c r="E41" i="24"/>
  <c r="D85" i="24"/>
  <c r="A6" i="24"/>
  <c r="A21" i="24" s="1"/>
  <c r="A39" i="24" s="1"/>
  <c r="A52" i="24" s="1"/>
  <c r="A57" i="24" s="1"/>
  <c r="A64" i="24" s="1"/>
  <c r="A77" i="24" s="1"/>
  <c r="A83" i="24" s="1"/>
  <c r="A107" i="24" s="1"/>
  <c r="A122" i="24" s="1"/>
  <c r="A147" i="24" s="1"/>
  <c r="A153" i="24" s="1"/>
  <c r="A161" i="24" s="1"/>
  <c r="A168" i="24" s="1"/>
  <c r="A173" i="24" s="1"/>
  <c r="A178" i="24" s="1"/>
  <c r="A3" i="22"/>
  <c r="A4" i="22" s="1"/>
  <c r="A5" i="22" s="1"/>
  <c r="A6" i="22" s="1"/>
  <c r="A7" i="22" s="1"/>
  <c r="A8" i="22" s="1"/>
  <c r="F91" i="24" l="1"/>
  <c r="AG307" i="5"/>
  <c r="AH307" i="5" s="1"/>
  <c r="G242" i="24"/>
  <c r="F383" i="5"/>
  <c r="F307" i="5"/>
  <c r="G112" i="24"/>
  <c r="G179" i="24"/>
  <c r="G180" i="24" s="1"/>
  <c r="U169" i="5" s="1"/>
  <c r="V169" i="5" s="1"/>
  <c r="V187" i="5" s="1"/>
  <c r="U147" i="5"/>
  <c r="V147" i="5" s="1"/>
  <c r="V151" i="5"/>
  <c r="V15" i="5"/>
  <c r="AH15" i="5"/>
  <c r="A9" i="22"/>
  <c r="A10" i="22" s="1"/>
  <c r="AH305" i="5"/>
  <c r="AH312" i="5"/>
  <c r="F312" i="5"/>
  <c r="F305" i="5"/>
  <c r="F345" i="5"/>
  <c r="F448" i="5" s="1"/>
  <c r="A526" i="2"/>
  <c r="A533" i="2" s="1"/>
  <c r="A538" i="2" s="1"/>
  <c r="A544" i="2" s="1"/>
  <c r="A549" i="2" s="1"/>
  <c r="A554" i="2" s="1"/>
  <c r="A559" i="2" s="1"/>
  <c r="A564" i="2" s="1"/>
  <c r="A569" i="2" s="1"/>
  <c r="A574" i="2" s="1"/>
  <c r="A579" i="2" s="1"/>
  <c r="A584" i="2" s="1"/>
  <c r="A589" i="2" s="1"/>
  <c r="A594" i="2" s="1"/>
  <c r="A599" i="2" s="1"/>
  <c r="A602" i="2" s="1"/>
  <c r="A606" i="2" s="1"/>
  <c r="A610" i="2" s="1"/>
  <c r="F418" i="5"/>
  <c r="A181" i="24"/>
  <c r="A186" i="24" s="1"/>
  <c r="C71" i="24"/>
  <c r="V447" i="5"/>
  <c r="AF447" i="5"/>
  <c r="V448" i="5"/>
  <c r="AF440" i="5"/>
  <c r="AF449" i="5"/>
  <c r="V440" i="5"/>
  <c r="V449" i="5"/>
  <c r="V443" i="5"/>
  <c r="G190" i="24"/>
  <c r="G191" i="24" s="1"/>
  <c r="U249" i="5" s="1"/>
  <c r="G224" i="24"/>
  <c r="G257" i="24"/>
  <c r="G111" i="24"/>
  <c r="G109" i="24"/>
  <c r="G216" i="24"/>
  <c r="G11" i="24"/>
  <c r="E85" i="24"/>
  <c r="D124" i="24" s="1"/>
  <c r="G135" i="24"/>
  <c r="G204" i="24"/>
  <c r="G206" i="24" s="1"/>
  <c r="D207" i="24" s="1"/>
  <c r="G207" i="24" s="1"/>
  <c r="G208" i="24" s="1"/>
  <c r="G209" i="24" s="1"/>
  <c r="U264" i="5" s="1"/>
  <c r="V264" i="5" s="1"/>
  <c r="D44" i="24"/>
  <c r="D67" i="24" s="1"/>
  <c r="D71" i="24" s="1"/>
  <c r="G3" i="24"/>
  <c r="G4" i="24" s="1"/>
  <c r="U8" i="5" s="1"/>
  <c r="V8" i="5" s="1"/>
  <c r="E15" i="24"/>
  <c r="C85" i="24"/>
  <c r="G9" i="24"/>
  <c r="D15" i="24"/>
  <c r="D41" i="24"/>
  <c r="G137" i="24" l="1"/>
  <c r="G139" i="24" s="1"/>
  <c r="U106" i="5" s="1"/>
  <c r="V106" i="5" s="1"/>
  <c r="V249" i="5"/>
  <c r="V248" i="5"/>
  <c r="A11" i="22"/>
  <c r="A12" i="22" s="1"/>
  <c r="F325" i="5"/>
  <c r="X434" i="5"/>
  <c r="U12" i="5"/>
  <c r="V12" i="5" s="1"/>
  <c r="U11" i="5"/>
  <c r="V11" i="5" s="1"/>
  <c r="U13" i="5"/>
  <c r="V13" i="5" s="1"/>
  <c r="A614" i="2"/>
  <c r="A619" i="2" s="1"/>
  <c r="A624" i="2" s="1"/>
  <c r="A629" i="2" s="1"/>
  <c r="A633" i="2" s="1"/>
  <c r="G67" i="24"/>
  <c r="G69" i="24" s="1"/>
  <c r="G71" i="24"/>
  <c r="G73" i="24" s="1"/>
  <c r="U135" i="5"/>
  <c r="V135" i="5" s="1"/>
  <c r="G226" i="24"/>
  <c r="G54" i="24"/>
  <c r="G55" i="24" s="1"/>
  <c r="U111" i="5" s="1"/>
  <c r="V111" i="5" s="1"/>
  <c r="F129" i="24"/>
  <c r="G13" i="24"/>
  <c r="G114" i="24"/>
  <c r="G41" i="24"/>
  <c r="G42" i="24" s="1"/>
  <c r="G44" i="24"/>
  <c r="G45" i="24" s="1"/>
  <c r="G85" i="24"/>
  <c r="G86" i="24" s="1"/>
  <c r="C91" i="24"/>
  <c r="C124" i="24"/>
  <c r="G124" i="24" s="1"/>
  <c r="G125" i="24" s="1"/>
  <c r="U104" i="5" s="1"/>
  <c r="V104" i="5" s="1"/>
  <c r="G15" i="24"/>
  <c r="G16" i="24" s="1"/>
  <c r="G19" i="24" s="1"/>
  <c r="A193" i="24"/>
  <c r="U53" i="5" l="1"/>
  <c r="A271" i="24"/>
  <c r="A280" i="24" s="1"/>
  <c r="A285" i="24" s="1"/>
  <c r="G50" i="24"/>
  <c r="A13" i="22"/>
  <c r="A14" i="22" s="1"/>
  <c r="A15" i="22" s="1"/>
  <c r="A16" i="22" s="1"/>
  <c r="V53" i="5"/>
  <c r="V59" i="5"/>
  <c r="V46" i="5"/>
  <c r="V434" i="5" s="1"/>
  <c r="G269" i="24"/>
  <c r="U251" i="5" s="1"/>
  <c r="V251" i="5" s="1"/>
  <c r="V268" i="5" s="1"/>
  <c r="G75" i="24"/>
  <c r="U117" i="5" s="1"/>
  <c r="V117" i="5" s="1"/>
  <c r="V127" i="5" s="1"/>
  <c r="U52" i="5"/>
  <c r="G22" i="24"/>
  <c r="E36" i="24" s="1"/>
  <c r="G25" i="24"/>
  <c r="D108" i="24"/>
  <c r="G26" i="24"/>
  <c r="C129" i="24"/>
  <c r="G129" i="24" s="1"/>
  <c r="G130" i="24" s="1"/>
  <c r="G132" i="24" s="1"/>
  <c r="U105" i="5" s="1"/>
  <c r="V105" i="5" s="1"/>
  <c r="G91" i="24"/>
  <c r="G92" i="24" s="1"/>
  <c r="V52" i="5" l="1"/>
  <c r="V58" i="5"/>
  <c r="U60" i="5"/>
  <c r="V60" i="5" s="1"/>
  <c r="G24" i="24"/>
  <c r="U82" i="5"/>
  <c r="V82" i="5" s="1"/>
  <c r="G94" i="24"/>
  <c r="G104" i="24" s="1"/>
  <c r="G163" i="24"/>
  <c r="G165" i="24" s="1"/>
  <c r="G166" i="24" s="1"/>
  <c r="U139" i="5" s="1"/>
  <c r="V139" i="5" s="1"/>
  <c r="V157" i="5" s="1"/>
  <c r="G29" i="24"/>
  <c r="G36" i="24"/>
  <c r="G108" i="24"/>
  <c r="G115" i="24"/>
  <c r="V54" i="5" l="1"/>
  <c r="V438" i="5"/>
  <c r="G37" i="24"/>
  <c r="V63" i="5" s="1"/>
  <c r="U67" i="5"/>
  <c r="V67" i="5" s="1"/>
  <c r="D110" i="24"/>
  <c r="D116" i="24" s="1"/>
  <c r="G27" i="24"/>
  <c r="G30" i="24" s="1"/>
  <c r="G34" i="24" s="1"/>
  <c r="V55" i="5" l="1"/>
  <c r="U61" i="5"/>
  <c r="V61" i="5" s="1"/>
  <c r="V69" i="5"/>
  <c r="G105" i="24"/>
  <c r="U88" i="5"/>
  <c r="V88" i="5" s="1"/>
  <c r="V65" i="5"/>
  <c r="G110" i="24"/>
  <c r="G116" i="24" s="1"/>
  <c r="V73" i="5" l="1"/>
  <c r="G117" i="24"/>
  <c r="G119" i="24" s="1"/>
  <c r="G120" i="24" l="1"/>
  <c r="U101" i="5"/>
  <c r="V101" i="5" s="1"/>
  <c r="V113" i="5" s="1"/>
  <c r="V439" i="5" l="1"/>
  <c r="X439" i="5"/>
  <c r="K28" i="5" l="1"/>
  <c r="AG28" i="5" s="1"/>
  <c r="F35" i="9"/>
  <c r="F110" i="9" s="1"/>
  <c r="G385" i="9"/>
  <c r="G387" i="9" s="1"/>
  <c r="K228" i="5" l="1"/>
  <c r="L228" i="5" s="1"/>
  <c r="L229" i="5" s="1"/>
  <c r="AH28" i="5"/>
  <c r="L28" i="5"/>
  <c r="C615" i="8"/>
  <c r="G615" i="8" s="1"/>
  <c r="C616" i="8"/>
  <c r="G616" i="8" s="1"/>
  <c r="B616" i="8"/>
  <c r="B615" i="8"/>
  <c r="C403" i="7"/>
  <c r="G403" i="7" s="1"/>
  <c r="G404" i="7" s="1"/>
  <c r="G228" i="5" s="1"/>
  <c r="H228" i="5" s="1"/>
  <c r="H229" i="5" s="1"/>
  <c r="B403" i="7"/>
  <c r="S65" i="5"/>
  <c r="Q65" i="5"/>
  <c r="R65" i="5" s="1"/>
  <c r="R73" i="5" s="1"/>
  <c r="E241" i="5"/>
  <c r="AG241" i="5" s="1"/>
  <c r="AH241" i="5" l="1"/>
  <c r="T65" i="5"/>
  <c r="T73" i="5" s="1"/>
  <c r="F241" i="5"/>
  <c r="AF444" i="5"/>
  <c r="V444" i="5"/>
  <c r="G618" i="8"/>
  <c r="I228" i="5" s="1"/>
  <c r="J228" i="5" s="1"/>
  <c r="J229" i="5" s="1"/>
  <c r="V435" i="5" l="1"/>
  <c r="AF435" i="5"/>
  <c r="X435" i="5"/>
  <c r="G420" i="2"/>
  <c r="G421" i="2" s="1"/>
  <c r="E228" i="5" s="1"/>
  <c r="AG228" i="5" s="1"/>
  <c r="B420" i="2"/>
  <c r="B449" i="5"/>
  <c r="B18" i="28" s="1"/>
  <c r="B448" i="5"/>
  <c r="B17" i="28" s="1"/>
  <c r="B447" i="5"/>
  <c r="B16" i="28" s="1"/>
  <c r="AH228" i="5" l="1"/>
  <c r="F228" i="5"/>
  <c r="F229" i="5" s="1"/>
  <c r="V436" i="5"/>
  <c r="X436" i="5"/>
  <c r="X445" i="5" l="1"/>
  <c r="V445" i="5"/>
  <c r="X442" i="5" l="1"/>
  <c r="AF442" i="5"/>
  <c r="V442" i="5"/>
  <c r="V441" i="5" l="1"/>
  <c r="X441" i="5"/>
  <c r="AF441" i="5"/>
  <c r="D106" i="18" l="1"/>
  <c r="G106" i="18" s="1"/>
  <c r="G108" i="18" s="1"/>
  <c r="G109" i="18" s="1"/>
  <c r="G190" i="18" s="1"/>
  <c r="D152" i="18"/>
  <c r="G152" i="18" s="1"/>
  <c r="G153" i="18" s="1"/>
  <c r="D154" i="18" s="1"/>
  <c r="G154" i="18" s="1"/>
  <c r="D144" i="18"/>
  <c r="G144" i="18" s="1"/>
  <c r="G145" i="18" s="1"/>
  <c r="D146" i="18" s="1"/>
  <c r="G146" i="18" s="1"/>
  <c r="G76" i="18"/>
  <c r="G77" i="18" s="1"/>
  <c r="D78" i="18" s="1"/>
  <c r="G78" i="18" s="1"/>
  <c r="D129" i="18"/>
  <c r="C129" i="18"/>
  <c r="G178" i="18"/>
  <c r="G179" i="18" s="1"/>
  <c r="D180" i="18" s="1"/>
  <c r="G180" i="18" s="1"/>
  <c r="G181" i="18" s="1"/>
  <c r="G183" i="18" s="1"/>
  <c r="G170" i="18"/>
  <c r="G171" i="18" s="1"/>
  <c r="D172" i="18" s="1"/>
  <c r="G172" i="18" s="1"/>
  <c r="G173" i="18" s="1"/>
  <c r="G174" i="18" s="1"/>
  <c r="G161" i="18"/>
  <c r="G162" i="18" s="1"/>
  <c r="D163" i="18" s="1"/>
  <c r="G163" i="18" s="1"/>
  <c r="G135" i="18"/>
  <c r="G136" i="18" s="1"/>
  <c r="D137" i="18" s="1"/>
  <c r="G137" i="18" s="1"/>
  <c r="G138" i="18" s="1"/>
  <c r="G129" i="18"/>
  <c r="G130" i="18" s="1"/>
  <c r="D131" i="18" s="1"/>
  <c r="G131" i="18" s="1"/>
  <c r="G132" i="18" s="1"/>
  <c r="D123" i="18"/>
  <c r="G120" i="18"/>
  <c r="G121" i="18" s="1"/>
  <c r="G112" i="18"/>
  <c r="G114" i="18" s="1"/>
  <c r="G116" i="18" s="1"/>
  <c r="A105" i="18"/>
  <c r="A111" i="18" s="1"/>
  <c r="G94" i="18"/>
  <c r="G95" i="18" s="1"/>
  <c r="D96" i="18" s="1"/>
  <c r="G96" i="18" s="1"/>
  <c r="D58" i="18"/>
  <c r="G67" i="18"/>
  <c r="G68" i="18" s="1"/>
  <c r="D69" i="18" s="1"/>
  <c r="G69" i="18" s="1"/>
  <c r="C17" i="18"/>
  <c r="G17" i="18" s="1"/>
  <c r="G19" i="18" s="1"/>
  <c r="G21" i="18" s="1"/>
  <c r="G11" i="18"/>
  <c r="G13" i="18" s="1"/>
  <c r="G15" i="18" s="1"/>
  <c r="G164" i="18" l="1"/>
  <c r="G166" i="18" s="1"/>
  <c r="G79" i="18"/>
  <c r="G81" i="18" s="1"/>
  <c r="G102" i="18" s="1"/>
  <c r="G199" i="18" s="1"/>
  <c r="G200" i="18" s="1"/>
  <c r="Q252" i="5" s="1"/>
  <c r="G147" i="18"/>
  <c r="G149" i="18" s="1"/>
  <c r="G70" i="18"/>
  <c r="G72" i="18" s="1"/>
  <c r="G155" i="18"/>
  <c r="G157" i="18" s="1"/>
  <c r="G97" i="18"/>
  <c r="G99" i="18" s="1"/>
  <c r="G123" i="18"/>
  <c r="G125" i="18" s="1"/>
  <c r="G140" i="18"/>
  <c r="G58" i="18"/>
  <c r="G59" i="18" s="1"/>
  <c r="D60" i="18" s="1"/>
  <c r="G60" i="18" s="1"/>
  <c r="G61" i="18" l="1"/>
  <c r="G63" i="18" s="1"/>
  <c r="G186" i="18"/>
  <c r="G195" i="18" s="1"/>
  <c r="AG252" i="5"/>
  <c r="AH252" i="5" s="1"/>
  <c r="D29" i="18"/>
  <c r="A4" i="18"/>
  <c r="R252" i="5" l="1"/>
  <c r="F260" i="9"/>
  <c r="E8" i="7"/>
  <c r="E17" i="7" s="1"/>
  <c r="D8" i="7"/>
  <c r="D17" i="7" s="1"/>
  <c r="G17" i="7" s="1"/>
  <c r="G18" i="7" s="1"/>
  <c r="G54" i="5" s="1"/>
  <c r="D331" i="2"/>
  <c r="G322" i="2"/>
  <c r="F270" i="2"/>
  <c r="D270" i="2"/>
  <c r="D268" i="2"/>
  <c r="D269" i="2"/>
  <c r="C255" i="2"/>
  <c r="F269" i="2"/>
  <c r="F239" i="2"/>
  <c r="F238" i="2"/>
  <c r="D238" i="2"/>
  <c r="F222" i="2"/>
  <c r="F221" i="2"/>
  <c r="G270" i="2" l="1"/>
  <c r="G269" i="2"/>
  <c r="G50" i="18"/>
  <c r="G41" i="18"/>
  <c r="G42" i="18" s="1"/>
  <c r="D43" i="18" s="1"/>
  <c r="G43" i="18" s="1"/>
  <c r="G44" i="18" s="1"/>
  <c r="G35" i="18"/>
  <c r="G36" i="18" s="1"/>
  <c r="D37" i="18" s="1"/>
  <c r="G37" i="18" s="1"/>
  <c r="G38" i="18" s="1"/>
  <c r="G26" i="18"/>
  <c r="G27" i="18" s="1"/>
  <c r="G29" i="18" s="1"/>
  <c r="G31" i="18" s="1"/>
  <c r="G5" i="18"/>
  <c r="G7" i="18" s="1"/>
  <c r="G8" i="18" s="1"/>
  <c r="G189" i="18" s="1"/>
  <c r="G191" i="18" s="1"/>
  <c r="Q249" i="5" s="1"/>
  <c r="A10" i="18"/>
  <c r="A202" i="18" s="1"/>
  <c r="A206" i="18" s="1"/>
  <c r="G51" i="18" l="1"/>
  <c r="D52" i="18" s="1"/>
  <c r="G52" i="18" s="1"/>
  <c r="G46" i="18"/>
  <c r="G53" i="18" l="1"/>
  <c r="G55" i="18" s="1"/>
  <c r="G101" i="18" s="1"/>
  <c r="G194" i="18" s="1"/>
  <c r="G196" i="18" s="1"/>
  <c r="Q251" i="5" s="1"/>
  <c r="R248" i="5"/>
  <c r="R249" i="5"/>
  <c r="R251" i="5" l="1"/>
  <c r="R268" i="5" s="1"/>
  <c r="C356" i="11" l="1"/>
  <c r="G356" i="11" s="1"/>
  <c r="G357" i="11" s="1"/>
  <c r="C332" i="11"/>
  <c r="G332" i="11" s="1"/>
  <c r="G334" i="11" s="1"/>
  <c r="D335" i="11" s="1"/>
  <c r="G335" i="11" s="1"/>
  <c r="G336" i="11" s="1"/>
  <c r="C339" i="11"/>
  <c r="D209" i="11"/>
  <c r="D36" i="11"/>
  <c r="G407" i="11"/>
  <c r="G408" i="11" s="1"/>
  <c r="D409" i="11" s="1"/>
  <c r="G409" i="11" s="1"/>
  <c r="G410" i="11" s="1"/>
  <c r="G412" i="11" s="1"/>
  <c r="G399" i="11"/>
  <c r="G400" i="11" s="1"/>
  <c r="D401" i="11" s="1"/>
  <c r="G401" i="11" s="1"/>
  <c r="G402" i="11" s="1"/>
  <c r="G394" i="11"/>
  <c r="G395" i="11" s="1"/>
  <c r="D396" i="11" s="1"/>
  <c r="G396" i="11" s="1"/>
  <c r="G397" i="11" s="1"/>
  <c r="G384" i="11"/>
  <c r="G385" i="11" s="1"/>
  <c r="D386" i="11" s="1"/>
  <c r="G386" i="11" s="1"/>
  <c r="G387" i="11" s="1"/>
  <c r="G378" i="11"/>
  <c r="G379" i="11" s="1"/>
  <c r="D380" i="11" s="1"/>
  <c r="G380" i="11" s="1"/>
  <c r="G381" i="11" s="1"/>
  <c r="G372" i="11"/>
  <c r="G373" i="11" s="1"/>
  <c r="D374" i="11" s="1"/>
  <c r="G374" i="11" s="1"/>
  <c r="G375" i="11" s="1"/>
  <c r="G366" i="11"/>
  <c r="G367" i="11" s="1"/>
  <c r="D368" i="11" s="1"/>
  <c r="G368" i="11" s="1"/>
  <c r="G369" i="11" s="1"/>
  <c r="D359" i="11"/>
  <c r="D351" i="11"/>
  <c r="G348" i="11"/>
  <c r="G349" i="11" s="1"/>
  <c r="F339" i="11"/>
  <c r="G414" i="11" l="1"/>
  <c r="V437" i="5"/>
  <c r="G404" i="11"/>
  <c r="G389" i="11"/>
  <c r="G359" i="11"/>
  <c r="G339" i="11"/>
  <c r="G341" i="11" s="1"/>
  <c r="D342" i="11" s="1"/>
  <c r="G342" i="11" s="1"/>
  <c r="G343" i="11" s="1"/>
  <c r="G344" i="11" s="1"/>
  <c r="M264" i="5" s="1"/>
  <c r="AG264" i="5" s="1"/>
  <c r="G351" i="11"/>
  <c r="AH264" i="5" l="1"/>
  <c r="N264" i="5"/>
  <c r="X437" i="5"/>
  <c r="X452" i="5" s="1"/>
  <c r="X454" i="5"/>
  <c r="V452" i="5"/>
  <c r="V454" i="5"/>
  <c r="G361" i="11"/>
  <c r="V422" i="5" l="1"/>
  <c r="V456" i="5"/>
  <c r="X422" i="5"/>
  <c r="X456" i="5"/>
  <c r="X429" i="5" l="1"/>
  <c r="F10" i="22"/>
  <c r="V427" i="5"/>
  <c r="V429" i="5" s="1"/>
  <c r="T436" i="5" l="1"/>
  <c r="B440" i="5"/>
  <c r="B9" i="28" s="1"/>
  <c r="B445" i="5"/>
  <c r="B14" i="28" s="1"/>
  <c r="T447" i="5" l="1"/>
  <c r="T448" i="5"/>
  <c r="T449" i="5"/>
  <c r="T442" i="5"/>
  <c r="T445" i="5"/>
  <c r="T437" i="5"/>
  <c r="T441" i="5"/>
  <c r="T440" i="5"/>
  <c r="T435" i="5"/>
  <c r="T444" i="5"/>
  <c r="T438" i="5"/>
  <c r="T439" i="5"/>
  <c r="T443" i="5"/>
  <c r="T434" i="5"/>
  <c r="G318" i="11"/>
  <c r="G317" i="11"/>
  <c r="T454" i="5" l="1"/>
  <c r="G316" i="11"/>
  <c r="D267" i="11"/>
  <c r="D265" i="11"/>
  <c r="C266" i="11"/>
  <c r="C267" i="11" s="1"/>
  <c r="C264" i="11"/>
  <c r="C253" i="11"/>
  <c r="D253" i="11"/>
  <c r="C254" i="11"/>
  <c r="D254" i="11"/>
  <c r="C255" i="11"/>
  <c r="D255" i="11"/>
  <c r="C256" i="11"/>
  <c r="D256" i="11"/>
  <c r="C257" i="11"/>
  <c r="D257" i="11"/>
  <c r="B254" i="11"/>
  <c r="B255" i="11"/>
  <c r="B256" i="11"/>
  <c r="B257" i="11"/>
  <c r="G238" i="11"/>
  <c r="G237" i="11"/>
  <c r="G236" i="11"/>
  <c r="G235" i="11"/>
  <c r="G234" i="11"/>
  <c r="G225" i="11"/>
  <c r="G224" i="11"/>
  <c r="G223" i="11"/>
  <c r="G222" i="11"/>
  <c r="G221" i="11"/>
  <c r="C213" i="11"/>
  <c r="G213" i="11" s="1"/>
  <c r="C211" i="11"/>
  <c r="F190" i="11"/>
  <c r="F191" i="11" s="1"/>
  <c r="E190" i="11"/>
  <c r="E191" i="11" s="1"/>
  <c r="D190" i="11"/>
  <c r="D191" i="11" s="1"/>
  <c r="C190" i="11"/>
  <c r="G189" i="11"/>
  <c r="D186" i="11"/>
  <c r="D100" i="11"/>
  <c r="F40" i="11"/>
  <c r="E34" i="11"/>
  <c r="D34" i="11"/>
  <c r="E3" i="11"/>
  <c r="D3" i="11"/>
  <c r="G399" i="9"/>
  <c r="G398" i="9"/>
  <c r="G378" i="9"/>
  <c r="G377" i="9"/>
  <c r="D343" i="9"/>
  <c r="C342" i="9"/>
  <c r="D292" i="9"/>
  <c r="D290" i="9"/>
  <c r="C292" i="9"/>
  <c r="C290" i="9"/>
  <c r="C288" i="9"/>
  <c r="C279" i="9"/>
  <c r="G279" i="9" s="1"/>
  <c r="C278" i="9"/>
  <c r="G278" i="9" s="1"/>
  <c r="C277" i="9"/>
  <c r="G277" i="9" s="1"/>
  <c r="C276" i="9"/>
  <c r="G276" i="9" s="1"/>
  <c r="F274" i="9"/>
  <c r="C267" i="9"/>
  <c r="G267" i="9" s="1"/>
  <c r="C266" i="9"/>
  <c r="G266" i="9" s="1"/>
  <c r="C265" i="9"/>
  <c r="G265" i="9" s="1"/>
  <c r="C264" i="9"/>
  <c r="F233" i="9"/>
  <c r="F232" i="9"/>
  <c r="G241" i="9"/>
  <c r="G242" i="9"/>
  <c r="G647" i="8"/>
  <c r="G646" i="8"/>
  <c r="D590" i="8"/>
  <c r="C590" i="8"/>
  <c r="B590" i="8"/>
  <c r="G583" i="8"/>
  <c r="G585" i="8" s="1"/>
  <c r="G608" i="8"/>
  <c r="G600" i="8"/>
  <c r="C578" i="8"/>
  <c r="D578" i="8"/>
  <c r="B578" i="8"/>
  <c r="G569" i="8"/>
  <c r="D545" i="8"/>
  <c r="G545" i="8" s="1"/>
  <c r="G549" i="8" s="1"/>
  <c r="G535" i="8"/>
  <c r="G539" i="8" s="1"/>
  <c r="C522" i="8"/>
  <c r="B501" i="8"/>
  <c r="G492" i="8"/>
  <c r="G497" i="8" s="1"/>
  <c r="C480" i="8"/>
  <c r="D480" i="8"/>
  <c r="C481" i="8"/>
  <c r="D481" i="8"/>
  <c r="C483" i="8"/>
  <c r="D483" i="8"/>
  <c r="C484" i="8"/>
  <c r="D484" i="8"/>
  <c r="C485" i="8"/>
  <c r="D485" i="8"/>
  <c r="C486" i="8"/>
  <c r="D486" i="8"/>
  <c r="B480" i="8"/>
  <c r="B481" i="8"/>
  <c r="B483" i="8"/>
  <c r="B484" i="8"/>
  <c r="B485" i="8"/>
  <c r="B486" i="8"/>
  <c r="G471" i="8"/>
  <c r="G470" i="8"/>
  <c r="G469" i="8"/>
  <c r="G468" i="8"/>
  <c r="G466" i="8"/>
  <c r="G465" i="8"/>
  <c r="F405" i="8"/>
  <c r="D405" i="8"/>
  <c r="G404" i="8"/>
  <c r="G403" i="8"/>
  <c r="G402" i="8"/>
  <c r="G401" i="8"/>
  <c r="G400" i="8"/>
  <c r="G399" i="8"/>
  <c r="G398" i="8"/>
  <c r="G397" i="8"/>
  <c r="D378" i="8"/>
  <c r="D377" i="8"/>
  <c r="D376" i="8"/>
  <c r="D375" i="8"/>
  <c r="D373" i="8"/>
  <c r="D374" i="8"/>
  <c r="D372" i="8"/>
  <c r="D371" i="8"/>
  <c r="D370" i="8"/>
  <c r="C388" i="8"/>
  <c r="G388" i="8" s="1"/>
  <c r="C387" i="8"/>
  <c r="G387" i="8" s="1"/>
  <c r="G386" i="8"/>
  <c r="C385" i="8"/>
  <c r="G385" i="8" s="1"/>
  <c r="G384" i="8"/>
  <c r="G383" i="8"/>
  <c r="C358" i="8"/>
  <c r="G358" i="8" s="1"/>
  <c r="C357" i="8"/>
  <c r="G357" i="8" s="1"/>
  <c r="G356" i="8"/>
  <c r="G341" i="8"/>
  <c r="G340" i="8"/>
  <c r="G339" i="8"/>
  <c r="D335" i="8"/>
  <c r="D334" i="8"/>
  <c r="G333" i="8"/>
  <c r="D332" i="8"/>
  <c r="G321" i="8"/>
  <c r="G320" i="8"/>
  <c r="G374" i="8" l="1"/>
  <c r="G611" i="8"/>
  <c r="I204" i="5" s="1"/>
  <c r="J204" i="5" s="1"/>
  <c r="G586" i="8"/>
  <c r="I198" i="5" s="1"/>
  <c r="J198" i="5" s="1"/>
  <c r="G551" i="8"/>
  <c r="D293" i="9"/>
  <c r="C293" i="9"/>
  <c r="C291" i="9"/>
  <c r="D291" i="9"/>
  <c r="C289" i="9"/>
  <c r="C307" i="9"/>
  <c r="G266" i="11"/>
  <c r="G267" i="11"/>
  <c r="G320" i="11"/>
  <c r="G321" i="11" s="1"/>
  <c r="M249" i="5" s="1"/>
  <c r="G257" i="11"/>
  <c r="G253" i="11"/>
  <c r="G256" i="11"/>
  <c r="G254" i="11"/>
  <c r="G255" i="11"/>
  <c r="G190" i="11"/>
  <c r="C191" i="11"/>
  <c r="G191" i="11" s="1"/>
  <c r="G292" i="9"/>
  <c r="G290" i="9"/>
  <c r="G274" i="9"/>
  <c r="G578" i="8"/>
  <c r="G590" i="8"/>
  <c r="G592" i="8" s="1"/>
  <c r="G594" i="8" s="1"/>
  <c r="I194" i="5" s="1"/>
  <c r="J194" i="5" s="1"/>
  <c r="G486" i="8"/>
  <c r="G481" i="8"/>
  <c r="G541" i="8"/>
  <c r="I181" i="5" s="1"/>
  <c r="J181" i="5" s="1"/>
  <c r="G377" i="8"/>
  <c r="G485" i="8"/>
  <c r="G501" i="8"/>
  <c r="G505" i="8" s="1"/>
  <c r="G179" i="8"/>
  <c r="I171" i="5"/>
  <c r="G483" i="8"/>
  <c r="G484" i="8"/>
  <c r="G378" i="8"/>
  <c r="G375" i="8"/>
  <c r="G376" i="8"/>
  <c r="G371" i="8"/>
  <c r="G372" i="8"/>
  <c r="G373" i="8"/>
  <c r="G332" i="8"/>
  <c r="G370" i="8"/>
  <c r="G334" i="8"/>
  <c r="G335" i="8"/>
  <c r="J171" i="5" l="1"/>
  <c r="AG171" i="5"/>
  <c r="G390" i="8"/>
  <c r="AG249" i="5"/>
  <c r="G433" i="8"/>
  <c r="G291" i="9"/>
  <c r="G293" i="9"/>
  <c r="D323" i="11"/>
  <c r="G323" i="11" s="1"/>
  <c r="G324" i="11" s="1"/>
  <c r="G325" i="11" s="1"/>
  <c r="I177" i="5"/>
  <c r="J177" i="5" s="1"/>
  <c r="AG248" i="5" l="1"/>
  <c r="AH248" i="5" s="1"/>
  <c r="N248" i="5"/>
  <c r="N249" i="5"/>
  <c r="AH249" i="5"/>
  <c r="I185" i="5"/>
  <c r="J185" i="5" s="1"/>
  <c r="J184" i="5"/>
  <c r="G436" i="8"/>
  <c r="I141" i="5" s="1"/>
  <c r="J141" i="5" s="1"/>
  <c r="G62" i="8" l="1"/>
  <c r="G64" i="8" s="1"/>
  <c r="B436" i="5" l="1"/>
  <c r="B5" i="28" s="1"/>
  <c r="AF436" i="5"/>
  <c r="R436" i="5"/>
  <c r="G290" i="11"/>
  <c r="G278" i="11"/>
  <c r="G279" i="11" s="1"/>
  <c r="G280" i="11" s="1"/>
  <c r="M256" i="5" s="1"/>
  <c r="AG256" i="5" s="1"/>
  <c r="G264" i="11"/>
  <c r="B253" i="11"/>
  <c r="D252" i="11"/>
  <c r="C252" i="11"/>
  <c r="B252" i="11"/>
  <c r="G233" i="11"/>
  <c r="G211" i="11"/>
  <c r="G209" i="11"/>
  <c r="G200" i="11"/>
  <c r="G202" i="11" s="1"/>
  <c r="G204" i="11" s="1"/>
  <c r="M121" i="5" s="1"/>
  <c r="F187" i="11"/>
  <c r="F188" i="11" s="1"/>
  <c r="E187" i="11"/>
  <c r="E188" i="11" s="1"/>
  <c r="D187" i="11"/>
  <c r="D188" i="11" s="1"/>
  <c r="C187" i="11"/>
  <c r="C188" i="11" s="1"/>
  <c r="G186" i="11"/>
  <c r="F165" i="11"/>
  <c r="C165" i="11"/>
  <c r="B165" i="11"/>
  <c r="B164" i="11"/>
  <c r="F163" i="11"/>
  <c r="C163" i="11"/>
  <c r="B163" i="11"/>
  <c r="B162" i="11"/>
  <c r="D154" i="11"/>
  <c r="B154" i="11"/>
  <c r="B153" i="11"/>
  <c r="B152" i="11"/>
  <c r="F149" i="11"/>
  <c r="B148" i="11"/>
  <c r="G138" i="11"/>
  <c r="G137" i="11"/>
  <c r="D165" i="11"/>
  <c r="G122" i="11"/>
  <c r="G100" i="11"/>
  <c r="G101" i="11" s="1"/>
  <c r="G103" i="11" s="1"/>
  <c r="M84" i="5" s="1"/>
  <c r="G82" i="11"/>
  <c r="G83" i="11" s="1"/>
  <c r="G85" i="11" s="1"/>
  <c r="M78" i="5" s="1"/>
  <c r="G71" i="11"/>
  <c r="G72" i="11" s="1"/>
  <c r="D68" i="11"/>
  <c r="C68" i="11"/>
  <c r="B68" i="11"/>
  <c r="C65" i="11"/>
  <c r="B65" i="11"/>
  <c r="B107" i="11" s="1"/>
  <c r="B149" i="11" s="1"/>
  <c r="G56" i="11"/>
  <c r="C40" i="11"/>
  <c r="B40" i="11"/>
  <c r="E68" i="11"/>
  <c r="F34" i="11"/>
  <c r="E40" i="11"/>
  <c r="D40" i="11"/>
  <c r="A45" i="11"/>
  <c r="A63" i="11" s="1"/>
  <c r="A76" i="11" s="1"/>
  <c r="A81" i="11" s="1"/>
  <c r="A87" i="11" s="1"/>
  <c r="A99" i="11" s="1"/>
  <c r="A105" i="11" s="1"/>
  <c r="A132" i="11" s="1"/>
  <c r="A147" i="11" s="1"/>
  <c r="G3" i="11"/>
  <c r="G4" i="11" s="1"/>
  <c r="M8" i="5" s="1"/>
  <c r="B444" i="5"/>
  <c r="B13" i="28" s="1"/>
  <c r="B443" i="5"/>
  <c r="B12" i="28" s="1"/>
  <c r="B442" i="5"/>
  <c r="B11" i="28" s="1"/>
  <c r="B441" i="5"/>
  <c r="B10" i="28" s="1"/>
  <c r="B439" i="5"/>
  <c r="B8" i="28" s="1"/>
  <c r="B438" i="5"/>
  <c r="B7" i="28" s="1"/>
  <c r="B437" i="5"/>
  <c r="B6" i="28" s="1"/>
  <c r="B435" i="5"/>
  <c r="B4" i="28" s="1"/>
  <c r="B434" i="5"/>
  <c r="B3" i="28" s="1"/>
  <c r="G311" i="11" l="1"/>
  <c r="N78" i="5"/>
  <c r="N79" i="5" s="1"/>
  <c r="N436" i="5" s="1"/>
  <c r="N121" i="5"/>
  <c r="N84" i="5"/>
  <c r="AH256" i="5"/>
  <c r="N256" i="5"/>
  <c r="N8" i="5"/>
  <c r="M13" i="5"/>
  <c r="A168" i="11"/>
  <c r="A177" i="11" s="1"/>
  <c r="A197" i="11" s="1"/>
  <c r="A206" i="11" s="1"/>
  <c r="A218" i="11" s="1"/>
  <c r="A230" i="11" s="1"/>
  <c r="D283" i="11"/>
  <c r="G283" i="11" s="1"/>
  <c r="G285" i="11" s="1"/>
  <c r="G214" i="11"/>
  <c r="G136" i="11"/>
  <c r="G180" i="11"/>
  <c r="G187" i="11"/>
  <c r="G239" i="11"/>
  <c r="G241" i="11" s="1"/>
  <c r="M167" i="5" s="1"/>
  <c r="AG167" i="5" s="1"/>
  <c r="C265" i="11"/>
  <c r="G265" i="11" s="1"/>
  <c r="G268" i="11" s="1"/>
  <c r="G188" i="11"/>
  <c r="G124" i="11"/>
  <c r="G125" i="11" s="1"/>
  <c r="G139" i="11"/>
  <c r="G220" i="11"/>
  <c r="G226" i="11" s="1"/>
  <c r="D163" i="11"/>
  <c r="G163" i="11" s="1"/>
  <c r="G165" i="11"/>
  <c r="G252" i="11"/>
  <c r="G68" i="11"/>
  <c r="G69" i="11" s="1"/>
  <c r="C149" i="11"/>
  <c r="E65" i="11"/>
  <c r="G36" i="11"/>
  <c r="G40" i="11"/>
  <c r="G41" i="11" s="1"/>
  <c r="M53" i="5" s="1"/>
  <c r="F154" i="11"/>
  <c r="D65" i="11"/>
  <c r="G34" i="11"/>
  <c r="G313" i="11" l="1"/>
  <c r="G314" i="11" s="1"/>
  <c r="M155" i="5" s="1"/>
  <c r="N12" i="5"/>
  <c r="N11" i="5"/>
  <c r="N13" i="5"/>
  <c r="AH167" i="5"/>
  <c r="G415" i="11"/>
  <c r="M251" i="5" s="1"/>
  <c r="AG251" i="5" s="1"/>
  <c r="N167" i="5"/>
  <c r="N53" i="5"/>
  <c r="A243" i="11"/>
  <c r="A246" i="11" s="1"/>
  <c r="A251" i="11" s="1"/>
  <c r="A261" i="11" s="1"/>
  <c r="A271" i="11" s="1"/>
  <c r="A275" i="11" s="1"/>
  <c r="A282" i="11" s="1"/>
  <c r="A287" i="11" s="1"/>
  <c r="C244" i="11"/>
  <c r="G244" i="11" s="1"/>
  <c r="G245" i="11" s="1"/>
  <c r="M169" i="5" s="1"/>
  <c r="AG169" i="5" s="1"/>
  <c r="G270" i="11"/>
  <c r="M179" i="5" s="1"/>
  <c r="G259" i="11"/>
  <c r="M177" i="5" s="1"/>
  <c r="G193" i="11"/>
  <c r="G195" i="11" s="1"/>
  <c r="M119" i="5" s="1"/>
  <c r="D134" i="11"/>
  <c r="G134" i="11" s="1"/>
  <c r="G52" i="11"/>
  <c r="G228" i="11"/>
  <c r="M133" i="5" s="1"/>
  <c r="G166" i="11"/>
  <c r="M107" i="5" s="1"/>
  <c r="G38" i="11"/>
  <c r="M52" i="5" s="1"/>
  <c r="G53" i="11"/>
  <c r="G65" i="11"/>
  <c r="G66" i="11" s="1"/>
  <c r="G74" i="11" s="1"/>
  <c r="M82" i="5" s="1"/>
  <c r="G78" i="11"/>
  <c r="G79" i="11" s="1"/>
  <c r="M111" i="5" s="1"/>
  <c r="G113" i="11"/>
  <c r="C154" i="11"/>
  <c r="G154" i="11" s="1"/>
  <c r="G157" i="11" s="1"/>
  <c r="G159" i="11" s="1"/>
  <c r="M105" i="5" s="1"/>
  <c r="G140" i="11"/>
  <c r="D149" i="11"/>
  <c r="G149" i="11" s="1"/>
  <c r="G150" i="11" s="1"/>
  <c r="M104" i="5" s="1"/>
  <c r="G107" i="11"/>
  <c r="G108" i="11" s="1"/>
  <c r="N155" i="5" l="1"/>
  <c r="G116" i="11"/>
  <c r="G118" i="11" s="1"/>
  <c r="N46" i="5"/>
  <c r="N434" i="5" s="1"/>
  <c r="N179" i="5"/>
  <c r="N206" i="5"/>
  <c r="N208" i="5" s="1"/>
  <c r="N442" i="5" s="1"/>
  <c r="N105" i="5"/>
  <c r="N104" i="5"/>
  <c r="N111" i="5"/>
  <c r="N107" i="5"/>
  <c r="N82" i="5"/>
  <c r="N133" i="5"/>
  <c r="N177" i="5"/>
  <c r="AG177" i="5"/>
  <c r="N59" i="5"/>
  <c r="AG59" i="5"/>
  <c r="N119" i="5"/>
  <c r="N127" i="5" s="1"/>
  <c r="N438" i="5" s="1"/>
  <c r="AH251" i="5"/>
  <c r="AH169" i="5"/>
  <c r="N52" i="5"/>
  <c r="N251" i="5"/>
  <c r="N268" i="5" s="1"/>
  <c r="N169" i="5"/>
  <c r="AG54" i="5"/>
  <c r="G48" i="11"/>
  <c r="G273" i="11"/>
  <c r="M149" i="5" s="1"/>
  <c r="G49" i="11"/>
  <c r="G43" i="11"/>
  <c r="G46" i="11" s="1"/>
  <c r="E60" i="11" s="1"/>
  <c r="G60" i="11" s="1"/>
  <c r="M67" i="5" s="1"/>
  <c r="A315" i="11"/>
  <c r="A328" i="11" s="1"/>
  <c r="A429" i="11" s="1"/>
  <c r="A434" i="11" s="1"/>
  <c r="G50" i="11"/>
  <c r="D133" i="11"/>
  <c r="N187" i="5" l="1"/>
  <c r="N441" i="5" s="1"/>
  <c r="D135" i="11"/>
  <c r="G129" i="11"/>
  <c r="M88" i="5" s="1"/>
  <c r="G51" i="11"/>
  <c r="G54" i="11" s="1"/>
  <c r="G58" i="11" s="1"/>
  <c r="M69" i="5" s="1"/>
  <c r="N58" i="5"/>
  <c r="AG58" i="5"/>
  <c r="N67" i="5"/>
  <c r="N54" i="5"/>
  <c r="AG55" i="5"/>
  <c r="N445" i="5"/>
  <c r="N149" i="5"/>
  <c r="G61" i="11"/>
  <c r="G133" i="11"/>
  <c r="G135" i="11"/>
  <c r="G130" i="11" l="1"/>
  <c r="N88" i="5"/>
  <c r="N60" i="5"/>
  <c r="AG60" i="5"/>
  <c r="N69" i="5"/>
  <c r="AG69" i="5"/>
  <c r="N63" i="5"/>
  <c r="N55" i="5"/>
  <c r="D141" i="11"/>
  <c r="G141" i="11"/>
  <c r="G142" i="11" s="1"/>
  <c r="G144" i="11" s="1"/>
  <c r="M101" i="5" s="1"/>
  <c r="N61" i="5" l="1"/>
  <c r="N101" i="5"/>
  <c r="N113" i="5" s="1"/>
  <c r="N437" i="5" s="1"/>
  <c r="N65" i="5"/>
  <c r="N73" i="5" s="1"/>
  <c r="N435" i="5" s="1"/>
  <c r="G145" i="11"/>
  <c r="G403" i="9"/>
  <c r="G404" i="9" s="1"/>
  <c r="G397" i="9"/>
  <c r="G401" i="9" s="1"/>
  <c r="G376" i="9"/>
  <c r="G362" i="9"/>
  <c r="G363" i="9" s="1"/>
  <c r="G364" i="9" s="1"/>
  <c r="K199" i="5" s="1"/>
  <c r="L199" i="5" s="1"/>
  <c r="G356" i="9"/>
  <c r="G358" i="9" s="1"/>
  <c r="K234" i="5" s="1"/>
  <c r="L234" i="5" s="1"/>
  <c r="L243" i="5" s="1"/>
  <c r="G342" i="9"/>
  <c r="D323" i="9"/>
  <c r="C323" i="9"/>
  <c r="B323" i="9"/>
  <c r="G316" i="9"/>
  <c r="D288" i="9"/>
  <c r="G286" i="9"/>
  <c r="G264" i="9"/>
  <c r="G262" i="9"/>
  <c r="G259" i="9"/>
  <c r="G251" i="9"/>
  <c r="G252" i="9" s="1"/>
  <c r="G254" i="9" s="1"/>
  <c r="K121" i="5" s="1"/>
  <c r="L121" i="5" s="1"/>
  <c r="G240" i="9"/>
  <c r="G239" i="9"/>
  <c r="F236" i="9"/>
  <c r="F237" i="9" s="1"/>
  <c r="E236" i="9"/>
  <c r="E237" i="9" s="1"/>
  <c r="D236" i="9"/>
  <c r="D237" i="9" s="1"/>
  <c r="C236" i="9"/>
  <c r="G235" i="9"/>
  <c r="G232" i="9"/>
  <c r="C221" i="9"/>
  <c r="B221" i="9"/>
  <c r="D214" i="9"/>
  <c r="C214" i="9"/>
  <c r="B214" i="9"/>
  <c r="B213" i="9"/>
  <c r="F207" i="9"/>
  <c r="D207" i="9"/>
  <c r="C207" i="9"/>
  <c r="B207" i="9"/>
  <c r="B206" i="9"/>
  <c r="F205" i="9"/>
  <c r="D205" i="9"/>
  <c r="C205" i="9"/>
  <c r="B205" i="9"/>
  <c r="B204" i="9"/>
  <c r="B203" i="9"/>
  <c r="F200" i="9"/>
  <c r="C200" i="9"/>
  <c r="B200" i="9"/>
  <c r="B199" i="9"/>
  <c r="F198" i="9"/>
  <c r="D198" i="9"/>
  <c r="C198" i="9"/>
  <c r="B198" i="9"/>
  <c r="B197" i="9"/>
  <c r="F189" i="9"/>
  <c r="B188" i="9"/>
  <c r="D186" i="9"/>
  <c r="B186" i="9"/>
  <c r="B185" i="9"/>
  <c r="B184" i="9"/>
  <c r="F181" i="9"/>
  <c r="B180" i="9"/>
  <c r="G170" i="9"/>
  <c r="C153" i="9"/>
  <c r="C226" i="9" s="1"/>
  <c r="G148" i="9"/>
  <c r="D221" i="9"/>
  <c r="G140" i="9"/>
  <c r="G142" i="9" s="1"/>
  <c r="G144" i="9" s="1"/>
  <c r="G133" i="9"/>
  <c r="G131" i="9"/>
  <c r="G125" i="9"/>
  <c r="D200" i="9"/>
  <c r="G123" i="9"/>
  <c r="E114" i="9"/>
  <c r="D114" i="9"/>
  <c r="B114" i="9"/>
  <c r="B189" i="9" s="1"/>
  <c r="G97" i="9"/>
  <c r="G98" i="9" s="1"/>
  <c r="G100" i="9" s="1"/>
  <c r="K84" i="5" s="1"/>
  <c r="L84" i="5" s="1"/>
  <c r="G83" i="9"/>
  <c r="G84" i="9" s="1"/>
  <c r="G86" i="9" s="1"/>
  <c r="K78" i="5" s="1"/>
  <c r="L78" i="5" s="1"/>
  <c r="L79" i="5" s="1"/>
  <c r="C91" i="9"/>
  <c r="C66" i="9"/>
  <c r="B66" i="9"/>
  <c r="G57" i="9"/>
  <c r="C41" i="9"/>
  <c r="B41" i="9"/>
  <c r="E41" i="9"/>
  <c r="D41" i="9"/>
  <c r="A46" i="9"/>
  <c r="A64" i="9" s="1"/>
  <c r="A77" i="9" s="1"/>
  <c r="A82" i="9" s="1"/>
  <c r="G4" i="9"/>
  <c r="G5" i="9" s="1"/>
  <c r="G645" i="8"/>
  <c r="G649" i="8" s="1"/>
  <c r="G642" i="8"/>
  <c r="G599" i="8"/>
  <c r="D577" i="8"/>
  <c r="C577" i="8"/>
  <c r="B577" i="8"/>
  <c r="G568" i="8"/>
  <c r="G571" i="8" s="1"/>
  <c r="G562" i="8"/>
  <c r="G521" i="8"/>
  <c r="D479" i="8"/>
  <c r="C479" i="8"/>
  <c r="B479" i="8"/>
  <c r="G464" i="8"/>
  <c r="G473" i="8" s="1"/>
  <c r="G396" i="8"/>
  <c r="G354" i="8"/>
  <c r="G352" i="8"/>
  <c r="G350" i="8"/>
  <c r="G336" i="8"/>
  <c r="G319" i="8"/>
  <c r="G317" i="8"/>
  <c r="F314" i="8"/>
  <c r="F315" i="8" s="1"/>
  <c r="E314" i="8"/>
  <c r="E315" i="8" s="1"/>
  <c r="D314" i="8"/>
  <c r="D315" i="8" s="1"/>
  <c r="C315" i="8"/>
  <c r="G313" i="8"/>
  <c r="G311" i="8"/>
  <c r="E264" i="8"/>
  <c r="D264" i="8"/>
  <c r="C264" i="8"/>
  <c r="B264" i="8"/>
  <c r="B263" i="8"/>
  <c r="C250" i="8"/>
  <c r="B249" i="8"/>
  <c r="F245" i="8"/>
  <c r="C245" i="8"/>
  <c r="B245" i="8"/>
  <c r="B244" i="8"/>
  <c r="F243" i="8"/>
  <c r="D243" i="8"/>
  <c r="C243" i="8"/>
  <c r="B243" i="8"/>
  <c r="B242" i="8"/>
  <c r="F231" i="8"/>
  <c r="B230" i="8"/>
  <c r="D227" i="8"/>
  <c r="B227" i="8"/>
  <c r="B226" i="8"/>
  <c r="B225" i="8"/>
  <c r="F219" i="8"/>
  <c r="B218" i="8"/>
  <c r="G208" i="8"/>
  <c r="G153" i="8"/>
  <c r="G139" i="8"/>
  <c r="D245" i="8"/>
  <c r="G130" i="8"/>
  <c r="E118" i="8"/>
  <c r="E120" i="8" s="1"/>
  <c r="D118" i="8"/>
  <c r="D120" i="8" s="1"/>
  <c r="B118" i="8"/>
  <c r="E105" i="8"/>
  <c r="G98" i="8"/>
  <c r="B89" i="8"/>
  <c r="B424" i="8" s="1"/>
  <c r="G76" i="8"/>
  <c r="G78" i="8" s="1"/>
  <c r="C52" i="8"/>
  <c r="B52" i="8"/>
  <c r="G43" i="8"/>
  <c r="F10" i="8"/>
  <c r="F113" i="8" s="1"/>
  <c r="E52" i="8"/>
  <c r="A32" i="8"/>
  <c r="A50" i="8" s="1"/>
  <c r="A68" i="8" s="1"/>
  <c r="A75" i="8" s="1"/>
  <c r="A82" i="8" s="1"/>
  <c r="A97" i="8" s="1"/>
  <c r="A103" i="8" s="1"/>
  <c r="A202" i="8" s="1"/>
  <c r="A217" i="8" s="1"/>
  <c r="A307" i="8" s="1"/>
  <c r="A329" i="8" s="1"/>
  <c r="A347" i="8" s="1"/>
  <c r="A368" i="8" s="1"/>
  <c r="A394" i="8" s="1"/>
  <c r="A422" i="8" s="1"/>
  <c r="G3" i="8"/>
  <c r="G5" i="8" s="1"/>
  <c r="C346" i="7"/>
  <c r="C338" i="7"/>
  <c r="D338" i="7"/>
  <c r="B338" i="7"/>
  <c r="B337" i="7"/>
  <c r="G330" i="7"/>
  <c r="D304" i="7"/>
  <c r="F304" i="7"/>
  <c r="F303" i="7"/>
  <c r="C294" i="7"/>
  <c r="G294" i="7" s="1"/>
  <c r="C293" i="7"/>
  <c r="G293" i="7" s="1"/>
  <c r="C275" i="7"/>
  <c r="C274" i="7"/>
  <c r="G252" i="7"/>
  <c r="G251" i="7"/>
  <c r="F248" i="7"/>
  <c r="F249" i="7" s="1"/>
  <c r="B201" i="7"/>
  <c r="C201" i="7"/>
  <c r="F201" i="7"/>
  <c r="G113" i="7"/>
  <c r="G111" i="7"/>
  <c r="E83" i="7"/>
  <c r="D83" i="7"/>
  <c r="G343" i="8" l="1"/>
  <c r="G345" i="8" s="1"/>
  <c r="G364" i="8"/>
  <c r="G99" i="8"/>
  <c r="G101" i="8" s="1"/>
  <c r="I84" i="5" s="1"/>
  <c r="J84" i="5" s="1"/>
  <c r="G157" i="8"/>
  <c r="G159" i="8" s="1"/>
  <c r="D207" i="8" s="1"/>
  <c r="G207" i="8" s="1"/>
  <c r="G564" i="8"/>
  <c r="I234" i="5" s="1"/>
  <c r="J234" i="5" s="1"/>
  <c r="J243" i="5" s="1"/>
  <c r="D233" i="8"/>
  <c r="B231" i="8"/>
  <c r="B120" i="8"/>
  <c r="B233" i="8" s="1"/>
  <c r="I8" i="5"/>
  <c r="J8" i="5" s="1"/>
  <c r="C104" i="9"/>
  <c r="C110" i="9" s="1"/>
  <c r="B104" i="9"/>
  <c r="B181" i="9" s="1"/>
  <c r="B79" i="9"/>
  <c r="A88" i="9"/>
  <c r="A96" i="9" s="1"/>
  <c r="A102" i="9" s="1"/>
  <c r="A164" i="9" s="1"/>
  <c r="A179" i="9" s="1"/>
  <c r="A229" i="9" s="1"/>
  <c r="A248" i="9" s="1"/>
  <c r="A256" i="9" s="1"/>
  <c r="A272" i="9" s="1"/>
  <c r="A284" i="9" s="1"/>
  <c r="A299" i="9" s="1"/>
  <c r="A306" i="9" s="1"/>
  <c r="A313" i="9" s="1"/>
  <c r="A322" i="9" s="1"/>
  <c r="G18" i="8"/>
  <c r="G21" i="8" s="1"/>
  <c r="R447" i="5"/>
  <c r="F449" i="5"/>
  <c r="K8" i="5"/>
  <c r="L8" i="5" s="1"/>
  <c r="G338" i="7"/>
  <c r="G651" i="8"/>
  <c r="I155" i="5" s="1"/>
  <c r="J155" i="5" s="1"/>
  <c r="G405" i="9"/>
  <c r="K155" i="5" s="1"/>
  <c r="L155" i="5" s="1"/>
  <c r="D289" i="9"/>
  <c r="G289" i="9" s="1"/>
  <c r="G307" i="9"/>
  <c r="G80" i="8"/>
  <c r="I78" i="5"/>
  <c r="J78" i="5" s="1"/>
  <c r="J79" i="5" s="1"/>
  <c r="A431" i="8"/>
  <c r="G322" i="7"/>
  <c r="G325" i="7" s="1"/>
  <c r="G141" i="5" s="1"/>
  <c r="H141" i="5" s="1"/>
  <c r="AF448" i="5"/>
  <c r="R448" i="5"/>
  <c r="R449" i="5"/>
  <c r="H449" i="5"/>
  <c r="L448" i="5"/>
  <c r="L449" i="5"/>
  <c r="H448" i="5"/>
  <c r="R440" i="5"/>
  <c r="J440" i="5"/>
  <c r="D169" i="9"/>
  <c r="G169" i="9" s="1"/>
  <c r="R442" i="5"/>
  <c r="R445" i="5"/>
  <c r="H440" i="5"/>
  <c r="H445" i="5"/>
  <c r="L445" i="5"/>
  <c r="J445" i="5"/>
  <c r="F445" i="5"/>
  <c r="F186" i="9"/>
  <c r="G380" i="9"/>
  <c r="G382" i="9" s="1"/>
  <c r="K202" i="5" s="1"/>
  <c r="L202" i="5" s="1"/>
  <c r="AF443" i="5"/>
  <c r="L440" i="5"/>
  <c r="R443" i="5"/>
  <c r="R441" i="5"/>
  <c r="R435" i="5"/>
  <c r="R444" i="5"/>
  <c r="R434" i="5"/>
  <c r="AF439" i="5"/>
  <c r="R439" i="5"/>
  <c r="F440" i="5"/>
  <c r="AF437" i="5"/>
  <c r="AF438" i="5"/>
  <c r="R437" i="5"/>
  <c r="R438" i="5"/>
  <c r="H443" i="5"/>
  <c r="AF434" i="5"/>
  <c r="G205" i="9"/>
  <c r="G368" i="9"/>
  <c r="G370" i="9" s="1"/>
  <c r="G371" i="9" s="1"/>
  <c r="K195" i="5" s="1"/>
  <c r="L195" i="5" s="1"/>
  <c r="G236" i="9"/>
  <c r="G318" i="9"/>
  <c r="G320" i="9" s="1"/>
  <c r="K173" i="5" s="1"/>
  <c r="L173" i="5" s="1"/>
  <c r="G126" i="9"/>
  <c r="G53" i="9" s="1"/>
  <c r="C237" i="9"/>
  <c r="G237" i="9" s="1"/>
  <c r="C343" i="9"/>
  <c r="G343" i="9" s="1"/>
  <c r="G344" i="9" s="1"/>
  <c r="G346" i="9" s="1"/>
  <c r="K179" i="5" s="1"/>
  <c r="L179" i="5" s="1"/>
  <c r="G91" i="9"/>
  <c r="G92" i="9" s="1"/>
  <c r="G94" i="9" s="1"/>
  <c r="G288" i="9"/>
  <c r="D189" i="9"/>
  <c r="G207" i="9"/>
  <c r="G301" i="9"/>
  <c r="G303" i="9" s="1"/>
  <c r="G304" i="9" s="1"/>
  <c r="K139" i="5" s="1"/>
  <c r="L139" i="5" s="1"/>
  <c r="G233" i="9"/>
  <c r="G214" i="9"/>
  <c r="G215" i="9" s="1"/>
  <c r="G217" i="9" s="1"/>
  <c r="G200" i="9"/>
  <c r="G147" i="9"/>
  <c r="G150" i="9" s="1"/>
  <c r="G260" i="9"/>
  <c r="G268" i="9" s="1"/>
  <c r="G270" i="9" s="1"/>
  <c r="G280" i="9"/>
  <c r="G282" i="9" s="1"/>
  <c r="G323" i="9"/>
  <c r="G134" i="9"/>
  <c r="G136" i="9" s="1"/>
  <c r="G198" i="9"/>
  <c r="G602" i="8"/>
  <c r="G604" i="8" s="1"/>
  <c r="I202" i="5" s="1"/>
  <c r="J202" i="5" s="1"/>
  <c r="G573" i="8"/>
  <c r="I199" i="5" s="1"/>
  <c r="J199" i="5" s="1"/>
  <c r="G178" i="8"/>
  <c r="G185" i="8" s="1"/>
  <c r="D292" i="8"/>
  <c r="G292" i="8" s="1"/>
  <c r="G245" i="8"/>
  <c r="G475" i="8"/>
  <c r="I173" i="5" s="1"/>
  <c r="J173" i="5" s="1"/>
  <c r="G310" i="8"/>
  <c r="G577" i="8"/>
  <c r="G579" i="8" s="1"/>
  <c r="I195" i="5" s="1"/>
  <c r="J195" i="5" s="1"/>
  <c r="G243" i="8"/>
  <c r="B105" i="8"/>
  <c r="B219" i="8" s="1"/>
  <c r="C105" i="8"/>
  <c r="C118" i="8" s="1"/>
  <c r="C120" i="8" s="1"/>
  <c r="G479" i="8"/>
  <c r="G315" i="8"/>
  <c r="G264" i="8"/>
  <c r="G268" i="8" s="1"/>
  <c r="G405" i="8"/>
  <c r="D231" i="8"/>
  <c r="G147" i="8"/>
  <c r="G314" i="8"/>
  <c r="G480" i="8"/>
  <c r="C85" i="8"/>
  <c r="C89" i="8" s="1"/>
  <c r="C424" i="8" s="1"/>
  <c r="G57" i="8"/>
  <c r="G60" i="8" s="1"/>
  <c r="G41" i="9"/>
  <c r="G42" i="9" s="1"/>
  <c r="G221" i="9"/>
  <c r="D66" i="9"/>
  <c r="D79" i="9" s="1"/>
  <c r="E104" i="9"/>
  <c r="E66" i="9"/>
  <c r="E79" i="9" s="1"/>
  <c r="D104" i="9"/>
  <c r="C222" i="9"/>
  <c r="G222" i="9" s="1"/>
  <c r="G35" i="9"/>
  <c r="D85" i="8"/>
  <c r="D89" i="8" s="1"/>
  <c r="D424" i="8" s="1"/>
  <c r="G132" i="8"/>
  <c r="G134" i="8" s="1"/>
  <c r="D250" i="8"/>
  <c r="G250" i="8" s="1"/>
  <c r="G258" i="8" s="1"/>
  <c r="G522" i="8"/>
  <c r="G529" i="8" s="1"/>
  <c r="D105" i="8"/>
  <c r="D219" i="8" s="1"/>
  <c r="D52" i="8"/>
  <c r="G52" i="8" s="1"/>
  <c r="G55" i="8" s="1"/>
  <c r="G10" i="8"/>
  <c r="G304" i="7"/>
  <c r="G283" i="7"/>
  <c r="D201" i="7"/>
  <c r="G201" i="7" s="1"/>
  <c r="A438" i="8" l="1"/>
  <c r="A444" i="8" s="1"/>
  <c r="A453" i="8" s="1"/>
  <c r="A456" i="8" s="1"/>
  <c r="A462" i="8" s="1"/>
  <c r="A477" i="8" s="1"/>
  <c r="A490" i="8" s="1"/>
  <c r="A499" i="8" s="1"/>
  <c r="A506" i="8" s="1"/>
  <c r="A518" i="8" s="1"/>
  <c r="A533" i="8" s="1"/>
  <c r="A543" i="8" s="1"/>
  <c r="A553" i="8" s="1"/>
  <c r="A559" i="8" s="1"/>
  <c r="A565" i="8" s="1"/>
  <c r="G310" i="9"/>
  <c r="K141" i="5" s="1"/>
  <c r="L141" i="5" s="1"/>
  <c r="L436" i="5"/>
  <c r="I121" i="5"/>
  <c r="J121" i="5" s="1"/>
  <c r="J11" i="5"/>
  <c r="G418" i="8"/>
  <c r="G420" i="8" s="1"/>
  <c r="G247" i="8"/>
  <c r="G16" i="8"/>
  <c r="I52" i="5" s="1"/>
  <c r="G325" i="8"/>
  <c r="G327" i="8" s="1"/>
  <c r="I119" i="5" s="1"/>
  <c r="J119" i="5" s="1"/>
  <c r="G488" i="8"/>
  <c r="I175" i="5" s="1"/>
  <c r="J175" i="5" s="1"/>
  <c r="G531" i="8"/>
  <c r="I179" i="5" s="1"/>
  <c r="J179" i="5" s="1"/>
  <c r="G424" i="8"/>
  <c r="G120" i="8"/>
  <c r="C233" i="8"/>
  <c r="G233" i="8" s="1"/>
  <c r="J12" i="5"/>
  <c r="I13" i="5"/>
  <c r="J13" i="5" s="1"/>
  <c r="A327" i="9"/>
  <c r="A338" i="9" s="1"/>
  <c r="A347" i="9" s="1"/>
  <c r="A353" i="9" s="1"/>
  <c r="A359" i="9" s="1"/>
  <c r="A373" i="9" s="1"/>
  <c r="A384" i="9" s="1"/>
  <c r="A389" i="9" s="1"/>
  <c r="A394" i="9" s="1"/>
  <c r="A406" i="9" s="1"/>
  <c r="K11" i="5"/>
  <c r="K12" i="5"/>
  <c r="L12" i="5" s="1"/>
  <c r="K13" i="5"/>
  <c r="L13" i="5" s="1"/>
  <c r="K21" i="5"/>
  <c r="AG21" i="5" s="1"/>
  <c r="AH448" i="5"/>
  <c r="C17" i="28" s="1"/>
  <c r="AH449" i="5"/>
  <c r="C18" i="28" s="1"/>
  <c r="AH440" i="5"/>
  <c r="L444" i="5"/>
  <c r="C181" i="9"/>
  <c r="C79" i="9"/>
  <c r="G79" i="9" s="1"/>
  <c r="G80" i="9" s="1"/>
  <c r="K111" i="5" s="1"/>
  <c r="L111" i="5" s="1"/>
  <c r="G72" i="9"/>
  <c r="G73" i="9" s="1"/>
  <c r="G270" i="8"/>
  <c r="G366" i="8"/>
  <c r="K53" i="5"/>
  <c r="R454" i="5"/>
  <c r="I53" i="5"/>
  <c r="G621" i="8"/>
  <c r="G623" i="8" s="1"/>
  <c r="I206" i="5" s="1"/>
  <c r="J206" i="5" s="1"/>
  <c r="J208" i="5" s="1"/>
  <c r="K133" i="5"/>
  <c r="L133" i="5" s="1"/>
  <c r="G390" i="9"/>
  <c r="G392" i="9" s="1"/>
  <c r="K206" i="5" s="1"/>
  <c r="L206" i="5" s="1"/>
  <c r="L208" i="5" s="1"/>
  <c r="G348" i="9"/>
  <c r="K135" i="5"/>
  <c r="L135" i="5" s="1"/>
  <c r="D171" i="9"/>
  <c r="G171" i="9" s="1"/>
  <c r="K92" i="5"/>
  <c r="L92" i="5" s="1"/>
  <c r="D209" i="8"/>
  <c r="G209" i="8" s="1"/>
  <c r="I92" i="5"/>
  <c r="J92" i="5" s="1"/>
  <c r="G224" i="9"/>
  <c r="D168" i="9"/>
  <c r="G168" i="9" s="1"/>
  <c r="G325" i="9"/>
  <c r="K175" i="5" s="1"/>
  <c r="L175" i="5" s="1"/>
  <c r="L187" i="5" s="1"/>
  <c r="G39" i="9"/>
  <c r="G208" i="9"/>
  <c r="G210" i="9" s="1"/>
  <c r="G295" i="9"/>
  <c r="G297" i="9" s="1"/>
  <c r="G349" i="9" s="1"/>
  <c r="K149" i="5" s="1"/>
  <c r="L149" i="5" s="1"/>
  <c r="G244" i="9"/>
  <c r="G246" i="9" s="1"/>
  <c r="K119" i="5" s="1"/>
  <c r="L119" i="5" s="1"/>
  <c r="D166" i="9"/>
  <c r="G166" i="9" s="1"/>
  <c r="D181" i="9"/>
  <c r="D226" i="9"/>
  <c r="G153" i="9"/>
  <c r="G154" i="9" s="1"/>
  <c r="G201" i="9"/>
  <c r="G85" i="8"/>
  <c r="G87" i="8" s="1"/>
  <c r="G392" i="8"/>
  <c r="G89" i="8"/>
  <c r="G93" i="8" s="1"/>
  <c r="G293" i="8"/>
  <c r="G299" i="8" s="1"/>
  <c r="G149" i="8"/>
  <c r="G260" i="8"/>
  <c r="C219" i="8"/>
  <c r="G219" i="8" s="1"/>
  <c r="G223" i="8" s="1"/>
  <c r="G66" i="9"/>
  <c r="G67" i="9" s="1"/>
  <c r="G104" i="9"/>
  <c r="G105" i="9" s="1"/>
  <c r="G110" i="9"/>
  <c r="G111" i="9" s="1"/>
  <c r="G117" i="9" s="1"/>
  <c r="C114" i="9"/>
  <c r="C186" i="9"/>
  <c r="G186" i="9" s="1"/>
  <c r="G187" i="9" s="1"/>
  <c r="G192" i="9" s="1"/>
  <c r="G70" i="8"/>
  <c r="G73" i="8" s="1"/>
  <c r="G66" i="8"/>
  <c r="G39" i="8"/>
  <c r="D204" i="8"/>
  <c r="G204" i="8" s="1"/>
  <c r="G105" i="8"/>
  <c r="G108" i="8" s="1"/>
  <c r="C227" i="8"/>
  <c r="G419" i="7"/>
  <c r="G420" i="7" s="1"/>
  <c r="G415" i="7"/>
  <c r="G417" i="7" s="1"/>
  <c r="G390" i="7"/>
  <c r="G391" i="7" s="1"/>
  <c r="G393" i="7" s="1"/>
  <c r="G202" i="5" s="1"/>
  <c r="H202" i="5" s="1"/>
  <c r="C382" i="7"/>
  <c r="B382" i="7"/>
  <c r="G376" i="7"/>
  <c r="G377" i="7" s="1"/>
  <c r="G378" i="7" s="1"/>
  <c r="G199" i="5" s="1"/>
  <c r="H199" i="5" s="1"/>
  <c r="G370" i="7"/>
  <c r="G372" i="7" s="1"/>
  <c r="G234" i="5" s="1"/>
  <c r="H234" i="5" s="1"/>
  <c r="H243" i="5" s="1"/>
  <c r="C347" i="7"/>
  <c r="G347" i="7" s="1"/>
  <c r="D337" i="7"/>
  <c r="C337" i="7"/>
  <c r="G329" i="7"/>
  <c r="G302" i="7"/>
  <c r="G301" i="7"/>
  <c r="G275" i="7"/>
  <c r="G274" i="7"/>
  <c r="F270" i="7"/>
  <c r="G272" i="7"/>
  <c r="G269" i="7"/>
  <c r="G261" i="7"/>
  <c r="G262" i="7" s="1"/>
  <c r="G264" i="7" s="1"/>
  <c r="G121" i="5" s="1"/>
  <c r="H121" i="5" s="1"/>
  <c r="E248" i="7"/>
  <c r="E249" i="7" s="1"/>
  <c r="D248" i="7"/>
  <c r="D249" i="7" s="1"/>
  <c r="C248" i="7"/>
  <c r="G247" i="7"/>
  <c r="G245" i="7"/>
  <c r="G244" i="7"/>
  <c r="F225" i="7"/>
  <c r="E224" i="7"/>
  <c r="B218" i="7"/>
  <c r="C210" i="7"/>
  <c r="B210" i="7"/>
  <c r="B209" i="7"/>
  <c r="F203" i="7"/>
  <c r="C203" i="7"/>
  <c r="B203" i="7"/>
  <c r="B202" i="7"/>
  <c r="F200" i="7"/>
  <c r="C200" i="7"/>
  <c r="B200" i="7"/>
  <c r="B199" i="7"/>
  <c r="B198" i="7"/>
  <c r="F195" i="7"/>
  <c r="C195" i="7"/>
  <c r="B195" i="7"/>
  <c r="B194" i="7"/>
  <c r="F193" i="7"/>
  <c r="C193" i="7"/>
  <c r="B193" i="7"/>
  <c r="B192" i="7"/>
  <c r="F184" i="7"/>
  <c r="B183" i="7"/>
  <c r="D181" i="7"/>
  <c r="B181" i="7"/>
  <c r="B180" i="7"/>
  <c r="B179" i="7"/>
  <c r="F176" i="7"/>
  <c r="B175" i="7"/>
  <c r="D224" i="7"/>
  <c r="D218" i="7"/>
  <c r="E210" i="7"/>
  <c r="D210" i="7"/>
  <c r="D203" i="7"/>
  <c r="G110" i="7"/>
  <c r="D195" i="7"/>
  <c r="D193" i="7"/>
  <c r="D93" i="7"/>
  <c r="B93" i="7"/>
  <c r="B184" i="7" s="1"/>
  <c r="G76" i="7"/>
  <c r="G77" i="7" s="1"/>
  <c r="G79" i="7" s="1"/>
  <c r="G84" i="5" s="1"/>
  <c r="H84" i="5" s="1"/>
  <c r="B70" i="7"/>
  <c r="G59" i="7"/>
  <c r="G48" i="7"/>
  <c r="G49" i="7" s="1"/>
  <c r="C45" i="7"/>
  <c r="C67" i="7" s="1"/>
  <c r="C70" i="7" s="1"/>
  <c r="B45" i="7"/>
  <c r="E42" i="7"/>
  <c r="D42" i="7"/>
  <c r="C42" i="7"/>
  <c r="B42" i="7"/>
  <c r="G33" i="7"/>
  <c r="D14" i="7"/>
  <c r="C14" i="7"/>
  <c r="B14" i="7"/>
  <c r="E10" i="7"/>
  <c r="E67" i="7" s="1"/>
  <c r="D45" i="7"/>
  <c r="F8" i="7"/>
  <c r="F89" i="7" s="1"/>
  <c r="E14" i="7"/>
  <c r="A6" i="7"/>
  <c r="A22" i="7" s="1"/>
  <c r="A40" i="7" s="1"/>
  <c r="G3" i="7"/>
  <c r="G4" i="7" s="1"/>
  <c r="G8" i="5" s="1"/>
  <c r="H8" i="5" s="1"/>
  <c r="L11" i="5" l="1"/>
  <c r="AG11" i="5"/>
  <c r="G555" i="8"/>
  <c r="I149" i="5" s="1"/>
  <c r="J149" i="5" s="1"/>
  <c r="G30" i="8"/>
  <c r="G33" i="8" s="1"/>
  <c r="G60" i="7"/>
  <c r="G62" i="7" s="1"/>
  <c r="G78" i="5" s="1"/>
  <c r="H78" i="5" s="1"/>
  <c r="H79" i="5" s="1"/>
  <c r="K151" i="5"/>
  <c r="L151" i="5" s="1"/>
  <c r="G350" i="9"/>
  <c r="J46" i="5"/>
  <c r="AH21" i="5"/>
  <c r="J53" i="5"/>
  <c r="J59" i="5"/>
  <c r="J52" i="5"/>
  <c r="J58" i="5"/>
  <c r="L53" i="5"/>
  <c r="L59" i="5"/>
  <c r="J187" i="5"/>
  <c r="L21" i="5"/>
  <c r="L46" i="5" s="1"/>
  <c r="L447" i="5"/>
  <c r="J436" i="5"/>
  <c r="J443" i="5"/>
  <c r="J447" i="5"/>
  <c r="C9" i="28"/>
  <c r="J444" i="5"/>
  <c r="G428" i="8"/>
  <c r="G429" i="8" s="1"/>
  <c r="I139" i="5" s="1"/>
  <c r="J139" i="5" s="1"/>
  <c r="G192" i="8"/>
  <c r="G194" i="8" s="1"/>
  <c r="I104" i="5"/>
  <c r="J104" i="5" s="1"/>
  <c r="G113" i="8"/>
  <c r="H12" i="5"/>
  <c r="H11" i="5"/>
  <c r="G13" i="5"/>
  <c r="H13" i="5" s="1"/>
  <c r="A17" i="5"/>
  <c r="A19" i="5" s="1"/>
  <c r="A21" i="5" s="1"/>
  <c r="A23" i="5" s="1"/>
  <c r="A25" i="5" s="1"/>
  <c r="A27" i="5" s="1"/>
  <c r="A30" i="5" s="1"/>
  <c r="J60" i="5"/>
  <c r="I135" i="5"/>
  <c r="J135" i="5" s="1"/>
  <c r="G554" i="8"/>
  <c r="G75" i="9"/>
  <c r="G181" i="9"/>
  <c r="G182" i="9" s="1"/>
  <c r="K104" i="5" s="1"/>
  <c r="L104" i="5" s="1"/>
  <c r="K52" i="5"/>
  <c r="G44" i="9"/>
  <c r="G47" i="9" s="1"/>
  <c r="E61" i="9" s="1"/>
  <c r="G61" i="9" s="1"/>
  <c r="F227" i="8"/>
  <c r="G227" i="8" s="1"/>
  <c r="G421" i="7"/>
  <c r="G155" i="5" s="1"/>
  <c r="H155" i="5" s="1"/>
  <c r="G408" i="7"/>
  <c r="G410" i="7" s="1"/>
  <c r="G206" i="5" s="1"/>
  <c r="H206" i="5" s="1"/>
  <c r="K107" i="5"/>
  <c r="L107" i="5" s="1"/>
  <c r="G54" i="9"/>
  <c r="K117" i="5"/>
  <c r="L117" i="5" s="1"/>
  <c r="L127" i="5" s="1"/>
  <c r="K153" i="5"/>
  <c r="L153" i="5" s="1"/>
  <c r="K131" i="5"/>
  <c r="L131" i="5" s="1"/>
  <c r="G50" i="9"/>
  <c r="I107" i="5"/>
  <c r="J107" i="5" s="1"/>
  <c r="I133" i="5"/>
  <c r="J133" i="5" s="1"/>
  <c r="I153" i="5"/>
  <c r="J153" i="5" s="1"/>
  <c r="I131" i="5"/>
  <c r="J131" i="5" s="1"/>
  <c r="G35" i="8"/>
  <c r="I82" i="5"/>
  <c r="J82" i="5" s="1"/>
  <c r="D206" i="8"/>
  <c r="G206" i="8" s="1"/>
  <c r="G156" i="9"/>
  <c r="G226" i="9"/>
  <c r="A596" i="8"/>
  <c r="A581" i="8"/>
  <c r="G95" i="8"/>
  <c r="I111" i="5"/>
  <c r="J111" i="5" s="1"/>
  <c r="G159" i="9"/>
  <c r="G51" i="9"/>
  <c r="D165" i="9"/>
  <c r="C189" i="9"/>
  <c r="G189" i="9" s="1"/>
  <c r="G190" i="9" s="1"/>
  <c r="G193" i="9" s="1"/>
  <c r="G194" i="9" s="1"/>
  <c r="K105" i="5" s="1"/>
  <c r="L105" i="5" s="1"/>
  <c r="G114" i="9"/>
  <c r="G115" i="9" s="1"/>
  <c r="G118" i="9" s="1"/>
  <c r="G160" i="9" s="1"/>
  <c r="G52" i="9"/>
  <c r="C231" i="8"/>
  <c r="G231" i="8" s="1"/>
  <c r="G118" i="8"/>
  <c r="G122" i="8" s="1"/>
  <c r="G37" i="8"/>
  <c r="D203" i="8"/>
  <c r="G304" i="8"/>
  <c r="G303" i="8"/>
  <c r="G332" i="7"/>
  <c r="G334" i="7" s="1"/>
  <c r="A53" i="7"/>
  <c r="A58" i="7" s="1"/>
  <c r="A64" i="7" s="1"/>
  <c r="A75" i="7" s="1"/>
  <c r="A81" i="7" s="1"/>
  <c r="A159" i="7" s="1"/>
  <c r="A174" i="7" s="1"/>
  <c r="A241" i="7" s="1"/>
  <c r="A258" i="7" s="1"/>
  <c r="A266" i="7" s="1"/>
  <c r="A280" i="7" s="1"/>
  <c r="A299" i="7" s="1"/>
  <c r="A314" i="7" s="1"/>
  <c r="C83" i="7"/>
  <c r="C176" i="7" s="1"/>
  <c r="G55" i="7"/>
  <c r="G56" i="7" s="1"/>
  <c r="G111" i="5" s="1"/>
  <c r="H111" i="5" s="1"/>
  <c r="B83" i="7"/>
  <c r="B176" i="7" s="1"/>
  <c r="G270" i="7"/>
  <c r="G141" i="7"/>
  <c r="G337" i="7"/>
  <c r="G340" i="7" s="1"/>
  <c r="G104" i="7"/>
  <c r="G102" i="7"/>
  <c r="G346" i="7"/>
  <c r="G114" i="7"/>
  <c r="G116" i="7" s="1"/>
  <c r="D163" i="7" s="1"/>
  <c r="G142" i="7"/>
  <c r="G282" i="7"/>
  <c r="D200" i="7"/>
  <c r="G200" i="7" s="1"/>
  <c r="G121" i="7"/>
  <c r="G123" i="7" s="1"/>
  <c r="D164" i="7" s="1"/>
  <c r="G147" i="7"/>
  <c r="G148" i="7" s="1"/>
  <c r="G150" i="7" s="1"/>
  <c r="G94" i="5" s="1"/>
  <c r="H94" i="5" s="1"/>
  <c r="G382" i="7"/>
  <c r="G384" i="7" s="1"/>
  <c r="G385" i="7" s="1"/>
  <c r="G195" i="5" s="1"/>
  <c r="H195" i="5" s="1"/>
  <c r="G193" i="7"/>
  <c r="G203" i="7"/>
  <c r="G42" i="7"/>
  <c r="G43" i="7" s="1"/>
  <c r="C224" i="7"/>
  <c r="G224" i="7" s="1"/>
  <c r="G195" i="7"/>
  <c r="G248" i="7"/>
  <c r="G303" i="7"/>
  <c r="D184" i="7"/>
  <c r="G8" i="7"/>
  <c r="G210" i="7"/>
  <c r="G218" i="7"/>
  <c r="D67" i="7"/>
  <c r="D70" i="7" s="1"/>
  <c r="G45" i="7"/>
  <c r="G46" i="7" s="1"/>
  <c r="G14" i="7"/>
  <c r="G15" i="7" s="1"/>
  <c r="G10" i="7"/>
  <c r="D176" i="7"/>
  <c r="C249" i="7"/>
  <c r="G249" i="7" s="1"/>
  <c r="G219" i="7"/>
  <c r="K147" i="5" l="1"/>
  <c r="L147" i="5" s="1"/>
  <c r="G47" i="8"/>
  <c r="G48" i="8" s="1"/>
  <c r="J63" i="5" s="1"/>
  <c r="AH177" i="5"/>
  <c r="G175" i="5"/>
  <c r="H175" i="5" s="1"/>
  <c r="AH171" i="5"/>
  <c r="G173" i="5"/>
  <c r="H173" i="5" s="1"/>
  <c r="G316" i="7"/>
  <c r="G318" i="7" s="1"/>
  <c r="G319" i="7" s="1"/>
  <c r="G139" i="5" s="1"/>
  <c r="H139" i="5" s="1"/>
  <c r="G232" i="7"/>
  <c r="H46" i="5"/>
  <c r="H434" i="5" s="1"/>
  <c r="I151" i="5"/>
  <c r="J151" i="5" s="1"/>
  <c r="G556" i="8"/>
  <c r="I145" i="5" s="1"/>
  <c r="J145" i="5" s="1"/>
  <c r="L52" i="5"/>
  <c r="L58" i="5"/>
  <c r="J54" i="5"/>
  <c r="H177" i="5"/>
  <c r="H208" i="5"/>
  <c r="H442" i="5" s="1"/>
  <c r="H171" i="5"/>
  <c r="J441" i="5"/>
  <c r="L442" i="5"/>
  <c r="H436" i="5"/>
  <c r="L443" i="5"/>
  <c r="J434" i="5"/>
  <c r="L441" i="5"/>
  <c r="G306" i="8"/>
  <c r="I106" i="5" s="1"/>
  <c r="J106" i="5" s="1"/>
  <c r="G235" i="8"/>
  <c r="G238" i="8" s="1"/>
  <c r="G229" i="8"/>
  <c r="G115" i="8"/>
  <c r="G125" i="8"/>
  <c r="G213" i="7"/>
  <c r="G215" i="7" s="1"/>
  <c r="L434" i="5"/>
  <c r="H444" i="5"/>
  <c r="L60" i="5"/>
  <c r="K145" i="5"/>
  <c r="L145" i="5" s="1"/>
  <c r="L157" i="5" s="1"/>
  <c r="G53" i="5"/>
  <c r="A33" i="5"/>
  <c r="A35" i="5" s="1"/>
  <c r="A37" i="5" s="1"/>
  <c r="J442" i="5"/>
  <c r="K94" i="5"/>
  <c r="L94" i="5" s="1"/>
  <c r="G161" i="9"/>
  <c r="G162" i="9" s="1"/>
  <c r="K88" i="5"/>
  <c r="L88" i="5" s="1"/>
  <c r="G49" i="9"/>
  <c r="G55" i="9" s="1"/>
  <c r="G59" i="9" s="1"/>
  <c r="K82" i="5"/>
  <c r="L82" i="5" s="1"/>
  <c r="G62" i="9"/>
  <c r="K67" i="5"/>
  <c r="L67" i="5" s="1"/>
  <c r="G36" i="8"/>
  <c r="G40" i="8"/>
  <c r="I117" i="5"/>
  <c r="J117" i="5" s="1"/>
  <c r="J127" i="5" s="1"/>
  <c r="D210" i="8"/>
  <c r="G210" i="8" s="1"/>
  <c r="G199" i="8"/>
  <c r="I94" i="5"/>
  <c r="J94" i="5" s="1"/>
  <c r="A321" i="7"/>
  <c r="A326" i="7" s="1"/>
  <c r="A336" i="7" s="1"/>
  <c r="A342" i="7" s="1"/>
  <c r="D167" i="7"/>
  <c r="G167" i="7" s="1"/>
  <c r="G26" i="7"/>
  <c r="D172" i="9"/>
  <c r="G172" i="9" s="1"/>
  <c r="K90" i="5"/>
  <c r="L90" i="5" s="1"/>
  <c r="C89" i="7"/>
  <c r="C181" i="7" s="1"/>
  <c r="F181" i="7"/>
  <c r="G228" i="9"/>
  <c r="K106" i="5" s="1"/>
  <c r="L106" i="5" s="1"/>
  <c r="G119" i="9"/>
  <c r="D167" i="9" s="1"/>
  <c r="G167" i="9" s="1"/>
  <c r="A606" i="8"/>
  <c r="G165" i="9"/>
  <c r="G203" i="8"/>
  <c r="G310" i="7"/>
  <c r="G312" i="7" s="1"/>
  <c r="G295" i="7"/>
  <c r="G297" i="7" s="1"/>
  <c r="G276" i="7"/>
  <c r="G278" i="7" s="1"/>
  <c r="C225" i="7"/>
  <c r="G225" i="7" s="1"/>
  <c r="G226" i="7" s="1"/>
  <c r="G221" i="7"/>
  <c r="G105" i="7"/>
  <c r="G29" i="7" s="1"/>
  <c r="G144" i="7"/>
  <c r="G156" i="7" s="1"/>
  <c r="G254" i="7"/>
  <c r="G51" i="7"/>
  <c r="G348" i="7"/>
  <c r="G350" i="7" s="1"/>
  <c r="G179" i="5" s="1"/>
  <c r="H179" i="5" s="1"/>
  <c r="G12" i="7"/>
  <c r="G20" i="7" s="1"/>
  <c r="G163" i="7"/>
  <c r="G204" i="7"/>
  <c r="G206" i="7" s="1"/>
  <c r="G165" i="7"/>
  <c r="G196" i="7"/>
  <c r="G67" i="7"/>
  <c r="G68" i="7" s="1"/>
  <c r="G176" i="7"/>
  <c r="G177" i="7" s="1"/>
  <c r="G104" i="5" s="1"/>
  <c r="H104" i="5" s="1"/>
  <c r="G83" i="7"/>
  <c r="G84" i="7" s="1"/>
  <c r="G70" i="7"/>
  <c r="G71" i="7" s="1"/>
  <c r="K65" i="5" l="1"/>
  <c r="AG65" i="5" s="1"/>
  <c r="L69" i="5"/>
  <c r="K63" i="5"/>
  <c r="AG63" i="5" s="1"/>
  <c r="I67" i="5"/>
  <c r="J67" i="5" s="1"/>
  <c r="G363" i="7"/>
  <c r="G149" i="5" s="1"/>
  <c r="H149" i="5" s="1"/>
  <c r="I147" i="5"/>
  <c r="J147" i="5" s="1"/>
  <c r="J157" i="5" s="1"/>
  <c r="G237" i="7"/>
  <c r="G239" i="7" s="1"/>
  <c r="G108" i="5" s="1"/>
  <c r="G256" i="7"/>
  <c r="G119" i="5" s="1"/>
  <c r="H119" i="5" s="1"/>
  <c r="J55" i="5"/>
  <c r="I61" i="5"/>
  <c r="H53" i="5"/>
  <c r="H59" i="5"/>
  <c r="L54" i="5"/>
  <c r="H187" i="5"/>
  <c r="L439" i="5"/>
  <c r="H447" i="5"/>
  <c r="L438" i="5"/>
  <c r="A39" i="5"/>
  <c r="G237" i="8"/>
  <c r="G239" i="8" s="1"/>
  <c r="I105" i="5" s="1"/>
  <c r="J105" i="5" s="1"/>
  <c r="G124" i="8"/>
  <c r="G38" i="8" s="1"/>
  <c r="G41" i="8" s="1"/>
  <c r="G45" i="8" s="1"/>
  <c r="G198" i="8"/>
  <c r="I90" i="5" s="1"/>
  <c r="J90" i="5" s="1"/>
  <c r="A353" i="7"/>
  <c r="A361" i="7" s="1"/>
  <c r="A367" i="7" s="1"/>
  <c r="A373" i="7" s="1"/>
  <c r="A387" i="7" s="1"/>
  <c r="G107" i="5"/>
  <c r="H107" i="5" s="1"/>
  <c r="A613" i="8"/>
  <c r="A620" i="8" s="1"/>
  <c r="L65" i="5"/>
  <c r="J65" i="5"/>
  <c r="G133" i="5"/>
  <c r="H133" i="5" s="1"/>
  <c r="G362" i="7"/>
  <c r="G135" i="5"/>
  <c r="H135" i="5" s="1"/>
  <c r="G153" i="5"/>
  <c r="H153" i="5" s="1"/>
  <c r="G131" i="5"/>
  <c r="H131" i="5" s="1"/>
  <c r="G106" i="5"/>
  <c r="H106" i="5" s="1"/>
  <c r="D166" i="7"/>
  <c r="G166" i="7" s="1"/>
  <c r="G92" i="5"/>
  <c r="H92" i="5" s="1"/>
  <c r="G23" i="7"/>
  <c r="G37" i="7" s="1"/>
  <c r="G52" i="5"/>
  <c r="G25" i="7"/>
  <c r="G82" i="5"/>
  <c r="H82" i="5" s="1"/>
  <c r="C93" i="7"/>
  <c r="G93" i="7" s="1"/>
  <c r="G94" i="7" s="1"/>
  <c r="G97" i="7" s="1"/>
  <c r="G154" i="7" s="1"/>
  <c r="G90" i="5" s="1"/>
  <c r="G27" i="7"/>
  <c r="G89" i="7"/>
  <c r="G90" i="7" s="1"/>
  <c r="G96" i="7" s="1"/>
  <c r="G153" i="7" s="1"/>
  <c r="G181" i="7"/>
  <c r="G182" i="7" s="1"/>
  <c r="G187" i="7" s="1"/>
  <c r="D173" i="9"/>
  <c r="G173" i="9"/>
  <c r="G174" i="9" s="1"/>
  <c r="G176" i="9" s="1"/>
  <c r="D161" i="7"/>
  <c r="G161" i="7" s="1"/>
  <c r="G164" i="7"/>
  <c r="G73" i="7"/>
  <c r="D160" i="7"/>
  <c r="G160" i="7" s="1"/>
  <c r="H108" i="5" l="1"/>
  <c r="AG108" i="5"/>
  <c r="J61" i="5"/>
  <c r="AG61" i="5"/>
  <c r="L63" i="5"/>
  <c r="A395" i="7"/>
  <c r="A402" i="7" s="1"/>
  <c r="A407" i="7" s="1"/>
  <c r="A412" i="7" s="1"/>
  <c r="A422" i="7" s="1"/>
  <c r="A426" i="7" s="1"/>
  <c r="G151" i="5"/>
  <c r="H151" i="5" s="1"/>
  <c r="G364" i="7"/>
  <c r="G145" i="5" s="1"/>
  <c r="H52" i="5"/>
  <c r="H58" i="5"/>
  <c r="L55" i="5"/>
  <c r="L61" i="5"/>
  <c r="J439" i="5"/>
  <c r="A42" i="5"/>
  <c r="A44" i="5" s="1"/>
  <c r="A50" i="5" s="1"/>
  <c r="A57" i="5" s="1"/>
  <c r="A63" i="5" s="1"/>
  <c r="A65" i="5" s="1"/>
  <c r="A67" i="5" s="1"/>
  <c r="A69" i="5" s="1"/>
  <c r="A71" i="5" s="1"/>
  <c r="A77" i="5" s="1"/>
  <c r="A82" i="5" s="1"/>
  <c r="A84" i="5" s="1"/>
  <c r="A87" i="5" s="1"/>
  <c r="A92" i="5" s="1"/>
  <c r="J438" i="5"/>
  <c r="A625" i="8"/>
  <c r="A636" i="8" s="1"/>
  <c r="A654" i="8" s="1"/>
  <c r="A660" i="8" s="1"/>
  <c r="A666" i="8" s="1"/>
  <c r="A672" i="8" s="1"/>
  <c r="A678" i="8" s="1"/>
  <c r="A684" i="8" s="1"/>
  <c r="A690" i="8" s="1"/>
  <c r="A695" i="8" s="1"/>
  <c r="G197" i="8"/>
  <c r="I88" i="5" s="1"/>
  <c r="J88" i="5" s="1"/>
  <c r="G126" i="8"/>
  <c r="D205" i="8" s="1"/>
  <c r="G205" i="8" s="1"/>
  <c r="G211" i="8" s="1"/>
  <c r="G212" i="8" s="1"/>
  <c r="G214" i="8" s="1"/>
  <c r="J69" i="5"/>
  <c r="J73" i="5" s="1"/>
  <c r="H60" i="5"/>
  <c r="G177" i="9"/>
  <c r="K101" i="5"/>
  <c r="L101" i="5" s="1"/>
  <c r="L113" i="5" s="1"/>
  <c r="G30" i="7"/>
  <c r="G117" i="5"/>
  <c r="H117" i="5" s="1"/>
  <c r="H127" i="5" s="1"/>
  <c r="H90" i="5"/>
  <c r="G38" i="7"/>
  <c r="H63" i="5" s="1"/>
  <c r="G67" i="5"/>
  <c r="H67" i="5" s="1"/>
  <c r="G88" i="5"/>
  <c r="H88" i="5" s="1"/>
  <c r="C184" i="7"/>
  <c r="G184" i="7" s="1"/>
  <c r="G185" i="7" s="1"/>
  <c r="G188" i="7" s="1"/>
  <c r="G189" i="7" s="1"/>
  <c r="G28" i="7"/>
  <c r="G98" i="7"/>
  <c r="D162" i="7" s="1"/>
  <c r="A430" i="7" l="1"/>
  <c r="A435" i="7" s="1"/>
  <c r="A440" i="7" s="1"/>
  <c r="A445" i="7" s="1"/>
  <c r="A451" i="7" s="1"/>
  <c r="A455" i="7" s="1"/>
  <c r="A460" i="7" s="1"/>
  <c r="A465" i="7" s="1"/>
  <c r="A470" i="7" s="1"/>
  <c r="A475" i="7" s="1"/>
  <c r="A480" i="7" s="1"/>
  <c r="A484" i="7" s="1"/>
  <c r="A488" i="7" s="1"/>
  <c r="G147" i="5"/>
  <c r="H147" i="5" s="1"/>
  <c r="L73" i="5"/>
  <c r="L435" i="5" s="1"/>
  <c r="H54" i="5"/>
  <c r="H145" i="5"/>
  <c r="H441" i="5"/>
  <c r="A701" i="8"/>
  <c r="A708" i="8" s="1"/>
  <c r="A714" i="8" s="1"/>
  <c r="A720" i="8" s="1"/>
  <c r="G200" i="8"/>
  <c r="D211" i="8"/>
  <c r="G31" i="7"/>
  <c r="G35" i="7" s="1"/>
  <c r="H69" i="5" s="1"/>
  <c r="G215" i="8"/>
  <c r="I101" i="5"/>
  <c r="J101" i="5" s="1"/>
  <c r="J113" i="5" s="1"/>
  <c r="G105" i="5"/>
  <c r="H105" i="5" s="1"/>
  <c r="H65" i="5"/>
  <c r="G157" i="7"/>
  <c r="G162" i="7"/>
  <c r="G168" i="7" s="1"/>
  <c r="D168" i="7"/>
  <c r="H157" i="5" l="1"/>
  <c r="H439" i="5" s="1"/>
  <c r="A739" i="8"/>
  <c r="A746" i="8" s="1"/>
  <c r="A752" i="8" s="1"/>
  <c r="A759" i="8" s="1"/>
  <c r="A765" i="8" s="1"/>
  <c r="A771" i="8" s="1"/>
  <c r="A777" i="8" s="1"/>
  <c r="A783" i="8" s="1"/>
  <c r="A789" i="8" s="1"/>
  <c r="A795" i="8" s="1"/>
  <c r="A801" i="8" s="1"/>
  <c r="A807" i="8" s="1"/>
  <c r="A813" i="8" s="1"/>
  <c r="A819" i="8" s="1"/>
  <c r="A825" i="8" s="1"/>
  <c r="A829" i="8" s="1"/>
  <c r="A833" i="8" s="1"/>
  <c r="A837" i="8" s="1"/>
  <c r="A842" i="8" s="1"/>
  <c r="A847" i="8" s="1"/>
  <c r="A851" i="8" s="1"/>
  <c r="A857" i="8" s="1"/>
  <c r="A861" i="8" s="1"/>
  <c r="A865" i="8" s="1"/>
  <c r="H55" i="5"/>
  <c r="H61" i="5"/>
  <c r="L454" i="5"/>
  <c r="J435" i="5"/>
  <c r="H438" i="5"/>
  <c r="L437" i="5"/>
  <c r="G169" i="7"/>
  <c r="G171" i="7" s="1"/>
  <c r="G436" i="2"/>
  <c r="C341" i="2"/>
  <c r="C342" i="2" s="1"/>
  <c r="G255" i="2"/>
  <c r="G224" i="2"/>
  <c r="F225" i="2"/>
  <c r="F226" i="2" s="1"/>
  <c r="E225" i="2"/>
  <c r="E226" i="2" s="1"/>
  <c r="D332" i="2"/>
  <c r="D330" i="2"/>
  <c r="G240" i="2"/>
  <c r="B302" i="2"/>
  <c r="F284" i="2"/>
  <c r="D284" i="2"/>
  <c r="D274" i="2"/>
  <c r="D275" i="2"/>
  <c r="F275" i="2"/>
  <c r="F272" i="2"/>
  <c r="D272" i="2"/>
  <c r="D267" i="2"/>
  <c r="C274" i="2"/>
  <c r="C275" i="2"/>
  <c r="F253" i="2"/>
  <c r="AH262" i="5" l="1"/>
  <c r="H73" i="5"/>
  <c r="H435" i="5" s="1"/>
  <c r="J454" i="5"/>
  <c r="J437" i="5"/>
  <c r="G172" i="7"/>
  <c r="G101" i="5"/>
  <c r="H101" i="5" s="1"/>
  <c r="H113" i="5" s="1"/>
  <c r="G226" i="2"/>
  <c r="G225" i="2"/>
  <c r="H454" i="5" l="1"/>
  <c r="H437" i="5"/>
  <c r="AH108" i="5" l="1"/>
  <c r="D253" i="2" l="1"/>
  <c r="G253" i="2" s="1"/>
  <c r="D242" i="2"/>
  <c r="G242" i="2" s="1"/>
  <c r="D252" i="2"/>
  <c r="G238" i="2" l="1"/>
  <c r="B259" i="2"/>
  <c r="B274" i="2" s="1"/>
  <c r="B260" i="2"/>
  <c r="B275" i="2" s="1"/>
  <c r="C272" i="2"/>
  <c r="B258" i="2"/>
  <c r="B272" i="2" s="1"/>
  <c r="D170" i="2" l="1"/>
  <c r="G114" i="2" l="1"/>
  <c r="G112" i="2"/>
  <c r="G106" i="2"/>
  <c r="D181" i="2"/>
  <c r="G79" i="2"/>
  <c r="G80" i="2" s="1"/>
  <c r="G82" i="2" s="1"/>
  <c r="E84" i="5" s="1"/>
  <c r="AG84" i="5" s="1"/>
  <c r="E11" i="2"/>
  <c r="E70" i="2" s="1"/>
  <c r="E73" i="2" s="1"/>
  <c r="D46" i="2"/>
  <c r="D70" i="2" s="1"/>
  <c r="D73" i="2" s="1"/>
  <c r="G435" i="2"/>
  <c r="G437" i="2" s="1"/>
  <c r="G431" i="2"/>
  <c r="G433" i="2" s="1"/>
  <c r="G412" i="2"/>
  <c r="G406" i="2"/>
  <c r="D399" i="2"/>
  <c r="B399" i="2"/>
  <c r="C399" i="2"/>
  <c r="D388" i="2"/>
  <c r="C388" i="2"/>
  <c r="B388" i="2"/>
  <c r="B387" i="2"/>
  <c r="G381" i="2"/>
  <c r="G375" i="2"/>
  <c r="G377" i="2" s="1"/>
  <c r="G371" i="2"/>
  <c r="G342" i="2"/>
  <c r="G341" i="2"/>
  <c r="G334" i="2"/>
  <c r="G332" i="2"/>
  <c r="G331" i="2"/>
  <c r="C330" i="2"/>
  <c r="G330" i="2" s="1"/>
  <c r="B330" i="2"/>
  <c r="B329" i="2"/>
  <c r="G321" i="2"/>
  <c r="D315" i="2"/>
  <c r="C315" i="2"/>
  <c r="B315" i="2"/>
  <c r="G309" i="2"/>
  <c r="G284" i="2"/>
  <c r="G283" i="2"/>
  <c r="G282" i="2"/>
  <c r="B281" i="2"/>
  <c r="G273" i="2"/>
  <c r="G239" i="2"/>
  <c r="E208" i="2"/>
  <c r="C208" i="2"/>
  <c r="E206" i="2"/>
  <c r="C206" i="2"/>
  <c r="E198" i="2"/>
  <c r="D198" i="2"/>
  <c r="C198" i="2"/>
  <c r="B198" i="2"/>
  <c r="B197" i="2"/>
  <c r="F190" i="2"/>
  <c r="D190" i="2"/>
  <c r="C190" i="2"/>
  <c r="B190" i="2"/>
  <c r="B189" i="2"/>
  <c r="F188" i="2"/>
  <c r="D188" i="2"/>
  <c r="C188" i="2"/>
  <c r="B188" i="2"/>
  <c r="B187" i="2"/>
  <c r="B186" i="2"/>
  <c r="F183" i="2"/>
  <c r="C183" i="2"/>
  <c r="B183" i="2"/>
  <c r="B182" i="2"/>
  <c r="F181" i="2"/>
  <c r="C181" i="2"/>
  <c r="B181" i="2"/>
  <c r="B180" i="2"/>
  <c r="F173" i="2"/>
  <c r="B172" i="2"/>
  <c r="C170" i="2"/>
  <c r="B170" i="2"/>
  <c r="B169" i="2"/>
  <c r="B168" i="2"/>
  <c r="F165" i="2"/>
  <c r="B164" i="2"/>
  <c r="G122" i="2"/>
  <c r="G125" i="2" s="1"/>
  <c r="G104" i="2"/>
  <c r="E95" i="2"/>
  <c r="D95" i="2"/>
  <c r="C95" i="2"/>
  <c r="B95" i="2"/>
  <c r="B173" i="2" s="1"/>
  <c r="B73" i="2"/>
  <c r="G50" i="2"/>
  <c r="G49" i="2"/>
  <c r="C46" i="2"/>
  <c r="B46" i="2"/>
  <c r="C43" i="2"/>
  <c r="B43" i="2"/>
  <c r="C15" i="2"/>
  <c r="B15" i="2"/>
  <c r="F9" i="2"/>
  <c r="A6" i="2"/>
  <c r="A23" i="2" s="1"/>
  <c r="A41" i="2" s="1"/>
  <c r="A55" i="2" s="1"/>
  <c r="A62" i="2" s="1"/>
  <c r="G414" i="2" l="1"/>
  <c r="G416" i="2" s="1"/>
  <c r="E204" i="5" s="1"/>
  <c r="F15" i="2"/>
  <c r="F91" i="2" s="1"/>
  <c r="G116" i="2"/>
  <c r="G118" i="2" s="1"/>
  <c r="D152" i="2" s="1"/>
  <c r="AH84" i="5"/>
  <c r="F84" i="5"/>
  <c r="G107" i="2"/>
  <c r="G30" i="2" s="1"/>
  <c r="G46" i="2"/>
  <c r="G47" i="2" s="1"/>
  <c r="G51" i="2"/>
  <c r="G438" i="2"/>
  <c r="E155" i="5" s="1"/>
  <c r="AG155" i="5" s="1"/>
  <c r="G383" i="2"/>
  <c r="G384" i="2" s="1"/>
  <c r="E199" i="5" s="1"/>
  <c r="AG199" i="5" s="1"/>
  <c r="C86" i="2"/>
  <c r="C165" i="2" s="1"/>
  <c r="B86" i="2"/>
  <c r="B165" i="2" s="1"/>
  <c r="E43" i="2"/>
  <c r="D43" i="2"/>
  <c r="G230" i="2"/>
  <c r="D208" i="2"/>
  <c r="D209" i="2" s="1"/>
  <c r="G245" i="2"/>
  <c r="D206" i="2"/>
  <c r="D207" i="2" s="1"/>
  <c r="G228" i="2"/>
  <c r="G229" i="2"/>
  <c r="D173" i="2"/>
  <c r="D183" i="2"/>
  <c r="G183" i="2" s="1"/>
  <c r="G190" i="2"/>
  <c r="A68" i="2"/>
  <c r="A78" i="2" s="1"/>
  <c r="A84" i="2" s="1"/>
  <c r="A148" i="2" s="1"/>
  <c r="A163" i="2" s="1"/>
  <c r="A218" i="2" s="1"/>
  <c r="A235" i="2" s="1"/>
  <c r="G388" i="2"/>
  <c r="G390" i="2" s="1"/>
  <c r="G391" i="2" s="1"/>
  <c r="E195" i="5" s="1"/>
  <c r="AG195" i="5" s="1"/>
  <c r="G315" i="2"/>
  <c r="G130" i="2"/>
  <c r="G407" i="2"/>
  <c r="G409" i="2" s="1"/>
  <c r="E202" i="5" s="1"/>
  <c r="AG202" i="5" s="1"/>
  <c r="G3" i="2"/>
  <c r="G4" i="2" s="1"/>
  <c r="E8" i="5" s="1"/>
  <c r="AG8" i="5" s="1"/>
  <c r="G252" i="2"/>
  <c r="G34" i="2"/>
  <c r="G344" i="2"/>
  <c r="G346" i="2" s="1"/>
  <c r="E179" i="5" s="1"/>
  <c r="G373" i="2"/>
  <c r="E234" i="5" s="1"/>
  <c r="AG234" i="5" s="1"/>
  <c r="G221" i="2"/>
  <c r="G11" i="2"/>
  <c r="G267" i="2"/>
  <c r="G181" i="2"/>
  <c r="G198" i="2"/>
  <c r="G201" i="2" s="1"/>
  <c r="G154" i="2"/>
  <c r="G188" i="2"/>
  <c r="G222" i="2"/>
  <c r="G399" i="2"/>
  <c r="G401" i="2" s="1"/>
  <c r="E194" i="5" s="1"/>
  <c r="AG194" i="5" s="1"/>
  <c r="G95" i="2"/>
  <c r="G96" i="2" s="1"/>
  <c r="G99" i="2" s="1"/>
  <c r="G324" i="2"/>
  <c r="G326" i="2" s="1"/>
  <c r="E181" i="5" s="1"/>
  <c r="AG181" i="5" s="1"/>
  <c r="G268" i="2"/>
  <c r="G310" i="2"/>
  <c r="G312" i="2" s="1"/>
  <c r="E173" i="5" s="1"/>
  <c r="AG173" i="5" s="1"/>
  <c r="G335" i="2"/>
  <c r="G337" i="2" s="1"/>
  <c r="E185" i="5" s="1"/>
  <c r="AG185" i="5" s="1"/>
  <c r="G259" i="2"/>
  <c r="G275" i="2"/>
  <c r="G296" i="2"/>
  <c r="G298" i="2" s="1"/>
  <c r="G299" i="2" s="1"/>
  <c r="E139" i="5" s="1"/>
  <c r="AG139" i="5" s="1"/>
  <c r="G127" i="2"/>
  <c r="D153" i="2" s="1"/>
  <c r="G394" i="2"/>
  <c r="G395" i="2" s="1"/>
  <c r="G396" i="2" s="1"/>
  <c r="E198" i="5" s="1"/>
  <c r="AG198" i="5" s="1"/>
  <c r="G63" i="2"/>
  <c r="D15" i="2"/>
  <c r="C70" i="2"/>
  <c r="C209" i="2"/>
  <c r="E15" i="2"/>
  <c r="G9" i="2"/>
  <c r="C207" i="2"/>
  <c r="C173" i="2"/>
  <c r="AG204" i="5" l="1"/>
  <c r="AH204" i="5" s="1"/>
  <c r="F204" i="5"/>
  <c r="G64" i="2"/>
  <c r="G66" i="2" s="1"/>
  <c r="E78" i="5" s="1"/>
  <c r="AG78" i="5" s="1"/>
  <c r="F198" i="5"/>
  <c r="AH198" i="5"/>
  <c r="G153" i="2"/>
  <c r="G152" i="2"/>
  <c r="F199" i="5"/>
  <c r="AH199" i="5"/>
  <c r="AH139" i="5"/>
  <c r="AH202" i="5"/>
  <c r="AH234" i="5"/>
  <c r="AH155" i="5"/>
  <c r="AH194" i="5"/>
  <c r="AH181" i="5"/>
  <c r="AH195" i="5"/>
  <c r="AH173" i="5"/>
  <c r="AH8" i="5"/>
  <c r="F234" i="5"/>
  <c r="F243" i="5" s="1"/>
  <c r="F139" i="5"/>
  <c r="F173" i="5"/>
  <c r="F155" i="5"/>
  <c r="F194" i="5"/>
  <c r="F202" i="5"/>
  <c r="F181" i="5"/>
  <c r="F195" i="5"/>
  <c r="F179" i="5"/>
  <c r="F8" i="5"/>
  <c r="E12" i="5"/>
  <c r="AG12" i="5" s="1"/>
  <c r="E13" i="5"/>
  <c r="AG13" i="5" s="1"/>
  <c r="G231" i="2"/>
  <c r="G233" i="2" s="1"/>
  <c r="E119" i="5" s="1"/>
  <c r="AG119" i="5" s="1"/>
  <c r="G192" i="2"/>
  <c r="G194" i="2" s="1"/>
  <c r="G144" i="2"/>
  <c r="G424" i="2"/>
  <c r="G426" i="2" s="1"/>
  <c r="E206" i="5" s="1"/>
  <c r="AG206" i="5" s="1"/>
  <c r="G133" i="2"/>
  <c r="G57" i="2"/>
  <c r="G60" i="2" s="1"/>
  <c r="E111" i="5" s="1"/>
  <c r="AG111" i="5" s="1"/>
  <c r="D165" i="2"/>
  <c r="G165" i="2" s="1"/>
  <c r="G166" i="2" s="1"/>
  <c r="E104" i="5" s="1"/>
  <c r="AG104" i="5" s="1"/>
  <c r="G208" i="2"/>
  <c r="G215" i="2"/>
  <c r="A249" i="2"/>
  <c r="A265" i="2" s="1"/>
  <c r="A280" i="2" s="1"/>
  <c r="A294" i="2" s="1"/>
  <c r="G207" i="2"/>
  <c r="G206" i="2"/>
  <c r="G209" i="2"/>
  <c r="G317" i="2"/>
  <c r="E175" i="5" s="1"/>
  <c r="AG175" i="5" s="1"/>
  <c r="G274" i="2"/>
  <c r="G260" i="2"/>
  <c r="D150" i="2"/>
  <c r="G203" i="2"/>
  <c r="G13" i="2"/>
  <c r="G247" i="2"/>
  <c r="E121" i="5" s="1"/>
  <c r="AG121" i="5" s="1"/>
  <c r="G184" i="2"/>
  <c r="G86" i="2"/>
  <c r="G87" i="2" s="1"/>
  <c r="D149" i="2" s="1"/>
  <c r="G173" i="2"/>
  <c r="G174" i="2" s="1"/>
  <c r="G177" i="2" s="1"/>
  <c r="F170" i="2"/>
  <c r="G170" i="2" s="1"/>
  <c r="G171" i="2" s="1"/>
  <c r="G176" i="2" s="1"/>
  <c r="G91" i="2"/>
  <c r="G92" i="2" s="1"/>
  <c r="G98" i="2" s="1"/>
  <c r="G43" i="2"/>
  <c r="G44" i="2" s="1"/>
  <c r="G53" i="2" s="1"/>
  <c r="C73" i="2"/>
  <c r="G73" i="2" s="1"/>
  <c r="G74" i="2" s="1"/>
  <c r="G70" i="2"/>
  <c r="G71" i="2" s="1"/>
  <c r="G272" i="2"/>
  <c r="G258" i="2"/>
  <c r="G15" i="2"/>
  <c r="G16" i="2" s="1"/>
  <c r="AH78" i="5" l="1"/>
  <c r="F78" i="5"/>
  <c r="F79" i="5" s="1"/>
  <c r="F436" i="5" s="1"/>
  <c r="AH436" i="5" s="1"/>
  <c r="C5" i="28" s="1"/>
  <c r="E53" i="5"/>
  <c r="G21" i="2"/>
  <c r="G24" i="2" s="1"/>
  <c r="G38" i="2" s="1"/>
  <c r="G39" i="2" s="1"/>
  <c r="G150" i="2"/>
  <c r="AH12" i="5"/>
  <c r="AH111" i="5"/>
  <c r="AH11" i="5"/>
  <c r="AH104" i="5"/>
  <c r="AH13" i="5"/>
  <c r="AH121" i="5"/>
  <c r="AH119" i="5"/>
  <c r="AH175" i="5"/>
  <c r="AH184" i="5"/>
  <c r="AH206" i="5"/>
  <c r="F121" i="5"/>
  <c r="F184" i="5"/>
  <c r="F12" i="5"/>
  <c r="F206" i="5"/>
  <c r="F208" i="5" s="1"/>
  <c r="F111" i="5"/>
  <c r="F11" i="5"/>
  <c r="F119" i="5"/>
  <c r="F175" i="5"/>
  <c r="F104" i="5"/>
  <c r="F13" i="5"/>
  <c r="F444" i="5"/>
  <c r="AH444" i="5" s="1"/>
  <c r="C13" i="28" s="1"/>
  <c r="E52" i="5"/>
  <c r="AG52" i="5" s="1"/>
  <c r="D155" i="2"/>
  <c r="G155" i="2" s="1"/>
  <c r="E92" i="5"/>
  <c r="AG92" i="5" s="1"/>
  <c r="A301" i="2"/>
  <c r="A306" i="2" s="1"/>
  <c r="A314" i="2" s="1"/>
  <c r="A319" i="2" s="1"/>
  <c r="A328" i="2" s="1"/>
  <c r="A339" i="2" s="1"/>
  <c r="G302" i="2"/>
  <c r="G305" i="2" s="1"/>
  <c r="E141" i="5" s="1"/>
  <c r="AG141" i="5" s="1"/>
  <c r="G26" i="2"/>
  <c r="E82" i="5"/>
  <c r="AG82" i="5" s="1"/>
  <c r="G27" i="2"/>
  <c r="G140" i="2"/>
  <c r="G261" i="2"/>
  <c r="G263" i="2" s="1"/>
  <c r="G213" i="2"/>
  <c r="G217" i="2" s="1"/>
  <c r="G210" i="2"/>
  <c r="E107" i="5" s="1"/>
  <c r="AG107" i="5" s="1"/>
  <c r="G149" i="2"/>
  <c r="G178" i="2"/>
  <c r="E105" i="5" s="1"/>
  <c r="AG105" i="5" s="1"/>
  <c r="G276" i="2"/>
  <c r="G278" i="2" s="1"/>
  <c r="G143" i="2"/>
  <c r="G28" i="2"/>
  <c r="G29" i="2"/>
  <c r="G100" i="2"/>
  <c r="D151" i="2" s="1"/>
  <c r="G76" i="2"/>
  <c r="AG53" i="5" l="1"/>
  <c r="AH53" i="5" s="1"/>
  <c r="F53" i="5"/>
  <c r="G151" i="2"/>
  <c r="AH141" i="5"/>
  <c r="AH105" i="5"/>
  <c r="AH52" i="5"/>
  <c r="AH59" i="5"/>
  <c r="AH107" i="5"/>
  <c r="AH185" i="5"/>
  <c r="AH82" i="5"/>
  <c r="F59" i="5"/>
  <c r="F107" i="5"/>
  <c r="F141" i="5"/>
  <c r="F185" i="5"/>
  <c r="F187" i="5" s="1"/>
  <c r="F441" i="5" s="1"/>
  <c r="F105" i="5"/>
  <c r="F52" i="5"/>
  <c r="F92" i="5"/>
  <c r="F46" i="5"/>
  <c r="F434" i="5" s="1"/>
  <c r="F443" i="5"/>
  <c r="AH443" i="5" s="1"/>
  <c r="C12" i="28" s="1"/>
  <c r="F447" i="5"/>
  <c r="AH447" i="5" s="1"/>
  <c r="C16" i="28" s="1"/>
  <c r="A348" i="2"/>
  <c r="A362" i="2" s="1"/>
  <c r="A368" i="2" s="1"/>
  <c r="A378" i="2" s="1"/>
  <c r="A393" i="2" s="1"/>
  <c r="A403" i="2" s="1"/>
  <c r="A411" i="2" s="1"/>
  <c r="A419" i="2" s="1"/>
  <c r="A423" i="2" s="1"/>
  <c r="A428" i="2" s="1"/>
  <c r="F82" i="5"/>
  <c r="F442" i="5"/>
  <c r="AH442" i="5" s="1"/>
  <c r="C11" i="28" s="1"/>
  <c r="E133" i="5"/>
  <c r="AG133" i="5" s="1"/>
  <c r="E106" i="5"/>
  <c r="AG106" i="5" s="1"/>
  <c r="G363" i="2"/>
  <c r="E135" i="5"/>
  <c r="G31" i="2"/>
  <c r="G32" i="2" s="1"/>
  <c r="G36" i="2" s="1"/>
  <c r="E117" i="5"/>
  <c r="AG117" i="5" s="1"/>
  <c r="G145" i="2"/>
  <c r="E94" i="5"/>
  <c r="AG94" i="5" s="1"/>
  <c r="E88" i="5"/>
  <c r="AG88" i="5" s="1"/>
  <c r="D156" i="2"/>
  <c r="G156" i="2" s="1"/>
  <c r="G157" i="2" s="1"/>
  <c r="E90" i="5"/>
  <c r="AG90" i="5" s="1"/>
  <c r="G291" i="2"/>
  <c r="G292" i="2" s="1"/>
  <c r="G364" i="2" s="1"/>
  <c r="E149" i="5" s="1"/>
  <c r="AG149" i="5" s="1"/>
  <c r="G365" i="2" l="1"/>
  <c r="E151" i="5"/>
  <c r="F151" i="5" s="1"/>
  <c r="E145" i="5"/>
  <c r="AG145" i="5" s="1"/>
  <c r="AH94" i="5"/>
  <c r="AH58" i="5"/>
  <c r="AH88" i="5"/>
  <c r="AH133" i="5"/>
  <c r="AH106" i="5"/>
  <c r="AH149" i="5"/>
  <c r="AH117" i="5"/>
  <c r="AH54" i="5"/>
  <c r="F58" i="5"/>
  <c r="F90" i="5"/>
  <c r="F106" i="5"/>
  <c r="F54" i="5"/>
  <c r="F117" i="5"/>
  <c r="F149" i="5"/>
  <c r="F135" i="5"/>
  <c r="F94" i="5"/>
  <c r="F88" i="5"/>
  <c r="F133" i="5"/>
  <c r="AH434" i="5"/>
  <c r="G158" i="2"/>
  <c r="G160" i="2" s="1"/>
  <c r="G161" i="2" s="1"/>
  <c r="E153" i="5"/>
  <c r="AG153" i="5" s="1"/>
  <c r="E131" i="5"/>
  <c r="AG131" i="5" s="1"/>
  <c r="E67" i="5"/>
  <c r="AG67" i="5" s="1"/>
  <c r="G146" i="2"/>
  <c r="D157" i="2"/>
  <c r="E147" i="5" l="1"/>
  <c r="F147" i="5" s="1"/>
  <c r="F145" i="5"/>
  <c r="AH145" i="5"/>
  <c r="AH153" i="5"/>
  <c r="AH69" i="5"/>
  <c r="AH55" i="5"/>
  <c r="AH131" i="5"/>
  <c r="AH60" i="5"/>
  <c r="AH63" i="5"/>
  <c r="AH67" i="5"/>
  <c r="F60" i="5"/>
  <c r="F55" i="5"/>
  <c r="F69" i="5"/>
  <c r="F153" i="5"/>
  <c r="F63" i="5"/>
  <c r="F67" i="5"/>
  <c r="F131" i="5"/>
  <c r="F127" i="5"/>
  <c r="F438" i="5" s="1"/>
  <c r="AH438" i="5" s="1"/>
  <c r="C7" i="28" s="1"/>
  <c r="C3" i="28"/>
  <c r="E101" i="5"/>
  <c r="AG101" i="5" s="1"/>
  <c r="AH61" i="5" l="1"/>
  <c r="AH90" i="5"/>
  <c r="AH65" i="5"/>
  <c r="F61" i="5"/>
  <c r="F157" i="5"/>
  <c r="F65" i="5"/>
  <c r="F101" i="5"/>
  <c r="F73" i="5" l="1"/>
  <c r="F435" i="5" s="1"/>
  <c r="AH435" i="5" s="1"/>
  <c r="F113" i="5"/>
  <c r="F437" i="5" s="1"/>
  <c r="G216" i="11"/>
  <c r="M135" i="5" s="1"/>
  <c r="AG135" i="5" s="1"/>
  <c r="AH135" i="5" l="1"/>
  <c r="N135" i="5"/>
  <c r="C4" i="28"/>
  <c r="G272" i="11"/>
  <c r="M151" i="5" s="1"/>
  <c r="AG151" i="5" s="1"/>
  <c r="A94" i="5"/>
  <c r="A96" i="5" s="1"/>
  <c r="A98" i="5" s="1"/>
  <c r="A100" i="5" s="1"/>
  <c r="A103" i="5" s="1"/>
  <c r="A111" i="5" s="1"/>
  <c r="AH151" i="5" l="1"/>
  <c r="N151" i="5"/>
  <c r="M147" i="5"/>
  <c r="AG147" i="5" s="1"/>
  <c r="A117" i="5"/>
  <c r="A119" i="5" s="1"/>
  <c r="A121" i="5" s="1"/>
  <c r="A123" i="5" s="1"/>
  <c r="A125" i="5" s="1"/>
  <c r="AH147" i="5" l="1"/>
  <c r="N147" i="5"/>
  <c r="N157" i="5" s="1"/>
  <c r="A131" i="5"/>
  <c r="A133" i="5" s="1"/>
  <c r="A135" i="5" s="1"/>
  <c r="N439" i="5" l="1"/>
  <c r="N452" i="5" s="1"/>
  <c r="N454" i="5"/>
  <c r="A137" i="5"/>
  <c r="A139" i="5" s="1"/>
  <c r="A141" i="5" s="1"/>
  <c r="A143" i="5" s="1"/>
  <c r="A145" i="5" s="1"/>
  <c r="A147" i="5" s="1"/>
  <c r="A149" i="5" s="1"/>
  <c r="A151" i="5" s="1"/>
  <c r="A153" i="5" s="1"/>
  <c r="A155" i="5" s="1"/>
  <c r="A161" i="5" s="1"/>
  <c r="N456" i="5" l="1"/>
  <c r="N422" i="5"/>
  <c r="N427" i="5" s="1"/>
  <c r="N429" i="5" s="1"/>
  <c r="A167" i="5"/>
  <c r="A169" i="5" s="1"/>
  <c r="A171" i="5" s="1"/>
  <c r="A173" i="5" s="1"/>
  <c r="A175" i="5" s="1"/>
  <c r="A177" i="5" s="1"/>
  <c r="A179" i="5" l="1"/>
  <c r="A181" i="5" l="1"/>
  <c r="A183" i="5" s="1"/>
  <c r="H452" i="5"/>
  <c r="H456" i="5" s="1"/>
  <c r="J452" i="5"/>
  <c r="J456" i="5" s="1"/>
  <c r="L452" i="5"/>
  <c r="L456" i="5" s="1"/>
  <c r="R452" i="5"/>
  <c r="R456" i="5" s="1"/>
  <c r="T452" i="5"/>
  <c r="T456" i="5" s="1"/>
  <c r="A191" i="5" l="1"/>
  <c r="T422" i="5"/>
  <c r="H422" i="5"/>
  <c r="L422" i="5"/>
  <c r="J422" i="5"/>
  <c r="J427" i="5" s="1"/>
  <c r="J429" i="5" s="1"/>
  <c r="R422" i="5"/>
  <c r="AH92" i="5" l="1"/>
  <c r="A193" i="5"/>
  <c r="A197" i="5" s="1"/>
  <c r="A202" i="5" s="1"/>
  <c r="A204" i="5" s="1"/>
  <c r="A206" i="5" s="1"/>
  <c r="A213" i="5" s="1"/>
  <c r="F3" i="22"/>
  <c r="H427" i="5"/>
  <c r="H429" i="5" s="1"/>
  <c r="F9" i="22"/>
  <c r="T427" i="5"/>
  <c r="T429" i="5" s="1"/>
  <c r="F6" i="22"/>
  <c r="F5" i="22"/>
  <c r="L427" i="5"/>
  <c r="L429" i="5" s="1"/>
  <c r="F8" i="22"/>
  <c r="R427" i="5"/>
  <c r="R429" i="5" s="1"/>
  <c r="F4" i="22"/>
  <c r="A219" i="5" l="1"/>
  <c r="AH101" i="5" l="1"/>
  <c r="A222" i="5"/>
  <c r="A224" i="5" s="1"/>
  <c r="A226" i="5" s="1"/>
  <c r="A228" i="5" s="1"/>
  <c r="A233" i="5" s="1"/>
  <c r="A240" i="5" s="1"/>
  <c r="A247" i="5" s="1"/>
  <c r="A251" i="5" s="1"/>
  <c r="A254" i="5" s="1"/>
  <c r="A256" i="5" s="1"/>
  <c r="A258" i="5" s="1"/>
  <c r="A260" i="5" s="1"/>
  <c r="AH437" i="5" l="1"/>
  <c r="C6" i="28" l="1"/>
  <c r="A262" i="5" l="1"/>
  <c r="A264" i="5" s="1"/>
  <c r="A266" i="5" s="1"/>
  <c r="A271" i="5" s="1"/>
  <c r="A273" i="5" l="1"/>
  <c r="A275" i="5" l="1"/>
  <c r="A277" i="5" s="1"/>
  <c r="A279" i="5" l="1"/>
  <c r="A284" i="5" s="1"/>
  <c r="A289" i="5" s="1"/>
  <c r="A291" i="5" s="1"/>
  <c r="A293" i="5" s="1"/>
  <c r="A295" i="5" s="1"/>
  <c r="A297" i="5" s="1"/>
  <c r="F439" i="5" l="1"/>
  <c r="AH439" i="5" s="1"/>
  <c r="A299" i="5"/>
  <c r="A302" i="5" s="1"/>
  <c r="A305" i="5" s="1"/>
  <c r="A307" i="5" s="1"/>
  <c r="A309" i="5" s="1"/>
  <c r="A311" i="5" l="1"/>
  <c r="A314" i="5" s="1"/>
  <c r="F454" i="5"/>
  <c r="C8" i="28"/>
  <c r="F452" i="5"/>
  <c r="F422" i="5" s="1"/>
  <c r="A316" i="5" l="1"/>
  <c r="A320" i="5" s="1"/>
  <c r="A323" i="5" s="1"/>
  <c r="A329" i="5" s="1"/>
  <c r="A331" i="5" s="1"/>
  <c r="A333" i="5" s="1"/>
  <c r="A335" i="5" s="1"/>
  <c r="A337" i="5" s="1"/>
  <c r="A339" i="5" s="1"/>
  <c r="A342" i="5" s="1"/>
  <c r="F427" i="5"/>
  <c r="F429" i="5" s="1"/>
  <c r="F456" i="5"/>
  <c r="F2" i="22"/>
  <c r="A349" i="5" l="1"/>
  <c r="A352" i="5" s="1"/>
  <c r="A355" i="5" s="1"/>
  <c r="A357" i="5" s="1"/>
  <c r="A359" i="5" s="1"/>
  <c r="A361" i="5" s="1"/>
  <c r="A363" i="5" s="1"/>
  <c r="A365" i="5" s="1"/>
  <c r="G543" i="15"/>
  <c r="G545" i="15" s="1"/>
  <c r="O179" i="5" s="1"/>
  <c r="AG179" i="5" s="1"/>
  <c r="AH179" i="5" l="1"/>
  <c r="P179" i="5"/>
  <c r="P187" i="5" s="1"/>
  <c r="A367" i="5"/>
  <c r="A369" i="5" s="1"/>
  <c r="A371" i="5" s="1"/>
  <c r="A373" i="5" l="1"/>
  <c r="A378" i="5" s="1"/>
  <c r="A385" i="5" s="1"/>
  <c r="A389" i="5" s="1"/>
  <c r="A391" i="5" s="1"/>
  <c r="A393" i="5" s="1"/>
  <c r="A397" i="5" s="1"/>
  <c r="P441" i="5"/>
  <c r="P454" i="5"/>
  <c r="A399" i="5" l="1"/>
  <c r="A406" i="5" s="1"/>
  <c r="A408" i="5" s="1"/>
  <c r="A410" i="5" s="1"/>
  <c r="P452" i="5"/>
  <c r="AH441" i="5"/>
  <c r="P456" i="5" l="1"/>
  <c r="P422" i="5"/>
  <c r="C10" i="28"/>
  <c r="P427" i="5" l="1"/>
  <c r="P429" i="5" s="1"/>
  <c r="F7" i="22"/>
  <c r="AF248" i="5" l="1"/>
  <c r="AF268" i="5" s="1"/>
  <c r="AH422" i="5"/>
  <c r="AF454" i="5" l="1"/>
  <c r="AH454" i="5" s="1"/>
  <c r="AF445" i="5"/>
  <c r="AH425" i="5"/>
  <c r="AH427" i="5" s="1"/>
  <c r="AH429" i="5" s="1"/>
  <c r="AH430" i="5" s="1"/>
  <c r="AH432" i="5"/>
  <c r="AF452" i="5" l="1"/>
  <c r="AH445" i="5"/>
  <c r="AF422" i="5" l="1"/>
  <c r="AF456" i="5"/>
  <c r="C14" i="28"/>
  <c r="AH452" i="5"/>
  <c r="C20" i="28" l="1"/>
  <c r="AF427" i="5"/>
  <c r="AF429" i="5" s="1"/>
  <c r="AH456" i="5"/>
  <c r="AH455" i="5"/>
  <c r="AH457" i="5"/>
  <c r="F15" i="22" l="1"/>
  <c r="C22" i="28"/>
  <c r="C24" i="28" s="1"/>
  <c r="C26" i="28" s="1"/>
  <c r="C27" i="28" s="1"/>
  <c r="C18" i="22" l="1"/>
  <c r="C19" i="22" s="1"/>
  <c r="C20" i="22" s="1"/>
  <c r="C21" i="22" s="1"/>
</calcChain>
</file>

<file path=xl/sharedStrings.xml><?xml version="1.0" encoding="utf-8"?>
<sst xmlns="http://schemas.openxmlformats.org/spreadsheetml/2006/main" count="6585" uniqueCount="1100">
  <si>
    <t>CIVIL,SANITARY &amp; WATER SUPPLY AND STRUCTURAL STEEL WORKS</t>
  </si>
  <si>
    <t>DESCRIPTION OF ITEMS</t>
  </si>
  <si>
    <t>QUANTITY</t>
  </si>
  <si>
    <t>UNIT</t>
  </si>
  <si>
    <t>AMOUNT</t>
  </si>
  <si>
    <t>SUB HEAD  -I  SITE CLEARANCE</t>
  </si>
  <si>
    <t>Sqm</t>
  </si>
  <si>
    <t>Cum</t>
  </si>
  <si>
    <t>Each</t>
  </si>
  <si>
    <t>Rmt</t>
  </si>
  <si>
    <t>No.s</t>
  </si>
  <si>
    <t>for all existing buildings</t>
  </si>
  <si>
    <t>Internal PVC pipes</t>
  </si>
  <si>
    <t>PVC 4"</t>
  </si>
  <si>
    <t>PVC 3"</t>
  </si>
  <si>
    <t xml:space="preserve">CPVC pipes </t>
  </si>
  <si>
    <t>EXTERNAL</t>
  </si>
  <si>
    <t>No.</t>
  </si>
  <si>
    <t>20mm dia</t>
  </si>
  <si>
    <t>25mm dia</t>
  </si>
  <si>
    <t>30mm dia</t>
  </si>
  <si>
    <t>40mm dia</t>
  </si>
  <si>
    <t>50mm dia</t>
  </si>
  <si>
    <t>TOTAL</t>
  </si>
  <si>
    <t>Add : GST Extra @18%</t>
  </si>
  <si>
    <t xml:space="preserve"> S.NO</t>
  </si>
  <si>
    <t>DESCRIPTION</t>
  </si>
  <si>
    <t>NOS</t>
  </si>
  <si>
    <t>LENGTH</t>
  </si>
  <si>
    <t>BREDTH</t>
  </si>
  <si>
    <t>DEPTH</t>
  </si>
  <si>
    <t>UNITS</t>
  </si>
  <si>
    <t>Site levelling</t>
  </si>
  <si>
    <t>Total</t>
  </si>
  <si>
    <t xml:space="preserve"> </t>
  </si>
  <si>
    <t>Earth Work excavation</t>
  </si>
  <si>
    <t>Under Footing</t>
  </si>
  <si>
    <t>A) Upto 1.50 M</t>
  </si>
  <si>
    <t>F-1</t>
  </si>
  <si>
    <t>Under RR Masonry</t>
  </si>
  <si>
    <t>ALL Round Length</t>
  </si>
  <si>
    <t xml:space="preserve">Total </t>
  </si>
  <si>
    <t>Total Quantity of Excavation</t>
  </si>
  <si>
    <t>Supply &amp; Filling Earth in sides of Footings, Under Basements etc.,</t>
  </si>
  <si>
    <t>Available Excavated Earth Quantity</t>
  </si>
  <si>
    <t>Deduct Quantities of</t>
  </si>
  <si>
    <t>Deduction  PCC (1:4:8)</t>
  </si>
  <si>
    <t>RCC Footing</t>
  </si>
  <si>
    <t>Below FFL Column</t>
  </si>
  <si>
    <t>Plinth  Beam</t>
  </si>
  <si>
    <t>Below FFL RR Masonry</t>
  </si>
  <si>
    <t>Back fillingQty</t>
  </si>
  <si>
    <t xml:space="preserve">Basement Filling </t>
  </si>
  <si>
    <t>Supply &amp; Filling of Good Earth Brought From Out Side</t>
  </si>
  <si>
    <t>Filling With Available Excavated Earth
Considered</t>
  </si>
  <si>
    <t>x</t>
  </si>
  <si>
    <t>Disposal of Excavated Earth</t>
  </si>
  <si>
    <t>PCC  (1:4:8)</t>
  </si>
  <si>
    <t>Under Room PCC</t>
  </si>
  <si>
    <t>Total PCC quantity</t>
  </si>
  <si>
    <t>ATT</t>
  </si>
  <si>
    <t xml:space="preserve">Anti terminate </t>
  </si>
  <si>
    <t>RR MASONRY</t>
  </si>
  <si>
    <t>Below NGL</t>
  </si>
  <si>
    <t>All Round Length</t>
  </si>
  <si>
    <t>Above  NGL</t>
  </si>
  <si>
    <t>TOTAL RR Masonry Qty.</t>
  </si>
  <si>
    <t>Plinth Protection</t>
  </si>
  <si>
    <t>Total Plinth Protection Qty.</t>
  </si>
  <si>
    <t>R.C.C</t>
  </si>
  <si>
    <t>a)</t>
  </si>
  <si>
    <t>Total footings RCC</t>
  </si>
  <si>
    <t>b)</t>
  </si>
  <si>
    <t>RCC Columns</t>
  </si>
  <si>
    <t>Below FFL</t>
  </si>
  <si>
    <t>C1</t>
  </si>
  <si>
    <t>Total columns RCC (upto FFL)</t>
  </si>
  <si>
    <t>RCC for columns(above FFL upto GF)</t>
  </si>
  <si>
    <t>Columns</t>
  </si>
  <si>
    <t>RCC (upto FFL)</t>
  </si>
  <si>
    <t>Ground Floor</t>
  </si>
  <si>
    <t>c)</t>
  </si>
  <si>
    <t>Plinth Beam</t>
  </si>
  <si>
    <t>Horizontal  Beams</t>
  </si>
  <si>
    <t>Horizontal-1</t>
  </si>
  <si>
    <t>Vertical  Beams</t>
  </si>
  <si>
    <t>d)</t>
  </si>
  <si>
    <t>RCC FOR ROOF BEAMS</t>
  </si>
  <si>
    <t>Roof Beams</t>
  </si>
  <si>
    <t>e)</t>
  </si>
  <si>
    <t>Roof Slab</t>
  </si>
  <si>
    <t>GROUND FLOOR</t>
  </si>
  <si>
    <t>Slabs</t>
  </si>
  <si>
    <t>STAIRCASE CONCRETING</t>
  </si>
  <si>
    <t>Staircase-1</t>
  </si>
  <si>
    <t>Waist slab First Flight</t>
  </si>
  <si>
    <t>Steps</t>
  </si>
  <si>
    <t>Midlanding</t>
  </si>
  <si>
    <t>Mid Landing Beam</t>
  </si>
  <si>
    <t>Staircase</t>
  </si>
  <si>
    <t>Lintels</t>
  </si>
  <si>
    <t>D1</t>
  </si>
  <si>
    <t>W1</t>
  </si>
  <si>
    <t>W2</t>
  </si>
  <si>
    <t>V1</t>
  </si>
  <si>
    <t>CHAJJA's</t>
  </si>
  <si>
    <t>Chajja's</t>
  </si>
  <si>
    <t>RCC Concrete Work</t>
  </si>
  <si>
    <t>Total Rcc Qty. All Works Upto Plinth  Level.</t>
  </si>
  <si>
    <t>Total Rcc Qty. All Works Above Plinth upto  Floor V Level</t>
  </si>
  <si>
    <t>Grand Total</t>
  </si>
  <si>
    <t>Supplying &amp; Fabrication of Reinforcement steel</t>
  </si>
  <si>
    <t>Footings- 60 kg/cum</t>
  </si>
  <si>
    <t>X</t>
  </si>
  <si>
    <t>kg</t>
  </si>
  <si>
    <t>Plinth Beam- 150 kg/cum</t>
  </si>
  <si>
    <t>Columns-250 kgs/cum</t>
  </si>
  <si>
    <t>Roof beams-250 kgs/cum</t>
  </si>
  <si>
    <t>Slabs-80 kgs/cum</t>
  </si>
  <si>
    <t>Add : 5% Extra for Other Unforessen Items</t>
  </si>
  <si>
    <t>KG</t>
  </si>
  <si>
    <t>(or)</t>
  </si>
  <si>
    <t>MT</t>
  </si>
  <si>
    <t>SHUTTERING</t>
  </si>
  <si>
    <t>Columns Shuttering</t>
  </si>
  <si>
    <t>Up to Floor FFL</t>
  </si>
  <si>
    <t>Shuttering For Plinth Beam</t>
  </si>
  <si>
    <t>Shuttering For Roof Beams</t>
  </si>
  <si>
    <t>Roof Beams Shuttering</t>
  </si>
  <si>
    <t>Shuttering For Roof Slab</t>
  </si>
  <si>
    <t>Shuttering for Slabs</t>
  </si>
  <si>
    <t>Shuttering For Stair Case</t>
  </si>
  <si>
    <t>Shuttering for Lintels</t>
  </si>
  <si>
    <t>Sides</t>
  </si>
  <si>
    <t>Shuttering for Chajjas</t>
  </si>
  <si>
    <t>Brick Work</t>
  </si>
  <si>
    <t>Horizontal</t>
  </si>
  <si>
    <t>Vertical</t>
  </si>
  <si>
    <t>Deductions</t>
  </si>
  <si>
    <t>Total 200 mm brick work quantity</t>
  </si>
  <si>
    <t xml:space="preserve">Plastering </t>
  </si>
  <si>
    <t xml:space="preserve">All round </t>
  </si>
  <si>
    <t>External plastering</t>
  </si>
  <si>
    <t>Internal plastering(15mm)</t>
  </si>
  <si>
    <t>Internal plastering</t>
  </si>
  <si>
    <t>Ceiling plastering</t>
  </si>
  <si>
    <t>Pointing on stone work</t>
  </si>
  <si>
    <t>Above NGL</t>
  </si>
  <si>
    <t>Pointing Work</t>
  </si>
  <si>
    <t xml:space="preserve"> Flooring</t>
  </si>
  <si>
    <t>Skirting</t>
  </si>
  <si>
    <t>Non skid ceramic tiles in toilets</t>
  </si>
  <si>
    <t>Non-skid  Flooring</t>
  </si>
  <si>
    <t>Dadoing</t>
  </si>
  <si>
    <t>Kota Stone Flooring</t>
  </si>
  <si>
    <t xml:space="preserve">Threads </t>
  </si>
  <si>
    <t>Painting</t>
  </si>
  <si>
    <t xml:space="preserve">External painting </t>
  </si>
  <si>
    <t xml:space="preserve">Internal painting </t>
  </si>
  <si>
    <t>Ceiling painting - White wash</t>
  </si>
  <si>
    <t>Water Proofing works</t>
  </si>
  <si>
    <t>Toilet Waterproofing</t>
  </si>
  <si>
    <t>Terrace Water Proofing</t>
  </si>
  <si>
    <t>Terrace</t>
  </si>
  <si>
    <t>Joinery</t>
  </si>
  <si>
    <t>shutters</t>
  </si>
  <si>
    <t>UPVC WINDOWS</t>
  </si>
  <si>
    <t>Upvc Windows &amp; Ventilator</t>
  </si>
  <si>
    <t>Ventilators</t>
  </si>
  <si>
    <t>Nos</t>
  </si>
  <si>
    <t>f)</t>
  </si>
  <si>
    <t>g)</t>
  </si>
  <si>
    <t xml:space="preserve">S.S Railing </t>
  </si>
  <si>
    <t>Waist slab Flight</t>
  </si>
  <si>
    <t>KGS</t>
  </si>
  <si>
    <t>MS Grills 20kg/Sqm</t>
  </si>
  <si>
    <t>Convertion (20kg/Sqm)</t>
  </si>
  <si>
    <t>Synthatic Enamel  Paint</t>
  </si>
  <si>
    <t>a) Steel surfaces with zinc chromate primer</t>
  </si>
  <si>
    <t>Windows For MS Grill</t>
  </si>
  <si>
    <t>b) Wooden surface with approved primer</t>
  </si>
  <si>
    <t>Detailed Estimation of Toilet and Rest Room</t>
  </si>
  <si>
    <t>Above 1.50 till 3.00 M</t>
  </si>
  <si>
    <t>Rest Room</t>
  </si>
  <si>
    <t>Toilet Block</t>
  </si>
  <si>
    <t>TOTAL ATT  Qty.</t>
  </si>
  <si>
    <t>D2</t>
  </si>
  <si>
    <t>D4</t>
  </si>
  <si>
    <t>WC</t>
  </si>
  <si>
    <t>Parapet Wall</t>
  </si>
  <si>
    <t>Parapet Wall Plastering</t>
  </si>
  <si>
    <t>External plastering(20mm)</t>
  </si>
  <si>
    <t>Deductions of 50% External</t>
  </si>
  <si>
    <t>Deductions of 50% Internal</t>
  </si>
  <si>
    <t>Open Beams</t>
  </si>
  <si>
    <t>Chajja's Plaastering</t>
  </si>
  <si>
    <t>Vitrified Floor Tiles</t>
  </si>
  <si>
    <t>Vitrified Flooring Skirting</t>
  </si>
  <si>
    <t>Urinal  Partion Wall</t>
  </si>
  <si>
    <t>Urinal  Partion Wall Plastering</t>
  </si>
  <si>
    <t xml:space="preserve">STEPS </t>
  </si>
  <si>
    <t>Entrance Steps 1&amp;2</t>
  </si>
  <si>
    <t>Entrance Steps -1&amp;2</t>
  </si>
  <si>
    <t>Entrance Steps  - 1&amp;2</t>
  </si>
  <si>
    <t>Raiser</t>
  </si>
  <si>
    <t>D4 (TD)</t>
  </si>
  <si>
    <t>Ventilators Louvers</t>
  </si>
  <si>
    <t>MS Grills For Windows</t>
  </si>
  <si>
    <t>RB1</t>
  </si>
  <si>
    <t>RB2</t>
  </si>
  <si>
    <t>Passage</t>
  </si>
  <si>
    <t>Half brick masonry</t>
  </si>
  <si>
    <t>F-2</t>
  </si>
  <si>
    <t>Stair Case Area</t>
  </si>
  <si>
    <t>C2</t>
  </si>
  <si>
    <t>PB1</t>
  </si>
  <si>
    <t>Under Footing For Stair Case</t>
  </si>
  <si>
    <t>Below FFL For Stiar Case</t>
  </si>
  <si>
    <t>RCC for columns(above FFL upto GF)  For Stair Case</t>
  </si>
  <si>
    <t xml:space="preserve"> First Floor</t>
  </si>
  <si>
    <t>RCC Coulmn For First Floor</t>
  </si>
  <si>
    <t>FIRST FLOOR</t>
  </si>
  <si>
    <t>Ground Floor For Stair Case</t>
  </si>
  <si>
    <t>First Floor</t>
  </si>
  <si>
    <t>Head Room</t>
  </si>
  <si>
    <t>RCC Coulmn For Head Room</t>
  </si>
  <si>
    <t>Head Room Floor</t>
  </si>
  <si>
    <t>HEAD ROOM FLOOR</t>
  </si>
  <si>
    <t>Head Room Roof Area</t>
  </si>
  <si>
    <t>First  Floor</t>
  </si>
  <si>
    <t>Under Footing PCC For Stair Case</t>
  </si>
  <si>
    <t xml:space="preserve">Under RR Masonry For Stair Case </t>
  </si>
  <si>
    <t>W5</t>
  </si>
  <si>
    <t>Ground Floor For Stiar Case (Above FFL)</t>
  </si>
  <si>
    <t>For Stair Case</t>
  </si>
  <si>
    <t>Entrance Steps -1</t>
  </si>
  <si>
    <t xml:space="preserve">Landing </t>
  </si>
  <si>
    <t>Flight-1</t>
  </si>
  <si>
    <t>Flight-2</t>
  </si>
  <si>
    <t>Vertical -1</t>
  </si>
  <si>
    <t>Head Room Area</t>
  </si>
  <si>
    <t>For Stair Case Area</t>
  </si>
  <si>
    <t xml:space="preserve">Open Beams </t>
  </si>
  <si>
    <t>Chajja's Plastering</t>
  </si>
  <si>
    <t>HEAD ROOM  FLOOR</t>
  </si>
  <si>
    <t>Vitrified Flooring</t>
  </si>
  <si>
    <t xml:space="preserve"> Entrance Steps  - 1</t>
  </si>
  <si>
    <t xml:space="preserve">For Stair Case Area </t>
  </si>
  <si>
    <t>Steps Landing</t>
  </si>
  <si>
    <t>Stair Case</t>
  </si>
  <si>
    <t xml:space="preserve">Thread </t>
  </si>
  <si>
    <t xml:space="preserve">Raiser </t>
  </si>
  <si>
    <t>Landing</t>
  </si>
  <si>
    <t>Open Area</t>
  </si>
  <si>
    <t>Balcony</t>
  </si>
  <si>
    <t>Vitrified  Flooring</t>
  </si>
  <si>
    <t>QTY</t>
  </si>
  <si>
    <t>1. CONTRACTORS TOILET &amp; REST ROOM</t>
  </si>
  <si>
    <t xml:space="preserve">Grand Total </t>
  </si>
  <si>
    <t xml:space="preserve">Under Footing </t>
  </si>
  <si>
    <t>Workers Rest Room  &amp; Change Room</t>
  </si>
  <si>
    <t xml:space="preserve">Under RR Masonry </t>
  </si>
  <si>
    <t xml:space="preserve">Below FFL </t>
  </si>
  <si>
    <t xml:space="preserve">RCC for columns(above FFL upto GF)  </t>
  </si>
  <si>
    <t>Ground Floor (Above FFL)</t>
  </si>
  <si>
    <t>PB2</t>
  </si>
  <si>
    <t xml:space="preserve">Ground Floor </t>
  </si>
  <si>
    <t>RB3</t>
  </si>
  <si>
    <t xml:space="preserve">GROUND  FLOOR  </t>
  </si>
  <si>
    <t>Total Foundation Shuttering</t>
  </si>
  <si>
    <t>Sand Cohesion</t>
  </si>
  <si>
    <t xml:space="preserve">Entrance Steps </t>
  </si>
  <si>
    <t>Deduction</t>
  </si>
  <si>
    <t>All round</t>
  </si>
  <si>
    <t>Workers Change Room</t>
  </si>
  <si>
    <t>Workers Rest Room</t>
  </si>
  <si>
    <t>Vertical open Beams</t>
  </si>
  <si>
    <t>Granolithick  Flooring</t>
  </si>
  <si>
    <t>CC Flooring Skirting</t>
  </si>
  <si>
    <t xml:space="preserve"> Entrance Steps  - 1,2&amp;3</t>
  </si>
  <si>
    <t>SUB HEAD - I  TOTAL  AMOUNT</t>
  </si>
  <si>
    <t>SUB HEAD - II  TOTAL  AMOUNT</t>
  </si>
  <si>
    <t>SUB HEAD - III  TOTAL  AMOUNT</t>
  </si>
  <si>
    <t>SUB HEAD - V TOTAL  AMOUNT</t>
  </si>
  <si>
    <t>SUB HEAD - VI TOTAL  AMOUNT</t>
  </si>
  <si>
    <t>SUB HEAD - VII TOTAL  AMOUNT</t>
  </si>
  <si>
    <t>SUB HEAD - VIII TOTAL  AMOUNT</t>
  </si>
  <si>
    <t>SUB HEAD - X TOTAL  AMOUNT</t>
  </si>
  <si>
    <t>SUB HEAD - XI TOTAL  AMOUNT</t>
  </si>
  <si>
    <t>COST SUMMARY</t>
  </si>
  <si>
    <t>SUB HEAD III - ANTI-TERMITE TREATMENT</t>
  </si>
  <si>
    <t>SUB HEAD -II EARTHWORK &amp; EXCAVATION</t>
  </si>
  <si>
    <t>SUB HEAD -IV  PLAIN &amp; REINFORCED CEMENT CONCRETE WORKS</t>
  </si>
  <si>
    <t>Providing pre constructional anti termtite treatment by injecting Imidacloprid 30.5% SC with 0.075% concentration complete and creating a continuous barrier under and alround the column pits, wall trenches, basement  excavation, top surface of plinth filling, junction of wall and floor, along the external perimeter of building, expansion joints,  over the top surface of  consolidated earth on which apron is to be laid, surroundings of pipes and conduits etc., complete as per specification and stipulations laid down in IS 6313 (Part II).  (Plinth area  of the building at ground  floor level only shall be measured for payment).  (To be executed by specialist agency, pest  control (India) Ltd. or equivalent approved agency.  Guarantee period for 10 years). complete as directed by Engineer-In-Charge.</t>
  </si>
  <si>
    <t>Imidacloprid 30.5% SC with 0.075% concentration or equivalent as per manufacturer specifications.</t>
  </si>
  <si>
    <t>SUB HEAD - IV  TOTAL  AMOUNT</t>
  </si>
  <si>
    <t>SUB HEAD -XI  WATER PROOFING</t>
  </si>
  <si>
    <t xml:space="preserve"> a) All Works upto  Plinth  Level </t>
  </si>
  <si>
    <t xml:space="preserve">b) All Works above plinth and upto Floor V level </t>
  </si>
  <si>
    <t>a) All kinds of soil  Lift upto 1.50M</t>
  </si>
  <si>
    <t>c) All kinds of soil  3.00M to 4.50M</t>
  </si>
  <si>
    <t>READY MIX CONCRETE / CONTROLLED CONCRETE</t>
  </si>
  <si>
    <t>Thermo-Mechanically Treated bars</t>
  </si>
  <si>
    <t>Cement skirting 150mm high in CM (1:3) 18mm thick finished with a floating coat of neat cement  etc., complete.</t>
  </si>
  <si>
    <t xml:space="preserve">Health Care Center </t>
  </si>
  <si>
    <t>Parking Shed Area</t>
  </si>
  <si>
    <t>P1</t>
  </si>
  <si>
    <t>D3</t>
  </si>
  <si>
    <t>Toilet</t>
  </si>
  <si>
    <t>Store Room</t>
  </si>
  <si>
    <t>Compounder Room</t>
  </si>
  <si>
    <t>Dressing Room</t>
  </si>
  <si>
    <t>Doctor room</t>
  </si>
  <si>
    <t>Toilet Front</t>
  </si>
  <si>
    <t>Waiting Hall</t>
  </si>
  <si>
    <t>Vitrified  Flooring Tiles</t>
  </si>
  <si>
    <t>Doctor Room</t>
  </si>
  <si>
    <t>Toilet Front Area\</t>
  </si>
  <si>
    <t>Vitrified  Flooring Skirting</t>
  </si>
  <si>
    <t>Granolithic Flooring</t>
  </si>
  <si>
    <t xml:space="preserve">Granolithick  Flooring </t>
  </si>
  <si>
    <t>Non Skid Flooring</t>
  </si>
  <si>
    <t>Security  Extension</t>
  </si>
  <si>
    <t>W3</t>
  </si>
  <si>
    <t>WA</t>
  </si>
  <si>
    <t>WFA</t>
  </si>
  <si>
    <t>Security Extension</t>
  </si>
  <si>
    <t>Security  Extension Office Room</t>
  </si>
  <si>
    <t>Alluminium Windows</t>
  </si>
  <si>
    <t>Detailed Estimation of Worker's Rest Room &amp; Change Room</t>
  </si>
  <si>
    <t>Detailed Estimation of  Health Care Center</t>
  </si>
  <si>
    <t>Detailed Estimation of  Security  Extension</t>
  </si>
  <si>
    <t>Detailed Estimation of Scrap  Yard Bins</t>
  </si>
  <si>
    <t>Scrap  Yard Bins</t>
  </si>
  <si>
    <t>RCC Pedestal</t>
  </si>
  <si>
    <t>Building Material</t>
  </si>
  <si>
    <t>MS Scrap</t>
  </si>
  <si>
    <t>SS Scrap</t>
  </si>
  <si>
    <t>Aluminium Scrap</t>
  </si>
  <si>
    <t>Assorted Scrap</t>
  </si>
  <si>
    <t>Oil &amp; Lubricants</t>
  </si>
  <si>
    <t xml:space="preserve"> Entrance Steps  </t>
  </si>
  <si>
    <t>MS GATE DOORS</t>
  </si>
  <si>
    <t>MS Grill Door</t>
  </si>
  <si>
    <t>GATE For MS Grill</t>
  </si>
  <si>
    <t>GD</t>
  </si>
  <si>
    <t>Galvanized Iron Sheet (G. I)</t>
  </si>
  <si>
    <t>Powder Coated G.I. Sheet Roof</t>
  </si>
  <si>
    <t>Kgs</t>
  </si>
  <si>
    <t xml:space="preserve">    </t>
  </si>
  <si>
    <t>Flight</t>
  </si>
  <si>
    <t>For Ramp</t>
  </si>
  <si>
    <t>Vertical Partion Sheet</t>
  </si>
  <si>
    <t xml:space="preserve">Providing and fixing of Aluminium Fixed Glass Windows as per the elevation drawings, fabricated out of heavy duty aluminium extruded profiles powder coated as per approved shade (55 + 5 micron) and specification with 6 mm clear toughened glassincluding providing Masking Tapes on the profiles for safety against external scratches at site </t>
  </si>
  <si>
    <t>Dismantling wood work in frames, trusses, purlins and rafters up to 10 metres span and 5 metres height including stacking the material within 50 metres lead :</t>
  </si>
  <si>
    <t>Of sectional area 40 square centimetres and above</t>
  </si>
  <si>
    <t>No's</t>
  </si>
  <si>
    <t>SUB HEAD - IX TOTAL  AMOUNT</t>
  </si>
  <si>
    <t>SUB HEAD VI  -  PLASTERING &amp; SURFACE TREATMENT</t>
  </si>
  <si>
    <t xml:space="preserve">SUB HEAD V - MASONARY  WORK  </t>
  </si>
  <si>
    <t>SUB HEAD - XII  TOTAL  AMOUNT</t>
  </si>
  <si>
    <t>SUBHEAD-VII :  FALSE CEILING :</t>
  </si>
  <si>
    <t>SUB HEAD -VIII FLOORINGS</t>
  </si>
  <si>
    <t>SUB HEAD -X  ALUMINIUM WORKS</t>
  </si>
  <si>
    <t>SUBHEAD- XII: STRUCTURAL STEEL WORK :</t>
  </si>
  <si>
    <t>SUB HEAD - XIII  TOTAL  AMOUNT</t>
  </si>
  <si>
    <t xml:space="preserve">      </t>
  </si>
  <si>
    <t>Of area 3 sq. metres and below</t>
  </si>
  <si>
    <t>Structural  Steel  Works</t>
  </si>
  <si>
    <t>RMT</t>
  </si>
  <si>
    <t xml:space="preserve">Anchor Bolts </t>
  </si>
  <si>
    <t>at FFL  Lvl.</t>
  </si>
  <si>
    <t>20mm Dia</t>
  </si>
  <si>
    <t>Weight of Steel  2.50KG/Rmt</t>
  </si>
  <si>
    <t xml:space="preserve">b) </t>
  </si>
  <si>
    <t xml:space="preserve">Base Plate </t>
  </si>
  <si>
    <t>Kg</t>
  </si>
  <si>
    <t>Base Plate 20mm Thick</t>
  </si>
  <si>
    <t>For 1SQM (314.00/2=157KG)</t>
  </si>
  <si>
    <t>16mm Dia</t>
  </si>
  <si>
    <t>Weight of Steel  1.60KG/Rmt</t>
  </si>
  <si>
    <t>Total  Weight of Anchor Bolts Weight  in kg</t>
  </si>
  <si>
    <t>For Details of Base Plate</t>
  </si>
  <si>
    <t>For Details of @ '6' Anchored in Existing Column</t>
  </si>
  <si>
    <t>For  Details of @ '6' Anchored in Existing Column</t>
  </si>
  <si>
    <t>Base Plate 10mm Thick</t>
  </si>
  <si>
    <t>For 1SQM (157.00/2=78.50KG)</t>
  </si>
  <si>
    <t>Total  Weight of Base Plate  Weight  in kg</t>
  </si>
  <si>
    <t xml:space="preserve">c) </t>
  </si>
  <si>
    <t>Top Chord 60x60x4.0mm</t>
  </si>
  <si>
    <t>Weight of Steel  4.20KG/Rmt</t>
  </si>
  <si>
    <t>Bottom Chord 60x60x4.0mm</t>
  </si>
  <si>
    <t>Total  Weight of Chord  Weight  in kg</t>
  </si>
  <si>
    <t xml:space="preserve">d) </t>
  </si>
  <si>
    <t>Bracing</t>
  </si>
  <si>
    <t>SHS 25x25x3.2mm</t>
  </si>
  <si>
    <t>Weight of Steel 1.98KG/Rmt</t>
  </si>
  <si>
    <t xml:space="preserve">e) </t>
  </si>
  <si>
    <t>Square Hallow Section Column</t>
  </si>
  <si>
    <t>Section - 100x100x5mm</t>
  </si>
  <si>
    <t>Weight of Steel 14.41KG/Rmt</t>
  </si>
  <si>
    <t>Horizontal sides</t>
  </si>
  <si>
    <t>Vertical sides</t>
  </si>
  <si>
    <t>Total  Weight of  Bracing   Weight  in kg</t>
  </si>
  <si>
    <t>Total  Weight of  Square Section  Column Weight  in kg</t>
  </si>
  <si>
    <t>Grand Total  Weight  of Structural  Steel  Work</t>
  </si>
  <si>
    <t>Coverstion of kg / Sqm = 43kgs)</t>
  </si>
  <si>
    <t>Horizontal  Wall</t>
  </si>
  <si>
    <t>External plastering(18mm)</t>
  </si>
  <si>
    <t>Lintels etc., -80 kg/cum</t>
  </si>
  <si>
    <t>Stair case-100 kgs/cum</t>
  </si>
  <si>
    <t>wc</t>
  </si>
  <si>
    <t>Chajjas etc., -60 kg/cum</t>
  </si>
  <si>
    <t>WPC Door Shutter 30mm Thick</t>
  </si>
  <si>
    <t>b) WPC Door Frame</t>
  </si>
  <si>
    <t>WPC Door Frames</t>
  </si>
  <si>
    <t xml:space="preserve"> WPC Door Frame</t>
  </si>
  <si>
    <t>Ambulance Parking Shed Wall</t>
  </si>
  <si>
    <t xml:space="preserve">Ambulance Parking Shed </t>
  </si>
  <si>
    <t>Detailed Estimation of  Parking Shed</t>
  </si>
  <si>
    <t>V</t>
  </si>
  <si>
    <t>Toilet -M</t>
  </si>
  <si>
    <t>Toilet -F</t>
  </si>
  <si>
    <t>Non Skid Tiles Flooring</t>
  </si>
  <si>
    <t xml:space="preserve">Dadoing </t>
  </si>
  <si>
    <t>Wooden surface with approved primer</t>
  </si>
  <si>
    <t>PARKING SHED -1&amp;2 (Both  side Two  Wheeler Parking)</t>
  </si>
  <si>
    <t>Powder Coated G.I.Roof Sheet</t>
  </si>
  <si>
    <t>Base Plate -250x300x16mm thick</t>
  </si>
  <si>
    <t>Base Plate 16mm Thick</t>
  </si>
  <si>
    <t>For 1SQM (251.2/2=125.60KG)</t>
  </si>
  <si>
    <t>a</t>
  </si>
  <si>
    <t>b</t>
  </si>
  <si>
    <t>ISMB - 200</t>
  </si>
  <si>
    <t>ISMB -200- 25.4Rmt/Kg</t>
  </si>
  <si>
    <t>B</t>
  </si>
  <si>
    <t>ISMC - 150- 16.4Kg/Rmt</t>
  </si>
  <si>
    <t>ISMC -150 2no's</t>
  </si>
  <si>
    <t>c</t>
  </si>
  <si>
    <t>d</t>
  </si>
  <si>
    <t>Card</t>
  </si>
  <si>
    <t>Top Card 50x50x3.6mm</t>
  </si>
  <si>
    <t>Weight of Steel  4.98KG/Rmt</t>
  </si>
  <si>
    <t>Bottom Card 50x50x3.6mm</t>
  </si>
  <si>
    <t>Powder Coated G.I. Roof Sheet Qty. Shed -1&amp;2</t>
  </si>
  <si>
    <t>Total  Weight of Base Plate  Weight  in kg Shed -1&amp;2</t>
  </si>
  <si>
    <t>Total  Weight of Card  Weight  in kg Shed -1&amp;2</t>
  </si>
  <si>
    <t>e</t>
  </si>
  <si>
    <t>Web Members</t>
  </si>
  <si>
    <t>Web Members 25x25x3.2mm</t>
  </si>
  <si>
    <t>25x25x3.2mm</t>
  </si>
  <si>
    <t>Total  Weight of  Bracing   Weight  in kg Shed - 1&amp;2</t>
  </si>
  <si>
    <t>f</t>
  </si>
  <si>
    <t>Web Members 50x25x3.2mm</t>
  </si>
  <si>
    <t xml:space="preserve"> 50x25x3.2mm</t>
  </si>
  <si>
    <t>SHS Bracings 25x25x3.2mm</t>
  </si>
  <si>
    <t xml:space="preserve"> Bracings </t>
  </si>
  <si>
    <t>Total  Weight of  Web Members  Weight  in kg Shed - 1&amp;2</t>
  </si>
  <si>
    <t>g</t>
  </si>
  <si>
    <t>Weight of Steel 3.24KG/Rmt</t>
  </si>
  <si>
    <t>h</t>
  </si>
  <si>
    <t xml:space="preserve">Purlins </t>
  </si>
  <si>
    <t>Purlins 96x48x4.8mm</t>
  </si>
  <si>
    <t xml:space="preserve"> 96x48x4.8mm</t>
  </si>
  <si>
    <t>i</t>
  </si>
  <si>
    <t>Tie Runners</t>
  </si>
  <si>
    <t>Lacing</t>
  </si>
  <si>
    <t>Total  Weight of  Lacing  Weight  in kg Shed - 1&amp;2</t>
  </si>
  <si>
    <t>A</t>
  </si>
  <si>
    <t>Top Card 72x72x4.0mm</t>
  </si>
  <si>
    <t>Weight of Steel  8.22KG/Rmt</t>
  </si>
  <si>
    <t>Bottom Card 72x72x4.0mm</t>
  </si>
  <si>
    <t>Powder Coated G.I. Roof Sheet Qty. Shed -3</t>
  </si>
  <si>
    <t>Total  Weight of Base Plate  Weight  in kg Shed -3</t>
  </si>
  <si>
    <t>Total  Weight of Card  Weight  in kg Shed -3</t>
  </si>
  <si>
    <t>Web Members 38x38x3.2mm</t>
  </si>
  <si>
    <t>38x38x3.2mm</t>
  </si>
  <si>
    <t>Weight of Steel 3.29KG/Rmt</t>
  </si>
  <si>
    <t>Total  Weight of  Web Members  Weight  in kg Shed - 3</t>
  </si>
  <si>
    <t>Total  Weight of  Bracing   Weight  in kg Shed - 3</t>
  </si>
  <si>
    <t>Lacing  50x25x3.2mm</t>
  </si>
  <si>
    <t>Total  Weight of  Lacing  Weight  in kg Shed - 3</t>
  </si>
  <si>
    <t>Total  Weight of  Purlins  Weight  in kg Shed - 3</t>
  </si>
  <si>
    <t>Tie Runners 96x48x4.8mm</t>
  </si>
  <si>
    <t>Total  Weight of  Tie Runners   Weight  in kg Shed - 1&amp;2</t>
  </si>
  <si>
    <t>Total  Weight of  Tie Runners  Weight  in kg Shed - 3</t>
  </si>
  <si>
    <t>Bottom Card 60x60x4.0mm</t>
  </si>
  <si>
    <t>Top card  60x60x4.0mm</t>
  </si>
  <si>
    <t>Bottom Card  60x60x4.0mm</t>
  </si>
  <si>
    <t>Top Card  60x60x4.0mm</t>
  </si>
  <si>
    <t>2. WORKERS REST ROOM AND CHANGE ROOM</t>
  </si>
  <si>
    <t>SUB HEAD - XIV  TOTAL  AMOUNT</t>
  </si>
  <si>
    <t>Supply and Fixing of Septic Tank Cover of Size 600x600mm RCC Frame with  cover Complete for finished item  of work.</t>
  </si>
  <si>
    <t>Supply and Fixing of Encapsuled PVC Steps Complete for finished item  of wok.</t>
  </si>
  <si>
    <t xml:space="preserve">     </t>
  </si>
  <si>
    <t>b) All kinds of soil 1.50M to 3.00M</t>
  </si>
  <si>
    <t>Chajja's&amp;Lintel</t>
  </si>
  <si>
    <t>Plaster drip course/water patti</t>
  </si>
  <si>
    <t>Hydraulic Door Closer</t>
  </si>
  <si>
    <t>For  Details of @ '6' Anchored</t>
  </si>
  <si>
    <t>Vitrified flooring tiles</t>
  </si>
  <si>
    <t>Vitrified flooring</t>
  </si>
  <si>
    <t>Vitrified flooring Skirting</t>
  </si>
  <si>
    <t>For Details of @ '6' Anchored in Existing Compound Wall</t>
  </si>
  <si>
    <t>VDF Flooring</t>
  </si>
  <si>
    <t>Solar Power Inverter</t>
  </si>
  <si>
    <t>Cutting Grooves and filling with silicon waterproof sealant</t>
  </si>
  <si>
    <t>for every 3 m x 4m size area</t>
  </si>
  <si>
    <t>-</t>
  </si>
  <si>
    <t>RM</t>
  </si>
  <si>
    <t>Say</t>
  </si>
  <si>
    <t xml:space="preserve">Laying of Hot top </t>
  </si>
  <si>
    <t>RATE</t>
  </si>
  <si>
    <t>S.No.</t>
  </si>
  <si>
    <t>ITEM DESCRIPTION</t>
  </si>
  <si>
    <t>BUILDING WORKS  TOTAL  AMOUNT   IN RS.</t>
  </si>
  <si>
    <t>TOTAL AMOUNT</t>
  </si>
  <si>
    <t>GST @ 18%</t>
  </si>
  <si>
    <t>GRAND TOTAL AMOUNT</t>
  </si>
  <si>
    <t>MURTY &amp; MANYAM</t>
  </si>
  <si>
    <t>Architects &amp; Engineers</t>
  </si>
  <si>
    <t>Parking Area Shed</t>
  </si>
  <si>
    <t>External Services</t>
  </si>
  <si>
    <t xml:space="preserve"> Total Cost For Civil Works</t>
  </si>
  <si>
    <t>Ambulance Shed</t>
  </si>
  <si>
    <t>Detailed Estimation of Ambulance Shed</t>
  </si>
  <si>
    <t xml:space="preserve">Contractor Toilet and Rest Room </t>
  </si>
  <si>
    <t>Vertical  Sheet</t>
  </si>
  <si>
    <t>CARD</t>
  </si>
  <si>
    <t>Carting away exacvated excess soil,debris and dispose the same within the premises as direceted by engineer incharge</t>
  </si>
  <si>
    <t>Carting away of outside premises of excavated earth, building debris etc., including cost and conveyance of all conveyance, labour, tools and tackles complete for finished item of work.</t>
  </si>
  <si>
    <t>SEWAGE</t>
  </si>
  <si>
    <t>Total  Qty.</t>
  </si>
  <si>
    <t>Urinals</t>
  </si>
  <si>
    <t>Total   Qty</t>
  </si>
  <si>
    <t xml:space="preserve">Urinal Partitions </t>
  </si>
  <si>
    <t>Paper holder</t>
  </si>
  <si>
    <t>Total Qty</t>
  </si>
  <si>
    <t>Health Faucet</t>
  </si>
  <si>
    <t>Gully Trap</t>
  </si>
  <si>
    <t>Inspection Chamber</t>
  </si>
  <si>
    <t>IC 450 x 600 mm</t>
  </si>
  <si>
    <t xml:space="preserve"> Manhole</t>
  </si>
  <si>
    <t>500mm Dia Top and 1200mm Dia Bottom</t>
  </si>
  <si>
    <t>Soil Pipe</t>
  </si>
  <si>
    <t>75mmØ  SWR /PVC  WASTE Water PIPE</t>
  </si>
  <si>
    <t>110mmØ  SWR /PVC SOIL WASTE PIPE</t>
  </si>
  <si>
    <t>110mmØ  SWR /PVC  WASTE Water PIPE&amp;Vent</t>
  </si>
  <si>
    <t>WATER SUPPLY</t>
  </si>
  <si>
    <t xml:space="preserve"> WASH BASINS</t>
  </si>
  <si>
    <t xml:space="preserve">Total   Qty </t>
  </si>
  <si>
    <t>Bottle Trap</t>
  </si>
  <si>
    <t>Floor Trap</t>
  </si>
  <si>
    <t>Two Way Bib Cock</t>
  </si>
  <si>
    <t>Stop Cock</t>
  </si>
  <si>
    <t>Mirror Glass</t>
  </si>
  <si>
    <t>Towel Ring</t>
  </si>
  <si>
    <t>Soap  Dish</t>
  </si>
  <si>
    <t>Double Towel Bar</t>
  </si>
  <si>
    <t>Robe Hook</t>
  </si>
  <si>
    <t>Angle Valve</t>
  </si>
  <si>
    <t>Stain Less Steel Bib Cock</t>
  </si>
  <si>
    <t>15mmØ   CPVC Line</t>
  </si>
  <si>
    <t>25mmØ   CPVC Line</t>
  </si>
  <si>
    <t>32mmØ   CPVC Line</t>
  </si>
  <si>
    <t>40mmØ   CPVC Line</t>
  </si>
  <si>
    <t>Syntex Tank</t>
  </si>
  <si>
    <t>Indian type W.C. pan</t>
  </si>
  <si>
    <t>Toilet Block  WC</t>
  </si>
  <si>
    <t xml:space="preserve">Toilet Block </t>
  </si>
  <si>
    <t xml:space="preserve">European type </t>
  </si>
  <si>
    <t>Long Body  Bib Cock</t>
  </si>
  <si>
    <t xml:space="preserve">Single piece EWC with soft PP </t>
  </si>
  <si>
    <t xml:space="preserve">Toilet </t>
  </si>
  <si>
    <t xml:space="preserve">health faucet </t>
  </si>
  <si>
    <t>Health  Faucet</t>
  </si>
  <si>
    <t>Wash Basins</t>
  </si>
  <si>
    <t>S.W. gully trap</t>
  </si>
  <si>
    <t>Wash basins</t>
  </si>
  <si>
    <t>All kinds of soil.</t>
  </si>
  <si>
    <t>Below FGL</t>
  </si>
  <si>
    <t>Slab-1</t>
  </si>
  <si>
    <t>cum</t>
  </si>
  <si>
    <t xml:space="preserve">Under Room </t>
  </si>
  <si>
    <t xml:space="preserve">100mm Brick Wall  </t>
  </si>
  <si>
    <t>Total 100mm brick work quantity</t>
  </si>
  <si>
    <t>100 mm Brick Work</t>
  </si>
  <si>
    <t>230mm Thick Soling</t>
  </si>
  <si>
    <t>Under CSR Masonry  For External  Wall</t>
  </si>
  <si>
    <t>Under  Toilet</t>
  </si>
  <si>
    <t>Under Toilet</t>
  </si>
  <si>
    <t>CC-Block  Brick  Work</t>
  </si>
  <si>
    <t xml:space="preserve">100 mm Brick Wall  </t>
  </si>
  <si>
    <t>Total  100 mm brick work quantity</t>
  </si>
  <si>
    <t>Under CRS Masonry  Wall</t>
  </si>
  <si>
    <t>For External  Wall</t>
  </si>
  <si>
    <t>Total 100 mm brick work quantity</t>
  </si>
  <si>
    <t>FLOORING</t>
  </si>
  <si>
    <t>Total  Weight of  Structural Steel  in kg</t>
  </si>
  <si>
    <t>For Roof  Trusses</t>
  </si>
  <si>
    <t xml:space="preserve">230mm thick soling </t>
  </si>
  <si>
    <t xml:space="preserve">Ambulance Shed  </t>
  </si>
  <si>
    <t>200mm Thick  Brick  Wall</t>
  </si>
  <si>
    <t>Demolishing R.C.C columns,walls and beams work, VDF Flooring</t>
  </si>
  <si>
    <t>Demolishing Reinforced cement concrete , solling and PCC stone</t>
  </si>
  <si>
    <t>Solling and PCC stone Total  Qty.</t>
  </si>
  <si>
    <t>under exixting FFL PCC (1:4:8)</t>
  </si>
  <si>
    <t>Under Exixting FFL 230mm Thick  Soling</t>
  </si>
  <si>
    <t>CC- Block   Brick  Work</t>
  </si>
  <si>
    <t>75mmØ  SWR /PVC  WASTE Water PIPE&amp;Vent</t>
  </si>
  <si>
    <t>20mmØ   CPVC Line</t>
  </si>
  <si>
    <t>CC-Block  Masonry  Work</t>
  </si>
  <si>
    <t>Under Security  Extension</t>
  </si>
  <si>
    <t>Hacking and chipping  existing surfaces</t>
  </si>
  <si>
    <t>Existing Surface Area</t>
  </si>
  <si>
    <t>Dismantling doors, windows,Vintilator</t>
  </si>
  <si>
    <t>In cement mortar</t>
  </si>
  <si>
    <t>Demolishing stone rubble masonry manually/ by mechanical means including stacking of serviceable material and disposal of unserviceable material within 50 metres lead as per direction of Engineer-in-charge :</t>
  </si>
  <si>
    <t>Removing mortar from and cleaning stones and concrete articles (net quantity of stacks of cleaned materials will be measured):</t>
  </si>
  <si>
    <t>Scrap  Yard</t>
  </si>
  <si>
    <t xml:space="preserve">Drilling suitable holes </t>
  </si>
  <si>
    <t>SS Railing</t>
  </si>
  <si>
    <t>SS TUBES 25KGS /Sqm</t>
  </si>
  <si>
    <t>Flooring</t>
  </si>
  <si>
    <t>Sump</t>
  </si>
  <si>
    <t>Under Raft</t>
  </si>
  <si>
    <t xml:space="preserve">RCC  WALL </t>
  </si>
  <si>
    <t>RCC Wall For Sump All round Length</t>
  </si>
  <si>
    <t>RCC Wall  Below FFL</t>
  </si>
  <si>
    <t>Sump  Top  Slab</t>
  </si>
  <si>
    <t xml:space="preserve"> Sump Roof Slab</t>
  </si>
  <si>
    <t>RCC Wall -200kgs/cum</t>
  </si>
  <si>
    <t>Rcc Wall Below FFL  Shuttering</t>
  </si>
  <si>
    <t>Water Proofing Treatment</t>
  </si>
  <si>
    <t xml:space="preserve">Under Sump  </t>
  </si>
  <si>
    <t>Walls</t>
  </si>
  <si>
    <t>Total  Water Proofing Treatment QTY.</t>
  </si>
  <si>
    <t>Sump Slab</t>
  </si>
  <si>
    <t>Gate Valve</t>
  </si>
  <si>
    <t>32mmØ   CPVC Down Take Pipe</t>
  </si>
  <si>
    <t>25mmØ   CPVC UP Take Pipe</t>
  </si>
  <si>
    <t>25mmØ   CPVC Down Take Pipe</t>
  </si>
  <si>
    <t xml:space="preserve">Male Toilet </t>
  </si>
  <si>
    <t xml:space="preserve">Female Toilet </t>
  </si>
  <si>
    <t>50mmØ  SWR /PVC  WASTE Water PIPE</t>
  </si>
  <si>
    <t>110mmØ  SWR /PVC  WASTE Water PIPE</t>
  </si>
  <si>
    <t>Gully chamber</t>
  </si>
  <si>
    <t>Sump cover with frame of size 600x600mm</t>
  </si>
  <si>
    <t>600X600mm Size</t>
  </si>
  <si>
    <t>15 mm nominal dia Pipes</t>
  </si>
  <si>
    <t>20 mm nominal dia Pipes</t>
  </si>
  <si>
    <t>25 mm nominal dia Pipes</t>
  </si>
  <si>
    <t>32 mm nominal dia Pipes</t>
  </si>
  <si>
    <t>40 mm nominal dia Pipes</t>
  </si>
  <si>
    <t>50 mm nominal dia Pipes</t>
  </si>
  <si>
    <t>Providing and placing on terrace (at all floor levels) polyethylene water storage tank, ISI : 12701 marked, with cover and suitable locking arrangement and making necessary holes for inlet, outlet and overflow pipes but without fittings and the base support for tank.
500 Litres Capacity</t>
  </si>
  <si>
    <t>Bronze Ball valve with SS Ball</t>
  </si>
  <si>
    <t>32mm dia</t>
  </si>
  <si>
    <t>25mm Dia</t>
  </si>
  <si>
    <t>32 mm dia nominal bore</t>
  </si>
  <si>
    <t>40 mm dia nominal bore</t>
  </si>
  <si>
    <t xml:space="preserve">Each </t>
  </si>
  <si>
    <t xml:space="preserve">Septic Tank </t>
  </si>
  <si>
    <t>Frame Size 600x600 mm Size</t>
  </si>
  <si>
    <t>Encapsuled PVC Steps</t>
  </si>
  <si>
    <t xml:space="preserve">Pvc Steps </t>
  </si>
  <si>
    <t>150mmØ  SWR /PVC SOIL WASTE PIPE</t>
  </si>
  <si>
    <t>S.NO</t>
  </si>
  <si>
    <t>TOTAL AMOUNT Rs.</t>
  </si>
  <si>
    <t>AMOUNT (Rs.)</t>
  </si>
  <si>
    <t>Grand Total  Amount With  Includig GST 18%</t>
  </si>
  <si>
    <t>1500 Liter Capacity</t>
  </si>
  <si>
    <t>Providing and fixing C.P. brass stop cock (concealed)  of Jaquar Concealed Stop Cock Suitable for 15mm Pipe Line
with protection cap  Cat No. ALD-CHR-083FT including exposed parts such as with Fitting Sleeve, Operating Lever &amp; Adjustable Wall Flange with Seal etc., complete.</t>
  </si>
  <si>
    <t>P or S Trap</t>
  </si>
  <si>
    <t>Felling trees of the girth (measured at a height of 1 m above ground level), including cutting of trunks and branches, removing the roots and stacking of serviceable material and disposal of unserviceable material. (With in Building Area trees only to be consider.)</t>
  </si>
  <si>
    <t>Beyond 30 cm girth upto and including 60 cm girth</t>
  </si>
  <si>
    <t>Beyond 60 cm girth upto and including 120 cm girth</t>
  </si>
  <si>
    <t>Beyond 120 cm girth upto and including 240 cm girth</t>
  </si>
  <si>
    <t>Water closet squatting pan (Indian type W.C. pan )</t>
  </si>
  <si>
    <t>white vitreous china flat back half stall urinal</t>
  </si>
  <si>
    <t xml:space="preserve">Cutting grooves 4mmx20mm deep in vaccum dewatered flooring with diamond saw cutting machine before the concrete is 7days old including providing &amp; filling the grooves with poly sulphide of apporved make or equivalent ( modified semi - rigid epoxy joint filler).
</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</si>
  <si>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 as per approved drawings/as directed by Engineering-in-Charge.
</t>
  </si>
  <si>
    <t xml:space="preserve">Providing and laying in position specified grade of reinforced cement concrete, excluding the cost of centering, shuttering, finishing and reinforcement - All work upto plinth level  1:2:4 (1 cement : 2 coarse sand (zone-iii) derived from natural sources : 4 graded stone aggregate 20 mm nominal size derived from natural sources ) complete for finished item of work as directed by Engineer in charge as per approved drawings/as directed by Engineering-in-Charge.
</t>
  </si>
  <si>
    <t xml:space="preserve">Steel reinforcement for R.C.C. work including straightening, cutting, bending, placing in position and binding all complete.  as per approved drawings/as directed by Engineering-in-Charge.
</t>
  </si>
  <si>
    <t>Providing, mixing and applying bonding coat of approved adhesive on chipped portion of RCC as per specifications and direction of Engineer- In-charge complete in all respect. SBR Polymer (@10% of cement weight) modified cementitious bond coat @ 2.2 kg cement per sqm of surface area mixed with specified proportion of approved polymer  as per approved drawings/as directed by Engineering-in-Charge.</t>
  </si>
  <si>
    <t xml:space="preserve">White washing with lime to give an even shade New work (three or more coats) :complete all as directed by Engineer - in - Charge.  as per approved drawings/as directed by Engineering-in-Charge.
</t>
  </si>
  <si>
    <t>The outer frame for the fixed glass windows will be made out of 63 x 38 x 2.00 mm thick box sections for both the Transoms and the mullions. The 6 mm thick clear toughened glass will be fitted with EPDM gasket and will be held in the frame using snap on slant glazing clips of size 17.3 x 19x 0.80 mm. The frame will be fitted to the masonry using appropriate grouting screws and will be fitted to plumb and water level. The entire periphery shall be sealed by application of approved weather silicone sealant (Wacker WN/Dow Corning 789 or equivalent) between the aluminium and masonry from the outside and paintable sealant (Wacker VS or Equivalent) from the inside to make the windows water tight.  as per approved drawings/as directed by Engineering-in-Charge.</t>
  </si>
  <si>
    <t>Providing and 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</si>
  <si>
    <t>Providing and fixing in position MS foundation bolts of various diameters with machine turned threads , MS washers, nuts, and check nuts, anchoring and Base plates including grouting with cement concrete 1:1:2 (1 cement :1 sand :2 graded stone aggregate of 12.5mm down size ) etc., complete all  as per approved drawings/as directed by Engineering-in-Charge.</t>
  </si>
  <si>
    <t>Providing, fixing, testing and commissioning of Paper holder with cover CAT NO: F880003 as per approved drawings/as directed by Engineering-in-Charge.  By Hindware or equivalent.</t>
  </si>
  <si>
    <t>Supply and fixing of floor trap of `P' or `S' type with Jali Cat No: NP1SPTNT110L Supreme  as per approved drawings/as directed by Engineering-in-Charge. Make or equivalent.</t>
  </si>
  <si>
    <t>Providing and fixing of Bottle Trap of Cat No: F850015 Make: Hindware or equivalent.  as per approved drawings/as directed by Engineering-in-Charge.</t>
  </si>
  <si>
    <t>Providing, fixing, testing and commissioning of Robe hook Cat. No.: F880004 By Hindware or equivalent.  as per approved drawings/as directed by Engineering-in-Charge.</t>
  </si>
  <si>
    <t>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approved drawings/as directed by Engineering-in-Charge.</t>
  </si>
  <si>
    <t>Providing and fixing gun metal gate valve with C.I. wheel of approved quality (screwed end)  :  as per approved drawings/as directed by Engineering-in-Charge.
25 mm dia nominal bore</t>
  </si>
  <si>
    <t xml:space="preserve">Providing and fixing  Stainless steel bib cock with wall flange of approved quality.Hindware Cat No: F200003 </t>
  </si>
  <si>
    <t>Re-filling with useful available excavated earth other than expansive soils like red earth and ordinary gravel etc., (excluding rock) in trenches, sides of foundations and basement with initial lead in layers not exceeding 15 cm thick, consolidating  each  deposited  layer  by watering  and  ramming  including  cost  and conveyance of breaking clods, storing, transportation, double handling, watering, compacting each layer with vibratory compactor and at unaccessible places with wooden/ steel rammers to achieve 98% proctor density at optimum moisture content, of  water to  work  site  and  all incidental,  operational,  labour  charges , hire charges of t &amp; p etc., complete for  finished item of work. .</t>
  </si>
  <si>
    <t>Vdf Flooring Shuttering</t>
  </si>
  <si>
    <t>VDF Shuttering</t>
  </si>
  <si>
    <t>MS Grills 24kg/Sqm</t>
  </si>
  <si>
    <t>MS Grills Door</t>
  </si>
  <si>
    <t>Convertion of  (24kg/Sqm)</t>
  </si>
  <si>
    <t>1000 Litres Capacity</t>
  </si>
  <si>
    <t>Add : 10% Extra for Other Unforessen Items</t>
  </si>
  <si>
    <t>PROPOSED CONSTRUCTION OF ANCILLARY BUILDINGS, OFFICES AND OTHER CIVIL WORKS AT VST PLANT , TOOPRAN, MEDAK DIST.</t>
  </si>
  <si>
    <t>Search Barrier</t>
  </si>
  <si>
    <t>F1</t>
  </si>
  <si>
    <t xml:space="preserve">a) </t>
  </si>
  <si>
    <t>Earth  Work Excavation up  to 1.50m</t>
  </si>
  <si>
    <t>Earth  Work Excavation  1.50m to 3.00m</t>
  </si>
  <si>
    <t>Under Rcc Footing</t>
  </si>
  <si>
    <t>Total  Footing Qty.</t>
  </si>
  <si>
    <t>Total Pedstal  Column Qty.</t>
  </si>
  <si>
    <t>RCC  COLUMN</t>
  </si>
  <si>
    <t>Search  Barrier</t>
  </si>
  <si>
    <t>200mm Thick  Brick Work</t>
  </si>
  <si>
    <t xml:space="preserve">18mm thick gang saw cut mirror polished </t>
  </si>
  <si>
    <t>h)</t>
  </si>
  <si>
    <t>Wash Basin</t>
  </si>
  <si>
    <t xml:space="preserve"> Doors &amp; Window Sills </t>
  </si>
  <si>
    <t>Converstion Weight of kg/sqm44Kg</t>
  </si>
  <si>
    <t>SS TUBES 18KGS /Sqm</t>
  </si>
  <si>
    <t>Detailed Estimation of  Search  Barrier</t>
  </si>
  <si>
    <t>Rm</t>
  </si>
  <si>
    <t>2000 Litres Capacity</t>
  </si>
  <si>
    <t>Parapet Wall  Watter Patti</t>
  </si>
  <si>
    <t>SUB HEAD - IX JOINERY WORKS</t>
  </si>
  <si>
    <t xml:space="preserve"> Fixed Glass Windows:-</t>
  </si>
  <si>
    <t>Door , Window, Ventilator &amp; Partions :- Only Alluminium Work</t>
  </si>
  <si>
    <t>Only Glazing:-</t>
  </si>
  <si>
    <t>Alluminium  Frame , Partions &amp; Particle Board:-</t>
  </si>
  <si>
    <t>Alluminium  Sliding Window :-</t>
  </si>
  <si>
    <t>Description</t>
  </si>
  <si>
    <t>I</t>
  </si>
  <si>
    <t>G+1 Floor</t>
  </si>
  <si>
    <t xml:space="preserve">First Floor </t>
  </si>
  <si>
    <t>Ground floor</t>
  </si>
  <si>
    <t>Oil Store</t>
  </si>
  <si>
    <t>Total 200mm brick work quantity</t>
  </si>
  <si>
    <t>Detailed Estimation of Oil Store</t>
  </si>
  <si>
    <t>WPC Door Shutter 35mm Thick</t>
  </si>
  <si>
    <t>Health  Care Center (G+1 Floor)</t>
  </si>
  <si>
    <t>Workers Rest Room and Change Room</t>
  </si>
  <si>
    <t>II</t>
  </si>
  <si>
    <t>III</t>
  </si>
  <si>
    <t>IV</t>
  </si>
  <si>
    <t>VI</t>
  </si>
  <si>
    <t>VII</t>
  </si>
  <si>
    <t>VIII</t>
  </si>
  <si>
    <t>IX</t>
  </si>
  <si>
    <t>XI</t>
  </si>
  <si>
    <t>XII</t>
  </si>
  <si>
    <t>XIII</t>
  </si>
  <si>
    <t>XIV</t>
  </si>
  <si>
    <t>XV</t>
  </si>
  <si>
    <t>stair case</t>
  </si>
  <si>
    <t>open Space Balcony</t>
  </si>
  <si>
    <t>UPVC Sliding Window</t>
  </si>
  <si>
    <t>UPVC Ventilator</t>
  </si>
  <si>
    <t>oil store</t>
  </si>
  <si>
    <t>open space Area Balcony</t>
  </si>
  <si>
    <t>UPVC  Window</t>
  </si>
  <si>
    <t>UPVC  WINDOWS</t>
  </si>
  <si>
    <t xml:space="preserve">UPVC  Windows </t>
  </si>
  <si>
    <t>Ventilator Louvers</t>
  </si>
  <si>
    <t>Sump For R&amp;D</t>
  </si>
  <si>
    <t>Collection Sump</t>
  </si>
  <si>
    <t>Sump For R&amp;D and Collection Sump</t>
  </si>
  <si>
    <t>Detailed Estimation of   Toilet For SMD (Office -1)</t>
  </si>
  <si>
    <t>Vertical Wall</t>
  </si>
  <si>
    <t>Under Room  Area</t>
  </si>
  <si>
    <t>Vertical  Wall</t>
  </si>
  <si>
    <t>Toilet in b/w  Partion wall</t>
  </si>
  <si>
    <t>Partion Wall</t>
  </si>
  <si>
    <t>False Ceiling</t>
  </si>
  <si>
    <t>Toilet -M &amp; F</t>
  </si>
  <si>
    <t>Toilet Water Proofing</t>
  </si>
  <si>
    <t xml:space="preserve">Powder Coated G.I. Roof Sheet Qty. </t>
  </si>
  <si>
    <t>Soling</t>
  </si>
  <si>
    <t>SUB HEAD -XIII   APPROACH  ROADS</t>
  </si>
  <si>
    <t>SUB HEAD -XIV SANITARY WORKS</t>
  </si>
  <si>
    <t>SUB HEAD -XV  EXTERNAL SEWAGE SYSTEM</t>
  </si>
  <si>
    <t>SUB HEAD -XVI  WATER SUPPLY SERVICES</t>
  </si>
  <si>
    <t>SUB HEAD - XVI TOTAL  AMOUNT</t>
  </si>
  <si>
    <t>SUB HEAD - XV  TOTAL  AMOUNT</t>
  </si>
  <si>
    <t>XVI</t>
  </si>
  <si>
    <t>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earthwith lead upto 50 metres.</t>
  </si>
  <si>
    <t xml:space="preserve">flooring for Road including groove cutting for transfer joint at every 4mts. Interval and filling with STP make PU based shali seal material. </t>
  </si>
  <si>
    <t>Providing and laying non-pressure NP2 class (light duty) R.C.C. pipes with collars jointed with stiff mixture of cement mortar in the proportion of 1:2 (1 cement : 2 fine sand) including testing of joints etc. complete :</t>
  </si>
  <si>
    <t>a) 150 mm dia. R.C.C. pipe</t>
  </si>
  <si>
    <t>b) 250 mm dia. R.C.C. pipe</t>
  </si>
  <si>
    <t>c) 300 mm dia. R.C.C. pipe</t>
  </si>
  <si>
    <t xml:space="preserve">Approach Roads </t>
  </si>
  <si>
    <t>PARKING SHED -3 (Both  side Two  Wheeler Parking)</t>
  </si>
  <si>
    <t>Detailed Estimation of    Approach  Roads</t>
  </si>
  <si>
    <t>Workers Rest Room &amp; Change Room</t>
  </si>
  <si>
    <t>Central  Excise office</t>
  </si>
  <si>
    <t xml:space="preserve">Helath  Care Center </t>
  </si>
  <si>
    <t>Murum Filling</t>
  </si>
  <si>
    <t>Preparation of Sub-Grade</t>
  </si>
  <si>
    <t>Murum Filling Brought from out side</t>
  </si>
  <si>
    <t>150mm Thick  CC ROAD</t>
  </si>
  <si>
    <t>Total  CC Road Qty.</t>
  </si>
  <si>
    <t>DIA in mm</t>
  </si>
  <si>
    <t xml:space="preserve">Nos </t>
  </si>
  <si>
    <t>No.of Rods</t>
  </si>
  <si>
    <t>Length in Mt</t>
  </si>
  <si>
    <t>Total Length in Mt</t>
  </si>
  <si>
    <t xml:space="preserve">10 dia </t>
  </si>
  <si>
    <t>Horizontal  Sides  Bars 200mm c/c</t>
  </si>
  <si>
    <t>Vertical Sides Bars &amp;200mm c/c</t>
  </si>
  <si>
    <t>Total  Steel Qty in Rmt</t>
  </si>
  <si>
    <t>Unit weight in Kg /m</t>
  </si>
  <si>
    <t>Weigth  of Steel  In kg</t>
  </si>
  <si>
    <t>Grand Total  Weight of Steel  In kgs</t>
  </si>
  <si>
    <t>Total  CC Roads Sides Shuttering</t>
  </si>
  <si>
    <t>Form Work  For Roads Sides Shuttering</t>
  </si>
  <si>
    <t>Roads Groove Cutting</t>
  </si>
  <si>
    <t>Total  CC Roads Grooves Cutting</t>
  </si>
  <si>
    <t>Kerb Stone of M25 Grade  Cement Concrete</t>
  </si>
  <si>
    <t>Total  Kerb Stone QTY.</t>
  </si>
  <si>
    <t>Painting  road surface</t>
  </si>
  <si>
    <t>Total  Painting on Road Surface  Qty.</t>
  </si>
  <si>
    <t>Non-pressure NP2 class (light duty) R.C.C.
pipes</t>
  </si>
  <si>
    <t>150mm Dia</t>
  </si>
  <si>
    <t>250mm Dia</t>
  </si>
  <si>
    <t>300mm Dia</t>
  </si>
  <si>
    <t>Total  Non- Pressure NP2 Class  Qty.</t>
  </si>
  <si>
    <t>Total  Kerb Channel  Qty.</t>
  </si>
  <si>
    <t>Soling 230mm Thick</t>
  </si>
  <si>
    <t>150mm Thick CC Road Laying</t>
  </si>
  <si>
    <t>Contractor Toilet &amp; Rest Room Road -1</t>
  </si>
  <si>
    <t>Contractor Toilet &amp; Rest Room Road -2</t>
  </si>
  <si>
    <t xml:space="preserve">Parking Shed </t>
  </si>
  <si>
    <t xml:space="preserve"> C.C. flooring and platforms  of mix M-25 </t>
  </si>
  <si>
    <t>VDF Flooring  HCC Building Out Side 3m Wide Area</t>
  </si>
  <si>
    <t>Ambulance Shed Front &amp; Balnce Besie Area</t>
  </si>
  <si>
    <t>For Ramp Side Wall</t>
  </si>
  <si>
    <t>For Ramp  &amp; Beside Area</t>
  </si>
  <si>
    <t>Dismantling doors, windows,Vintilator and clerestory windows (steel , Aluminium or wood) shutter including chowkhats, architrave, holdfasts etc. complete and stacking within 50 metres lead : For Existing Buildings</t>
  </si>
  <si>
    <t>Kerb Channel  150cm Wide ( Saucer Darin)</t>
  </si>
  <si>
    <t>Providing average 20mm thick cement plaster in two coats, 1st coat 14mm thick in CM (1:6) and top coat  6mm  thick  in  CM  (1:4),  mixed  , finishing the surface smooth and even shade, making the corner true including curing scaffolding, hacking, grooves etc., complete over brick walls and RCC surfaces to the  exterior face of the building, interernal and external faces of  RCC Surface ,jambs complete including  roughening first coat plaster surface to receive 2nd and final coat of plaster but including cost of cement.as per approved drawings/as directed by Engineering-in-Charge.</t>
  </si>
  <si>
    <t>Rain water down take pipes</t>
  </si>
  <si>
    <t>110mm Dia</t>
  </si>
  <si>
    <t>Security  Extension Room</t>
  </si>
  <si>
    <t>Toilet Blocks</t>
  </si>
  <si>
    <t xml:space="preserve">Providing and fixing M.S. grills of required pattern in frames of windows etc., with M.S. flats, square or round bars etc. including priming coat with approved steel primer all complete.   as per approved drawings/as directed by Engineering-in-Charge.
</t>
  </si>
  <si>
    <t>b) All Works above plinth and upto 8.50m Height</t>
  </si>
  <si>
    <t>SMD (Office -1 ) Toilets</t>
  </si>
  <si>
    <t xml:space="preserve">Supplying and fixing of 75mm dia Double Socket SWR  pipes of 4 Kg/Sq.cm and fixing all speicals such as plain bends, off sets, door bends, single junctions, double junctions as per site requirement, fixing with PVC, clamps with required number of Bombay nails etc with solvent jointing as per standard practice including cost and conveyance of all materials to site, all contractors profit etc. complete for finished item of work at all floor levels   as per approved drawings/as directed by Engineering-in-Charge.
</t>
  </si>
  <si>
    <t xml:space="preserve">Supplying and fixing of 110mm dia Double Socket SWR  pipes of 4 Kg/Sq cm and fixing all specials such as plain bends, off sets, door bends, single junctions, double junctions as per site requirement, fixing with PVC clamps with required number of Bombay nails etc with solvent jointing as per standard practice including cost and  conveance of all operational, incidental, labour charges, overheads &amp; contractors profit etc. complete for finished item of work at all floor levels   as per approved drawings/as directed by Engineering-in-Charge.
</t>
  </si>
  <si>
    <t>Supplying and laying, jointing and testing SWR 110MM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110 mm (4") dia external  as per approved drawings/as directed by Engineering-in-Charge.</t>
  </si>
  <si>
    <t xml:space="preserve">Supplying and laying, jointing and testing SWR 150mm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150 mm (4") dia external  as per approved drawings/as directed by Engineering-in-Charge.
</t>
  </si>
  <si>
    <t>Internal&amp;External  Paint With White Cement Based Putty</t>
  </si>
  <si>
    <t>a) Size 300x600mm</t>
  </si>
  <si>
    <t>b) Size 600x600mm</t>
  </si>
  <si>
    <t>a) 30 mm thick  For Toilet</t>
  </si>
  <si>
    <t>WPC Door Shutter 30mm Thick Toilet Door</t>
  </si>
  <si>
    <t>b) 35 mm thick  For Building  in Rooms</t>
  </si>
  <si>
    <t>a) For Toilet Frame size 45 x 70 mm</t>
  </si>
  <si>
    <t>b) For Building Door Frame Frame size 50 x 100/125 mm</t>
  </si>
  <si>
    <t>Waterproofing Treatment to RCC Wall  For Sump &amp; Septic Tanks</t>
  </si>
  <si>
    <t>Gutter (600 mm over all girth)</t>
  </si>
  <si>
    <t xml:space="preserve">Gutter </t>
  </si>
  <si>
    <t>150mmØ  SWR  SOIL WASTE PIPE</t>
  </si>
  <si>
    <r>
      <t xml:space="preserve">Providing and fixing factory made </t>
    </r>
    <r>
      <rPr>
        <b/>
        <sz val="12"/>
        <color indexed="8"/>
        <rFont val="Times New Roman"/>
        <family val="1"/>
      </rPr>
      <t>UPVC glazed/wire mesh windows/doors comprising of lead free UPVC multi-chambered frame</t>
    </r>
    <r>
      <rPr>
        <sz val="12"/>
        <color indexed="8"/>
        <rFont val="Times New Roman"/>
        <family val="1"/>
      </rPr>
      <t xml:space="preserve">, sash and mullion/coupler (where ever required) extruded profiles having minimum wall thickness of 1.70 mm for Series R1 and R2 profiles and 2.10 mm for Series R3 and R4 profiles conforming to EN: 12608 in any shape, colour and design duly reinforced with galvanized mild steel section made of required shape &amp; size as per CPWD Specification, uPVC extruded glazing beads, interlocks and Inline sash adaptor (where ever required) of appropriate dimension, EPDM gasket, hardware, SS 304 grade fasteners of minimum 8 mm dia with countersunk head, comprising of matching polyamide PA6 grade sleeve for fixing frame to finished wall as per IS 1367 : Part 1 to 14, plastic packers, plastic caps and necessary stainless steel screws etc. Profile of frame, sash &amp; mullion (if required) shall be mitred cut and fusion welded/mechanically jointed duly sealed at all corners, including drilling of holes for fixing hardware and drainage of water etc. After fixing frame the gap between frame and adjacent finished wall shall be filled with weather proof silicon sealant over backer rod of approved size and quality, all complete as per approved drawing conforming to CPWD specification &amp; direction of Engineer-in-Charge. Section of steel reinforcement and cross sections of uPVC profiles to be as per design approved by Engineer-in-Charge. Wire mesh / Glazing of plain/ toughened/ laminated/ double glass unit with / without high performance coatings as per design requirements and conforming to IS: 3548 &amp; IS: 16231 shall be paid separately. Note:- Structural design proof checked from a Government Engineering Institute, to be provided by the manufacturer for : (i) Sites with basic wind speed &gt; 45 m/sec as per IS 875 – Part 3(ii) Sites with structure height more than 20m for all wind speeds      Two track two panels Sliding window with Aluminium channel for roller track , wool pile, nylon rollers with SS 304 body                                                                                                               Using R3 Series with  frame ( 55mm &amp; above) x (40mm &amp; above ) &amp;  sash (30mm &amp;above) x (55mm &amp; above ) with  Zinc alloy (Zmark) powder coated Handle on every Panel along  with muti point locking  System( Height upto  1.80 meter)  as per approved drawings/as directed by Engineering-in-Charge.                                                                                                                        </t>
    </r>
  </si>
  <si>
    <r>
      <rPr>
        <b/>
        <sz val="13"/>
        <color indexed="8"/>
        <rFont val="Times New Roman"/>
        <family val="1"/>
      </rPr>
      <t>Clearing jungle</t>
    </r>
    <r>
      <rPr>
        <sz val="13"/>
        <color indexed="8"/>
        <rFont val="Times New Roman"/>
        <family val="1"/>
      </rPr>
      <t xml:space="preserve"> including uprooting of rank vegetation, grass, brush wood, trees and saplings of girth up to 30 cm measured at a height of 1 m above ground level and removal of rubbish up to a distance of 50 m outside the periphery of the area cleared</t>
    </r>
  </si>
  <si>
    <r>
      <rPr>
        <b/>
        <sz val="13"/>
        <color indexed="8"/>
        <rFont val="Times New Roman"/>
        <family val="1"/>
      </rPr>
      <t>Hacking</t>
    </r>
    <r>
      <rPr>
        <sz val="13"/>
        <color indexed="8"/>
        <rFont val="Times New Roman"/>
        <family val="1"/>
      </rPr>
      <t xml:space="preserve"> and chipping  existing surfaces including cleaning for surface etc. complete as per direction of the Engineer-in-Charge</t>
    </r>
  </si>
  <si>
    <r>
      <rPr>
        <b/>
        <sz val="13"/>
        <color indexed="8"/>
        <rFont val="Times New Roman"/>
        <family val="1"/>
      </rPr>
      <t>Dismantling CRS  stone MASONRY</t>
    </r>
    <r>
      <rPr>
        <sz val="13"/>
        <color indexed="8"/>
        <rFont val="Times New Roman"/>
        <family val="1"/>
      </rPr>
      <t>, marble work or precast concrete work manually/ by mechanical means including stacking of serviceable and disposal of unserviceable material within 50 metres lead as per direction of Engineer-in-charge :</t>
    </r>
  </si>
  <si>
    <r>
      <rPr>
        <b/>
        <sz val="13"/>
        <color indexed="8"/>
        <rFont val="Times New Roman"/>
        <family val="1"/>
      </rPr>
      <t xml:space="preserve">Demolishing R.C.C columns,walls and beams work, VDF Flooring </t>
    </r>
    <r>
      <rPr>
        <sz val="13"/>
        <color indexed="8"/>
        <rFont val="Times New Roman"/>
        <family val="1"/>
      </rPr>
      <t>manually/ by mechanical means including stacking of steel bars and disposal of unserviceable material within 50 metres lead as per direction of Engineer - in- charge.</t>
    </r>
  </si>
  <si>
    <r>
      <rPr>
        <b/>
        <sz val="13"/>
        <rFont val="Times New Roman"/>
        <family val="1"/>
      </rPr>
      <t>Drilling suitable holes in reinforced or plain cement concrete</t>
    </r>
    <r>
      <rPr>
        <sz val="13"/>
        <rFont val="Times New Roman"/>
        <family val="1"/>
      </rPr>
      <t xml:space="preserve"> with power driven drill machine to a minimum depth of 100 mm upto 200 mm in RCC beams, lintels, columns and slabs to introduce steel bars for sunshades/ balconies including fixing the steel bars in position using epoxy resin anchor grout of approved make but excluding the cost of reinforcement,   all complete as per direction of Engineer-In-Charge </t>
    </r>
    <r>
      <rPr>
        <b/>
        <sz val="13"/>
        <rFont val="Times New Roman"/>
        <family val="1"/>
      </rPr>
      <t>( Up to12mm dia to 30mm diameter to the existing stone masonry/RCC structure)</t>
    </r>
  </si>
  <si>
    <r>
      <rPr>
        <b/>
        <sz val="13"/>
        <color indexed="8"/>
        <rFont val="Times New Roman"/>
        <family val="1"/>
      </rPr>
      <t>Dismantling tile work in floors</t>
    </r>
    <r>
      <rPr>
        <sz val="13"/>
        <color indexed="8"/>
        <rFont val="Times New Roman"/>
        <family val="1"/>
      </rPr>
      <t xml:space="preserve"> with chipping and removing ceramic tiles including plastering on walls and floors  laid in cement mortar including stacking material within 50 metres lead. </t>
    </r>
    <r>
      <rPr>
        <b/>
        <sz val="13"/>
        <color indexed="8"/>
        <rFont val="Times New Roman"/>
        <family val="1"/>
      </rPr>
      <t>For thickness of tiles 10 mm to 25 mm</t>
    </r>
  </si>
  <si>
    <r>
      <rPr>
        <b/>
        <sz val="13"/>
        <color indexed="8"/>
        <rFont val="Times New Roman"/>
        <family val="1"/>
      </rPr>
      <t>Dismantling G.I. pipes (internal and external work)</t>
    </r>
    <r>
      <rPr>
        <sz val="13"/>
        <color indexed="8"/>
        <rFont val="Times New Roman"/>
        <family val="1"/>
      </rPr>
      <t xml:space="preserve"> including excavation and refilling trenches after taking out the pipes, manually/ by mechanical means including stacking of pipes within 50 metres lead as per direction of Engineer-in-charge( 15 mm to 40 mm nominal bore) </t>
    </r>
    <r>
      <rPr>
        <b/>
        <sz val="13"/>
        <color indexed="8"/>
        <rFont val="Times New Roman"/>
        <family val="1"/>
      </rPr>
      <t>Existing old pipes after chipping wall are moving.</t>
    </r>
  </si>
  <si>
    <r>
      <rPr>
        <b/>
        <sz val="13"/>
        <color indexed="8"/>
        <rFont val="Times New Roman"/>
        <family val="1"/>
      </rPr>
      <t>Dismantling of flushing cistern of all types</t>
    </r>
    <r>
      <rPr>
        <sz val="13"/>
        <color indexed="8"/>
        <rFont val="Times New Roman"/>
        <family val="1"/>
      </rPr>
      <t xml:space="preserve"> (C.I./PVC/Vitrious China) including stacking of useful materials near the site and disposal of unserviceable materials within 50 metres lead.</t>
    </r>
  </si>
  <si>
    <r>
      <rPr>
        <b/>
        <sz val="13"/>
        <color indexed="8"/>
        <rFont val="Times New Roman"/>
        <family val="1"/>
      </rPr>
      <t>Demolishing brick work</t>
    </r>
    <r>
      <rPr>
        <sz val="13"/>
        <color indexed="8"/>
        <rFont val="Times New Roman"/>
        <family val="1"/>
      </rPr>
      <t xml:space="preserve"> manually/by mechanical means including stacking of serviceable material and disposal of unserviceable material within 50 metres lead as per direction of Engineer-in-charge.</t>
    </r>
  </si>
  <si>
    <r>
      <t>Supply and filling in foundations and the area where ever specified with approved good quality filling materials in plinths, area development etc., where ever specified in layers of not exceeding 150 mm thick including breaking clods, storing, transportation, double handling, watering, compacting each layer with vibratory compactor with road roller 8 to 12 tonnes capacity and at unaccessible places with wooden/ steel rammers to achieve 98% proctor density at optimum moisture content, all leads and lifts, bailing/ pumping out of water to keep site dry while backfilling; cost shall include conveyance of all materials, labour, machinery etc., complete as directed. The rate to includes loading, unloading, hire and fuel charges for tools and plants and other incidental charges etc., complete as directed by Consultant.</t>
    </r>
    <r>
      <rPr>
        <b/>
        <sz val="13"/>
        <color indexed="8"/>
        <rFont val="Times New Roman"/>
        <family val="1"/>
      </rPr>
      <t>With approved quality filling Morroum brought from outside</t>
    </r>
  </si>
  <si>
    <r>
      <t xml:space="preserve">Supplying  and  filling in Plinth With  sand  at  site  including  royalty  and  carriage  in  layers  not  exceeding  20cm  in  depth, consolidating each deposited layer by ramming and watering complete, as per approved drawings/as directed by Engineering-in-Charge. </t>
    </r>
    <r>
      <rPr>
        <b/>
        <sz val="13"/>
        <rFont val="Times New Roman"/>
        <family val="1"/>
      </rPr>
      <t xml:space="preserve">Filling Sand
</t>
    </r>
  </si>
  <si>
    <r>
      <rPr>
        <b/>
        <sz val="13"/>
        <color indexed="8"/>
        <rFont val="Times New Roman"/>
        <family val="1"/>
      </rPr>
      <t>Providing and laying plain cement concrete 1:4:8</t>
    </r>
    <r>
      <rPr>
        <sz val="13"/>
        <color indexed="8"/>
        <rFont val="Times New Roman"/>
        <family val="1"/>
      </rPr>
      <t xml:space="preserve">(1: cement 4: coarse sand 8: graded  stone aggregate 40mm nominal size ) using H. B. G(Hard borken granite) coarse graded aggregate of 40 mm and down size for levelling course under footings, steps, walls, platform&amp; ramps etc., including laying layers of specified thickness in alternative bays not exceeding 10 sqm as directed including form work wherever necessary and well compacted etc., all complete, as directed by Engineer-in-charge/Architect.(Grade of Mix 7.5) </t>
    </r>
  </si>
  <si>
    <r>
      <t>Providing and laying 50mm average thick PCC 1:3:6 (1 Cement : 3 Coarse sand and 6 Graded stone aggregate 20mm nominal size)</t>
    </r>
    <r>
      <rPr>
        <b/>
        <sz val="13"/>
        <color indexed="8"/>
        <rFont val="Times New Roman"/>
        <family val="1"/>
      </rPr>
      <t xml:space="preserve"> for Plinth Protection</t>
    </r>
    <r>
      <rPr>
        <sz val="13"/>
        <color indexed="8"/>
        <rFont val="Times New Roman"/>
        <family val="1"/>
      </rPr>
      <t xml:space="preserve"> over 75mm thick dry cement concrete  aggregate  of  40mm nominal size well rammed, consolidated and grouted with fine sand inlcuding finishing the top smooth with extra cement mortar of (1:3) prop  with a floating coat of neat cement finish and filling the construction joints with sand,bitumen at every 15m .The exposed edges are to be protected with CC  brick edging  by placing the bricks  vertically completed all as per approved drawings/as directed by Engineering-in-Charge.
</t>
    </r>
  </si>
  <si>
    <r>
      <t xml:space="preserve">providing and laying in position ready mixed or site batched design mix cement concrete for reinforced cement concrete work; using coarse aggregate and fine aggregate derived fromnatural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as per approved drawings/as directed by Engineering-in-Charge.
</t>
    </r>
    <r>
      <rPr>
        <b/>
        <sz val="13"/>
        <color indexed="8"/>
        <rFont val="Times New Roman"/>
        <family val="1"/>
      </rPr>
      <t>Note:  in case the cement content in</t>
    </r>
    <r>
      <rPr>
        <sz val="13"/>
        <color indexed="8"/>
        <rFont val="Times New Roman"/>
        <family val="1"/>
      </rPr>
      <t xml:space="preserve"> </t>
    </r>
    <r>
      <rPr>
        <b/>
        <sz val="13"/>
        <color indexed="8"/>
        <rFont val="Times New Roman"/>
        <family val="1"/>
      </rPr>
      <t>design mix is more than thespecified minimum cement conten</t>
    </r>
    <r>
      <rPr>
        <sz val="13"/>
        <color indexed="8"/>
        <rFont val="Times New Roman"/>
        <family val="1"/>
      </rPr>
      <t>t</t>
    </r>
    <r>
      <rPr>
        <b/>
        <sz val="13"/>
        <color indexed="8"/>
        <rFont val="Times New Roman"/>
        <family val="1"/>
      </rPr>
      <t>, the</t>
    </r>
    <r>
      <rPr>
        <sz val="13"/>
        <color indexed="8"/>
        <rFont val="Times New Roman"/>
        <family val="1"/>
      </rPr>
      <t xml:space="preserve"> </t>
    </r>
    <r>
      <rPr>
        <b/>
        <sz val="13"/>
        <color indexed="8"/>
        <rFont val="Times New Roman"/>
        <family val="1"/>
      </rPr>
      <t>contractor shall have discretion to either re-design the mix or bear the cost of extra cement</t>
    </r>
    <r>
      <rPr>
        <sz val="13"/>
        <color indexed="8"/>
        <rFont val="Times New Roman"/>
        <family val="1"/>
      </rPr>
      <t xml:space="preserve">.  </t>
    </r>
    <r>
      <rPr>
        <b/>
        <sz val="13"/>
        <color indexed="8"/>
        <rFont val="Times New Roman"/>
        <family val="1"/>
      </rPr>
      <t>Concrete of M25 Grade with  Minimum Cement Content of 330 kg/Cum</t>
    </r>
  </si>
  <si>
    <r>
      <rPr>
        <b/>
        <sz val="13"/>
        <color indexed="8"/>
        <rFont val="Times New Roman"/>
        <family val="1"/>
      </rPr>
      <t>Reinforced cement concrete work in lintels</t>
    </r>
    <r>
      <rPr>
        <sz val="13"/>
        <color indexed="8"/>
        <rFont val="Times New Roman"/>
        <family val="1"/>
      </rPr>
      <t xml:space="preserve"> (any thickness), including attached pilasters,buttresses, plinth and string courses, fillets, columns, pillars, piers, abutments, posts andstruts etc. above pinth level up to V floor level, excluding cost of centering, shuttering,finishing and reinforcement : 1:1.5:3 (1 cement : 1.5 coarse sand(zone-iii) derived from natural sources : 3 graded stoneaggregate 20 mm nominal size derived from natural sources as per approved drawings/as directed by Engineering-in-Charge.
</t>
    </r>
  </si>
  <si>
    <r>
      <t xml:space="preserve">Reinforced cement concrete work in beams, suspended floors, roofs having slope up to 15° landings, balconies, </t>
    </r>
    <r>
      <rPr>
        <b/>
        <sz val="13"/>
        <color indexed="8"/>
        <rFont val="Times New Roman"/>
        <family val="1"/>
      </rPr>
      <t>shelves</t>
    </r>
    <r>
      <rPr>
        <sz val="13"/>
        <color indexed="8"/>
        <rFont val="Times New Roman"/>
        <family val="1"/>
      </rPr>
      <t xml:space="preserve">, </t>
    </r>
    <r>
      <rPr>
        <b/>
        <sz val="13"/>
        <color indexed="8"/>
        <rFont val="Times New Roman"/>
        <family val="1"/>
      </rPr>
      <t>chajjas</t>
    </r>
    <r>
      <rPr>
        <sz val="13"/>
        <color indexed="8"/>
        <rFont val="Times New Roman"/>
        <family val="1"/>
      </rPr>
      <t xml:space="preserve">, lintels, bands, plain window sills, staircases and spiral staircases above plinth level up to fifth floor  level excluding the cost of centering, shuttering, finishing and reinforcement, with 1:1.5:3 (1 cement : 1.5 coarse sand incuding  anufactured sand derived from recycled concrete Aggregate (rcA) upto 20%: 3 graded stone aggregate 20 mm nominal size including recycled concrete Aggregate (rcA) upto 20%) as per approved drawings/as directed by Engineering-in-Charge.
</t>
    </r>
  </si>
  <si>
    <r>
      <t xml:space="preserve">Providing &amp; laying reinforced cement  concrete in 1:2:4 mix by volume including cost of cement, steel, all materials ,labour and form work centering, shuttering , scaffolding,curing etc item includes smooth finishing with cement mortar ( 1:3) on the exposed surface complete finishing item of work at all floors including fixing of slab as per drawing as directed by Engineer-in-charge.(consider reinforcement steel as 6Kg/Sqm.)  </t>
    </r>
    <r>
      <rPr>
        <b/>
        <sz val="13"/>
        <color theme="1"/>
        <rFont val="Times New Roman"/>
        <family val="1"/>
      </rPr>
      <t>50mm Thick RCC Counter Slab</t>
    </r>
  </si>
  <si>
    <r>
      <t xml:space="preserve">Providing, fabricating and erecting of steel form work at all levels and places wherever needed/ specified as per drawing including striking with not less than 12mm Plastic coated, marine resistant water proof ply/ smooth finished </t>
    </r>
    <r>
      <rPr>
        <b/>
        <sz val="13"/>
        <rFont val="Times New Roman"/>
        <family val="1"/>
      </rPr>
      <t>MS plates</t>
    </r>
    <r>
      <rPr>
        <sz val="13"/>
        <rFont val="Times New Roman"/>
        <family val="1"/>
      </rPr>
      <t xml:space="preserve">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t>
    </r>
    <r>
      <rPr>
        <b/>
        <sz val="13"/>
        <rFont val="Times New Roman"/>
        <family val="1"/>
      </rPr>
      <t>(including grouting),</t>
    </r>
    <r>
      <rPr>
        <sz val="13"/>
        <rFont val="Times New Roman"/>
        <family val="1"/>
      </rPr>
      <t xml:space="preserve"> PVC Spacer/Precast cover blocks, Providing openings/ cutouts/ pockets, deshuttering, applying chemical for shuttering as approved by the consultant etc., complete at all levels,  as per approved drawings/as directed by Engineering-in-Charge.
</t>
    </r>
  </si>
  <si>
    <r>
      <rPr>
        <b/>
        <sz val="13"/>
        <rFont val="Times New Roman"/>
        <family val="1"/>
      </rPr>
      <t xml:space="preserve">Laying, spreading and compacting stone aggregate of specified sizes to Rubble soling (230mm thick)  </t>
    </r>
    <r>
      <rPr>
        <sz val="13"/>
        <rFont val="Times New Roman"/>
        <family val="1"/>
      </rPr>
      <t xml:space="preserve">specifications in uniform thickness, hand picking, rolling with 3 wheeled road/vibratory roller 8-10 tonne capacity in stages to proper grade and camber, applying and brooming requisite type of screening / binding material to fill up interstices of coarse aggregate, watering and compacting to the required density . as per approved drawings/as directed by Engineering-in-Charge.
</t>
    </r>
  </si>
  <si>
    <r>
      <rPr>
        <b/>
        <sz val="13"/>
        <color indexed="8"/>
        <rFont val="Times New Roman"/>
        <family val="1"/>
      </rPr>
      <t>Random rubble masonry</t>
    </r>
    <r>
      <rPr>
        <sz val="13"/>
        <color indexed="8"/>
        <rFont val="Times New Roman"/>
        <family val="1"/>
      </rPr>
      <t xml:space="preserve"> with hard stone in foundation and plinth including levelling up with cement concrete 1:6:12 (1 cement : 6 coarse sand : 12 graded stone aggregate 20 mm nominal size) </t>
    </r>
    <r>
      <rPr>
        <b/>
        <sz val="13"/>
        <color indexed="8"/>
        <rFont val="Times New Roman"/>
        <family val="1"/>
      </rPr>
      <t>upto plinth leve</t>
    </r>
    <r>
      <rPr>
        <sz val="13"/>
        <color indexed="8"/>
        <rFont val="Times New Roman"/>
        <family val="1"/>
      </rPr>
      <t>l with :Cement mortar 1:6 (1 cement : 6 coarse sand  ,as per approved drawings/as directed by Engineering-in-Charge.</t>
    </r>
  </si>
  <si>
    <r>
      <t xml:space="preserve">Providing and laying </t>
    </r>
    <r>
      <rPr>
        <b/>
        <sz val="13"/>
        <color indexed="8"/>
        <rFont val="Times New Roman"/>
        <family val="1"/>
      </rPr>
      <t>Concrete Block masonry in super structure above plinth level up to V level</t>
    </r>
    <r>
      <rPr>
        <sz val="13"/>
        <color indexed="8"/>
        <rFont val="Times New Roman"/>
        <family val="1"/>
      </rPr>
      <t xml:space="preserve">.  blocks conforming to IS 2185 part (2) as per manufacture specification  laid in cement mortar 1:6 (1 cement :6 coarse M-Sand),for non-load bearing walls and a suitable plasticizer. Masonry work shall be carried out as per IS  2185 part (2). The rate shall include cost of cement and all materials etc. curing, scaffolding wherever necessary complete as per specification. Crushing strength 5N/mm2 .size </t>
    </r>
    <r>
      <rPr>
        <b/>
        <sz val="13"/>
        <color indexed="8"/>
        <rFont val="Times New Roman"/>
        <family val="1"/>
      </rPr>
      <t>300x200x200mm  as per approved drawings/as directed by Engineering-in-Charge.</t>
    </r>
  </si>
  <si>
    <r>
      <rPr>
        <b/>
        <sz val="13"/>
        <color indexed="8"/>
        <rFont val="Times New Roman"/>
        <family val="1"/>
      </rPr>
      <t>Providing and laying Concrete Block masonry in super structure above plinth level up V leve</t>
    </r>
    <r>
      <rPr>
        <sz val="13"/>
        <color indexed="8"/>
        <rFont val="Times New Roman"/>
        <family val="1"/>
      </rPr>
      <t xml:space="preserve">l.  blocks conforming to IS 2185 part (2) as per manufacture specification  laid in cement mortar 1:4 (1 cement :4 coarse M-Sand),for non-load bearing walls and a suitable plasticizer. Masonry work shall be carried out as per IS  2185 part (2). The rate shall include cost of cement and all materials etc. curing, scaffolding wherever necessary complete as per specification. Crushing strength </t>
    </r>
    <r>
      <rPr>
        <b/>
        <sz val="13"/>
        <color indexed="8"/>
        <rFont val="Times New Roman"/>
        <family val="1"/>
      </rPr>
      <t>40N/mm2</t>
    </r>
    <r>
      <rPr>
        <sz val="13"/>
        <color indexed="8"/>
        <rFont val="Times New Roman"/>
        <family val="1"/>
      </rPr>
      <t xml:space="preserve"> .</t>
    </r>
    <r>
      <rPr>
        <b/>
        <sz val="13"/>
        <color indexed="8"/>
        <rFont val="Times New Roman"/>
        <family val="1"/>
      </rPr>
      <t>size 300x150x100mm</t>
    </r>
    <r>
      <rPr>
        <sz val="13"/>
        <color indexed="8"/>
        <rFont val="Times New Roman"/>
        <family val="1"/>
      </rPr>
      <t xml:space="preserve"> including   RCC band complete for  providing and placing in position 2 Nos 6mm dia. M.S. bars at every third course of half brickmasonry. Brick Size : 100mm Thick  Brick  Wall finished item of work.  as per approved drawings/as directed by Engineering-in-Charge.</t>
    </r>
  </si>
  <si>
    <r>
      <t xml:space="preserve">Brick work with common burnt clay loal available bricks of compressive strength 35N/Sq.mm. in superstructure above plinth level up to floor V level in all shapes and sizes in :1:6 (1 cement : 6 coarse sand) : With Modular bricks Size : </t>
    </r>
    <r>
      <rPr>
        <b/>
        <sz val="13"/>
        <rFont val="Times New Roman"/>
        <family val="1"/>
      </rPr>
      <t>230mm Thick  Brick Wall  as per approved drawings/as directed by Engineering-in-Charge.</t>
    </r>
    <r>
      <rPr>
        <sz val="13"/>
        <rFont val="Times New Roman"/>
        <family val="1"/>
      </rPr>
      <t xml:space="preserve">
</t>
    </r>
  </si>
  <si>
    <r>
      <t xml:space="preserve">Half brick masonry with common burnt clay local available bricks of compressive strength 35N/Sq.mmin. superstructure above plinth level up to floor V level. Cement mortar 1:4 (1 cement :4 coarse sand) wit providing and placing in position 2 Nos 6mm dia. M.S. bars at every third course of half brick masonry. Brick Size : </t>
    </r>
    <r>
      <rPr>
        <b/>
        <sz val="13"/>
        <rFont val="Times New Roman"/>
        <family val="1"/>
      </rPr>
      <t>115mm Thick  Brick  Wall  as per approved drawings/as directed by Engineering-in-Charge.</t>
    </r>
    <r>
      <rPr>
        <sz val="13"/>
        <rFont val="Times New Roman"/>
        <family val="1"/>
      </rPr>
      <t xml:space="preserve">
</t>
    </r>
  </si>
  <si>
    <r>
      <rPr>
        <b/>
        <sz val="13"/>
        <color indexed="8"/>
        <rFont val="Times New Roman"/>
        <family val="1"/>
      </rPr>
      <t>6 mm cement plaster 1:3</t>
    </r>
    <r>
      <rPr>
        <sz val="13"/>
        <color indexed="8"/>
        <rFont val="Times New Roman"/>
        <family val="1"/>
      </rPr>
      <t xml:space="preserve"> (1 cement : 3 fine sand) finished with a floating coat of neat cement and thick coat of Lime wash on top of walls when dry for bearing of </t>
    </r>
    <r>
      <rPr>
        <b/>
        <sz val="13"/>
        <color indexed="8"/>
        <rFont val="Times New Roman"/>
        <family val="1"/>
      </rPr>
      <t>R.C.C. slabs and beams at all Levels.  as per approved drawings/as directed by Engineering-in-Charge.</t>
    </r>
  </si>
  <si>
    <r>
      <t xml:space="preserve">Providing &amp; laying </t>
    </r>
    <r>
      <rPr>
        <b/>
        <sz val="13"/>
        <color indexed="8"/>
        <rFont val="Times New Roman"/>
        <family val="1"/>
      </rPr>
      <t>15 mm thick cement Plaster to Internal wall</t>
    </r>
    <r>
      <rPr>
        <sz val="13"/>
        <color indexed="8"/>
        <rFont val="Times New Roman"/>
        <family val="1"/>
      </rPr>
      <t>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mesh jali between RCC and masonry wall and  making grooves with suitable nails / screws etc., complete and as per manufacturer specification of approved make. Rate shall include for preparation of surface, cleaning, curing, scaffolding hacking, labour materials etc. complete for all levels and heights as directed. as per approved drawings/as directed by Engineering-in-Charge.</t>
    </r>
  </si>
  <si>
    <r>
      <t xml:space="preserve">Providing and Laying </t>
    </r>
    <r>
      <rPr>
        <b/>
        <sz val="13"/>
        <color rgb="FF000000"/>
        <rFont val="Times New Roman"/>
        <family val="1"/>
      </rPr>
      <t>18mm thick sand faced cement plastering on external  surfaces</t>
    </r>
    <r>
      <rPr>
        <sz val="13"/>
        <color rgb="FF000000"/>
        <rFont val="Times New Roman"/>
        <family val="1"/>
      </rPr>
      <t xml:space="preserve"> of Walls (brick or concrete surfaces ) in two layers consisting of 6 mm thick  cement mortar 1:3 (1 cement :3 fine sand) top coat mixed with integral water proofing compound over a base coat 12 mm thick cement mortar 1:5 (1 cement :5 coarse sand), finished sand face including providing and fixing 12mmx22mm gauge chicken mesh with all necessary hardware at the junction of RCC and brick work with overlapping of 100 mm on both sides, etc., complete at all levels and locations and as directed by Engineer - in - Charge.  as per approved drawings/as directed by Engineering-in-Charge.</t>
    </r>
  </si>
  <si>
    <r>
      <rPr>
        <b/>
        <sz val="13"/>
        <color indexed="8"/>
        <rFont val="Times New Roman"/>
        <family val="1"/>
      </rPr>
      <t>Pointing on stone work</t>
    </r>
    <r>
      <rPr>
        <sz val="13"/>
        <color indexed="8"/>
        <rFont val="Times New Roman"/>
        <family val="1"/>
      </rPr>
      <t xml:space="preserve"> with cement mortar 1:3 (1 cement : 3 fine sand)Raised and cut pointing  as per approved drawings/as directed by Engineering-in-Charge.</t>
    </r>
  </si>
  <si>
    <r>
      <rPr>
        <b/>
        <sz val="13"/>
        <color indexed="8"/>
        <rFont val="Times New Roman"/>
        <family val="1"/>
      </rPr>
      <t xml:space="preserve">Providing  plaster drip course/water patti </t>
    </r>
    <r>
      <rPr>
        <sz val="13"/>
        <color indexed="8"/>
        <rFont val="Times New Roman"/>
        <family val="1"/>
      </rPr>
      <t>in plastered surface or moulding to  R.C.C projections Slab Parapet  Watter Patti &amp; Windows including cost and conveyance of all materials labour charges, scaffolding  complete for finished item of work  as per approved drawings/as directed by Engineering-in-Charge.</t>
    </r>
  </si>
  <si>
    <r>
      <t xml:space="preserve">Providing and applying </t>
    </r>
    <r>
      <rPr>
        <b/>
        <sz val="13"/>
        <color indexed="8"/>
        <rFont val="Times New Roman"/>
        <family val="1"/>
      </rPr>
      <t>white cement based putty of average thickness 1 mm</t>
    </r>
    <r>
      <rPr>
        <sz val="13"/>
        <color indexed="8"/>
        <rFont val="Times New Roman"/>
        <family val="1"/>
      </rPr>
      <t xml:space="preserve">, </t>
    </r>
    <r>
      <rPr>
        <b/>
        <sz val="13"/>
        <color indexed="8"/>
        <rFont val="Times New Roman"/>
        <family val="1"/>
      </rPr>
      <t>of approved brand and manufacturer Colour</t>
    </r>
    <r>
      <rPr>
        <sz val="13"/>
        <color indexed="8"/>
        <rFont val="Times New Roman"/>
        <family val="1"/>
      </rPr>
      <t xml:space="preserve">, over the plastered wall surface to prepare the surface even and smooth complete for finished item of work as per approved drawings/as directed by Engineering-in-Charge. </t>
    </r>
  </si>
  <si>
    <r>
      <t xml:space="preserve">Providing and applying priming coats </t>
    </r>
    <r>
      <rPr>
        <b/>
        <sz val="13"/>
        <color indexed="8"/>
        <rFont val="Times New Roman"/>
        <family val="1"/>
      </rPr>
      <t>with primer of approved brand and manufacture</t>
    </r>
    <r>
      <rPr>
        <sz val="13"/>
        <color indexed="8"/>
        <rFont val="Times New Roman"/>
        <family val="1"/>
      </rPr>
      <t>, having low</t>
    </r>
    <r>
      <rPr>
        <b/>
        <sz val="13"/>
        <color indexed="8"/>
        <rFont val="Times New Roman"/>
        <family val="1"/>
      </rPr>
      <t xml:space="preserve"> VOC (Volatile Organic Compound )</t>
    </r>
    <r>
      <rPr>
        <sz val="13"/>
        <color indexed="8"/>
        <rFont val="Times New Roman"/>
        <family val="1"/>
      </rPr>
      <t xml:space="preserve"> content. With water thinnable cement primer on internal  and external wall surface having VOC content less than 50 grams/litre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</si>
  <si>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Wall painting of approved brand and manufacture, with premium acrylic emulsion paint of interior grade, </t>
    </r>
    <r>
      <rPr>
        <sz val="13"/>
        <color indexed="8"/>
        <rFont val="Times New Roman"/>
        <family val="1"/>
      </rPr>
      <t>having VOC (Volatile Organic Compound ) content less than 50 grams/ litre of approved brand and manufacture, including applying additional coats wherever required to achieve even shade and colour.</t>
    </r>
    <r>
      <rPr>
        <b/>
        <sz val="13"/>
        <color indexed="8"/>
        <rFont val="Times New Roman"/>
        <family val="1"/>
      </rPr>
      <t xml:space="preserve"> (Internal finishing side)Two coats colour and quality</t>
    </r>
    <r>
      <rPr>
        <sz val="13"/>
        <color indexed="8"/>
        <rFont val="Times New Roman"/>
        <family val="1"/>
      </rPr>
      <t xml:space="preserve"> to give an even shade  including preparation of surface, scaffolding at all heights and levels etc., as per Directions of Engineer -In- Charge for the finished item of work.  as per approved drawings/as directed by Engineering-in-Charge.</t>
    </r>
  </si>
  <si>
    <r>
      <t xml:space="preserve">Providing and applying painting </t>
    </r>
    <r>
      <rPr>
        <b/>
        <sz val="13"/>
        <color indexed="8"/>
        <rFont val="Times New Roman"/>
        <family val="1"/>
      </rPr>
      <t>of approved brand and manufactu</t>
    </r>
    <r>
      <rPr>
        <sz val="13"/>
        <color indexed="8"/>
        <rFont val="Times New Roman"/>
        <family val="1"/>
      </rPr>
      <t xml:space="preserve">re , with </t>
    </r>
    <r>
      <rPr>
        <b/>
        <sz val="13"/>
        <color indexed="8"/>
        <rFont val="Times New Roman"/>
        <family val="1"/>
      </rPr>
      <t>Acrylic Smooth exterior emulsion paint of required shade</t>
    </r>
    <r>
      <rPr>
        <sz val="13"/>
        <color indexed="8"/>
        <rFont val="Times New Roman"/>
        <family val="1"/>
      </rPr>
      <t xml:space="preserve"> :New work (Two or more coat applied @ 1.67 ltr/10 sqm overand including priming coat of exterior primer applied @ 0.90 litre/10 sqm)colour and quality to give an even shade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</si>
  <si>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Painting on Steel and Wood Surface with synthetic enamel paint of approved brand </t>
    </r>
    <r>
      <rPr>
        <sz val="13"/>
        <color indexed="8"/>
        <rFont val="Times New Roman"/>
        <family val="1"/>
      </rPr>
      <t>and manufacture of required colour to give an even shade :New work (two  coats) including a coat of approved steel primer but excluding a coat of mordant solution,  as per approved drawings/as directed by Engineering-in-Charge.</t>
    </r>
  </si>
  <si>
    <r>
      <rPr>
        <b/>
        <sz val="13"/>
        <color indexed="8"/>
        <rFont val="Times New Roman"/>
        <family val="1"/>
      </rPr>
      <t>Providing and fixing mineral fibre false ceiling tiles at all heights of size 595X595mm of approved texture, design and pattern</t>
    </r>
    <r>
      <rPr>
        <sz val="13"/>
        <color indexed="8"/>
        <rFont val="Times New Roman"/>
        <family val="1"/>
      </rPr>
      <t xml:space="preserve">. The tiles should have Humidity Resistance (RH) of 99%, Light Reflectance ≥ 85%, Thermal Conductivity k = 0.052 - 0.057 w/m K, Fire Performance as per (BS 476 pt - 6 &amp;7)in true horizont al level suspended on interlocking T-Grid of hot dipped all round galvanized iron section of 0.33 mm thick (galvanized @120 gsm) comprising of main T runners of 15x32 mm of length 3000 mm, cross T of size 15x32mm of length 1200 mm and secondary intermediate cross T of size 15x32 mm of length 600 mm to form grid module of size 600x600 mm suspended from ceiling using galvanized mild steel item (galvanised@80gsm) 50 mm long 8mm outer diameter M-6 dash fasteners, 6 mm diameter fully threaded hanger rod up to 1000 mm length and L-shape level adjuster of size 85x25x2 mm, spaced at 1200 mm centreto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pre-painted with polyester baked paint, for all heights. The work shall be carried out as per specifications, drawings and as per directions of the engineer-in-charge.26.27.1With 16 mm thick beveled tegular mineral fibre false ceiling tile (NRC 0.55 to 0.60)  as per approved drawings/as directed by Engineering-in-Charge. </t>
    </r>
    <r>
      <rPr>
        <b/>
        <sz val="13"/>
        <color indexed="8"/>
        <rFont val="Times New Roman"/>
        <family val="1"/>
      </rPr>
      <t>For Toilets</t>
    </r>
  </si>
  <si>
    <r>
      <t xml:space="preserve">Providing and laying </t>
    </r>
    <r>
      <rPr>
        <b/>
        <sz val="13"/>
        <color indexed="8"/>
        <rFont val="Times New Roman"/>
        <family val="1"/>
      </rPr>
      <t>VDF. flooring and platforms  , Roads of mix M-25</t>
    </r>
    <r>
      <rPr>
        <sz val="13"/>
        <color indexed="8"/>
        <rFont val="Times New Roman"/>
        <family val="1"/>
      </rPr>
      <t xml:space="preserve"> with ready mixed concrete from batching plant. The ready mixed concrete shall be laid and finished with screed board vibrator, vacuum dewatering process and finally finished by floating, brooming with wire brush etc. complete as per specifications and directions of Engineer-incharge. (The panel shuttering work shall be paid for separately). </t>
    </r>
    <r>
      <rPr>
        <b/>
        <sz val="13"/>
        <color indexed="8"/>
        <rFont val="Times New Roman"/>
        <family val="1"/>
      </rPr>
      <t>(Note:- Cement content considered in this item is @ 330 kg/Cum. Excess/ less cement used as per design mix is payable/ recoverable separately).</t>
    </r>
  </si>
  <si>
    <r>
      <rPr>
        <b/>
        <sz val="13"/>
        <color indexed="8"/>
        <rFont val="Times New Roman"/>
        <family val="1"/>
      </rPr>
      <t>62 mm thick cement concrete flooring with concrete</t>
    </r>
    <r>
      <rPr>
        <sz val="13"/>
        <color indexed="8"/>
        <rFont val="Times New Roman"/>
        <family val="1"/>
      </rPr>
      <t xml:space="preserve"> </t>
    </r>
    <r>
      <rPr>
        <b/>
        <sz val="13"/>
        <color indexed="8"/>
        <rFont val="Times New Roman"/>
        <family val="1"/>
      </rPr>
      <t>hardener</t>
    </r>
    <r>
      <rPr>
        <sz val="13"/>
        <color indexed="8"/>
        <rFont val="Times New Roman"/>
        <family val="1"/>
      </rPr>
      <t xml:space="preserve">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  as per approved drawings/as directed by Engineering-in-Charge.</t>
    </r>
  </si>
  <si>
    <r>
      <t>Providing and laying Double charge vitrified tile polished finish of size (thickness to be specified by the manufacturer) with water absorption less than 0.08% and conforming to IS:15622, of approved brand &amp; manufacturer, in all colours and shade, laid on 20 mm thick cement mortar 1:4 (1 cement: 4 coarse sand) jointing with grey cement slurry @3.3 kg/sqm including grouting the joints with white cement and matching pigments etc. The tiles must be cut with the zero chipping diamond cutter only . Laying of tiles will be done with the notch trowel, plier, wedge, clips of required thickness, leveling system and rubber mallet for placing the tiles gently and easily.</t>
    </r>
    <r>
      <rPr>
        <b/>
        <sz val="13"/>
        <rFont val="Times New Roman"/>
        <family val="1"/>
      </rPr>
      <t>Double charge vitrified tile polished finish of size Size of Tile 600 x 600 mm as per approved drawings/as directed by Engineering-in-Charge.</t>
    </r>
  </si>
  <si>
    <r>
      <t xml:space="preserve">Providing and laying premium quality double charged polished  finished  </t>
    </r>
    <r>
      <rPr>
        <b/>
        <sz val="13"/>
        <color indexed="8"/>
        <rFont val="Times New Roman"/>
        <family val="1"/>
      </rPr>
      <t xml:space="preserve">Vitrified Floor Tiles </t>
    </r>
    <r>
      <rPr>
        <sz val="13"/>
        <color indexed="8"/>
        <rFont val="Times New Roman"/>
        <family val="1"/>
      </rPr>
      <t xml:space="preserve">of size 600x600mm, 8.5mm thick for </t>
    </r>
    <r>
      <rPr>
        <b/>
        <sz val="13"/>
        <color indexed="8"/>
        <rFont val="Times New Roman"/>
        <family val="1"/>
      </rPr>
      <t xml:space="preserve">Skirting </t>
    </r>
    <r>
      <rPr>
        <sz val="13"/>
        <color indexed="8"/>
        <rFont val="Times New Roman"/>
        <family val="1"/>
      </rPr>
      <t>of  with water absorptions less than 0.08% and confirming to IS:15622 of approved make in all colours and shades, laid on 20mm thick cement mortar 1:4 (1 cement:4 coarse sand) including grouting the joints with white cement and matching pigments, curing etc., complete at all levels and heights. as directed by Engineer-In-Charge.</t>
    </r>
    <r>
      <rPr>
        <b/>
        <sz val="13"/>
        <color indexed="8"/>
        <rFont val="Times New Roman"/>
        <family val="1"/>
      </rPr>
      <t>Inside Room as per approved drawings/as directed by Engineering-in-Charge</t>
    </r>
  </si>
  <si>
    <r>
      <t>Kota stone slab flooring over 20 mm (average) thick base laid over and jointed with grey cement slurry mixed with pigment to match the shade of the slab, including rubbing, nosing and polishing complete with base of cement mortar 1 : 4 (1 cement : 4 coarse sand) :</t>
    </r>
    <r>
      <rPr>
        <b/>
        <sz val="13"/>
        <color indexed="8"/>
        <rFont val="Times New Roman"/>
        <family val="1"/>
      </rPr>
      <t xml:space="preserve">  as per approved drawings/as directed by Engineering-in-Charge.</t>
    </r>
    <r>
      <rPr>
        <sz val="13"/>
        <color indexed="8"/>
        <rFont val="Times New Roman"/>
        <family val="1"/>
      </rPr>
      <t xml:space="preserve">
</t>
    </r>
    <r>
      <rPr>
        <b/>
        <sz val="13"/>
        <color indexed="8"/>
        <rFont val="Times New Roman"/>
        <family val="1"/>
      </rPr>
      <t>25 mm thick  FOR STEPS</t>
    </r>
  </si>
  <si>
    <r>
      <t>Supplying and fixing approved first quality Non skid ceramic tiles in toilets</t>
    </r>
    <r>
      <rPr>
        <b/>
        <sz val="13"/>
        <color indexed="8"/>
        <rFont val="Times New Roman"/>
        <family val="1"/>
      </rPr>
      <t xml:space="preserve"> </t>
    </r>
    <r>
      <rPr>
        <sz val="13"/>
        <color indexed="8"/>
        <rFont val="Times New Roman"/>
        <family val="1"/>
      </rPr>
      <t xml:space="preserve"> etc. of approved shade with tiles of size 300 x 300mm , 6mm thick  jointed in neat cement and matching pigment over and including a screed of 20mm thick CM 1:4, including curing and washing with oxalic acid in flooring complete at all levels and heights   as per approved drawings/as directed by Engineering-in-Charge.</t>
    </r>
  </si>
  <si>
    <r>
      <t xml:space="preserve">Providing and fixing </t>
    </r>
    <r>
      <rPr>
        <b/>
        <sz val="13"/>
        <color indexed="8"/>
        <rFont val="Times New Roman"/>
        <family val="1"/>
      </rPr>
      <t>Ist quality ceramic glazed wall tiles</t>
    </r>
    <r>
      <rPr>
        <sz val="13"/>
        <color indexed="8"/>
        <rFont val="Times New Roman"/>
        <family val="1"/>
      </rPr>
      <t xml:space="preserve">  conforming to IS: 15622 (thickness to be specified by the manufacturer), of approved make, in </t>
    </r>
    <r>
      <rPr>
        <b/>
        <sz val="13"/>
        <color indexed="8"/>
        <rFont val="Times New Roman"/>
        <family val="1"/>
      </rPr>
      <t>all colours, shades except burgundy, bottle green, black of  size (300 x600mm &amp; 600x600mm) as approved by Engineer-in-Charge,</t>
    </r>
    <r>
      <rPr>
        <sz val="13"/>
        <color indexed="8"/>
        <rFont val="Times New Roman"/>
        <family val="1"/>
      </rPr>
      <t xml:space="preserve"> in</t>
    </r>
    <r>
      <rPr>
        <b/>
        <sz val="13"/>
        <color indexed="8"/>
        <rFont val="Times New Roman"/>
        <family val="1"/>
      </rPr>
      <t xml:space="preserve"> skirting, risers of steps and dados,</t>
    </r>
    <r>
      <rPr>
        <sz val="13"/>
        <color indexed="8"/>
        <rFont val="Times New Roman"/>
        <family val="1"/>
      </rPr>
      <t xml:space="preserve"> over 12 mm thick bed of cement mortar 1:3 (1 cement : 3 coarse sand) and jointing with grey cement slurry @ 3.3kg per sqm, including pointing in white cement mixed with pigment of matching shade complete.  </t>
    </r>
    <r>
      <rPr>
        <b/>
        <sz val="13"/>
        <color indexed="8"/>
        <rFont val="Times New Roman"/>
        <family val="1"/>
      </rPr>
      <t>as per approved drawings/as directed by Engineering-in-Charge.</t>
    </r>
  </si>
  <si>
    <r>
      <rPr>
        <b/>
        <sz val="13"/>
        <rFont val="Times New Roman"/>
        <family val="1"/>
      </rPr>
      <t>Providing and fixing factory made single extruded WPC (Wood Polymer Composite) solid door/window/Clerestory windows &amp; other Frames/ Chowkha</t>
    </r>
    <r>
      <rPr>
        <sz val="13"/>
        <rFont val="Times New Roman"/>
        <family val="1"/>
      </rPr>
      <t xml:space="preserve">t comprising of virgin PVC polymer of K value 58-60 (Suspension Grade), calcium carbonate and natural fibers (wood powder/ rice husk/ wheat husk) and non toxic additives (maximum toxicity index of 12 for 100 gms) fabricated with miter joints after applying PVC solvent cement and screwed with full body threaded star headed SS screws having minimum frame density of 750 kg/cum, screw withdrawal strength of 2200 N (Face) &amp; 1100 N (Edge), minimum compressive strength of 58 N/mm2, modulus of elasticity 900 N/mm2 and resistance to spread of flame of Class A category with property of being termite/borer proof, water/moisture proof and fire retardant and fixed in position with M.S hold fast/lugs/SS dash fasteners of required dia and length complete as per direction of Engineer-In- Charge. (M.S hold fast/lugs or SS dash fasteners shall be paid for separately). Note: For WPC solid door/window frames, minus 5 mm tolerance in dimensions i.e depth and width of profile shall be acceptable. Variation in profile dimensions on plus side shall be acceptable but no extra payment on this account shall be made. 26.86.1 </t>
    </r>
    <r>
      <rPr>
        <b/>
        <sz val="13"/>
        <rFont val="Times New Roman"/>
        <family val="1"/>
      </rPr>
      <t>Frame size 45 x 70 mm  as per approved drawings/as directed by Engineering-in-Charge.</t>
    </r>
  </si>
  <si>
    <r>
      <rPr>
        <b/>
        <sz val="13"/>
        <rFont val="Times New Roman"/>
        <family val="1"/>
      </rPr>
      <t>Providing and fixing factory made single extruded WPC</t>
    </r>
    <r>
      <rPr>
        <sz val="13"/>
        <rFont val="Times New Roman"/>
        <family val="1"/>
      </rPr>
      <t xml:space="preserve"> (Wood Polymer Composite) solid decorative type flush door shutter of required size comprising of virgin polymer of K value 58-60 (Suspension Grade), calcium carbonate and natural fibers (wood powder/ rice husk/wheat husk) and non toxic additives (maximum toxicity index of 12 for 100 gms) having minimum density of 650 kg/cum and screw withdrawal strengthof 1800 N (Face) &amp; 900 N (Edge), minimum compressive strength 50N/mm2, modulus of elasticity 850 N/mm2 and resistance to spread of flame of Class A category with property of being termite/borer proof, water/moisture proof and fire retardant. WPC to be laminated with PVC foil of minimum 14 microns thick of approved design pasted with hot melt adhesive on both faces of shutter and fixing with stainless steel butt hinges of required size with necessary full body threaded star headed counter sunk S.S screws, all as per direction of Engineer-In- Charge. including stainless steel  butt hinges,Aldrops , Tower bolts, handles  and necessary S.S screws  </t>
    </r>
    <r>
      <rPr>
        <b/>
        <sz val="13"/>
        <rFont val="Times New Roman"/>
        <family val="1"/>
      </rPr>
      <t>as per approved drawings/as directed by Engineering-in-Charge.</t>
    </r>
  </si>
  <si>
    <r>
      <t>Providing and fixing</t>
    </r>
    <r>
      <rPr>
        <b/>
        <sz val="13"/>
        <rFont val="Times New Roman"/>
        <family val="1"/>
      </rPr>
      <t xml:space="preserve"> UPVC Louver  Fixed Ventilator</t>
    </r>
    <r>
      <rPr>
        <sz val="13"/>
        <rFont val="Times New Roman"/>
        <family val="1"/>
      </rPr>
      <t xml:space="preserve"> Without mullion / transom ,</t>
    </r>
    <r>
      <rPr>
        <b/>
        <sz val="13"/>
        <rFont val="Times New Roman"/>
        <family val="1"/>
      </rPr>
      <t xml:space="preserve"> ventilator</t>
    </r>
    <r>
      <rPr>
        <sz val="13"/>
        <rFont val="Times New Roman"/>
        <family val="1"/>
      </rPr>
      <t xml:space="preserve"> shutters and partitions etc. with Using R1 Series with frame (33mm &amp; above ) x (35mm &amp; Above ), Hegiht up to 0.90meter. complete as per the architectural drawings and the directions of engineer-in-charge  as per approved drawings/as directed by Engineering-in-Charge.
</t>
    </r>
  </si>
  <si>
    <r>
      <t xml:space="preserve">Providing and fixing </t>
    </r>
    <r>
      <rPr>
        <b/>
        <sz val="13"/>
        <rFont val="Times New Roman"/>
        <family val="1"/>
      </rPr>
      <t>glazing in aluminium Louver</t>
    </r>
    <r>
      <rPr>
        <sz val="13"/>
        <rFont val="Times New Roman"/>
        <family val="1"/>
      </rPr>
      <t>,</t>
    </r>
    <r>
      <rPr>
        <b/>
        <sz val="13"/>
        <rFont val="Times New Roman"/>
        <family val="1"/>
      </rPr>
      <t xml:space="preserve"> ventilator</t>
    </r>
    <r>
      <rPr>
        <sz val="13"/>
        <rFont val="Times New Roman"/>
        <family val="1"/>
      </rPr>
      <t xml:space="preserve"> shutters and partitions etc. with EPDM rubber / neoprene gasket etc. complete as per the architectural drawings and the directions of engineer-in-charge . (Cost of aluminium snap beading shall be paid in basic item): With float glass panes of 8 mm thickness (weight not less than 20 kg/sqm)  as per approved drawings/as directed by Engineering-in-Charge.
</t>
    </r>
  </si>
  <si>
    <r>
      <t xml:space="preserve">Supply and Fixing in position  </t>
    </r>
    <r>
      <rPr>
        <b/>
        <sz val="13"/>
        <rFont val="Times New Roman"/>
        <family val="1"/>
      </rPr>
      <t>alluminium powder coated glazed partitions</t>
    </r>
    <r>
      <rPr>
        <sz val="13"/>
        <rFont val="Times New Roman"/>
        <family val="1"/>
      </rPr>
      <t xml:space="preserve"> using 5mm thick plain glass to full height using with prelaminated particle board of 12mm thick with decorative lamination on both sides, Grade I, Type II As per IS:12823 to a height of 0.9m at bottom panel and 1.2m height 5mm thick plain glass and above glass remaining height with 12mm thick prelaminated particle board with decorative lamination on both sides, Grade I, Type II As per IS:12823  and alluminium sections of size 37mm x62mm and 1.5mm thick with 1m C/C duly fixed with clip beading, pvc U beading on both sides including fixing the frame to  Ceiling , Floor, concrete surfaces and  walls  by necessary Fittings of Ms Flats ,bolts and nuts and SS screws  including cost and conveyance of all materials etc., complete as directed by engineer -in charge as per approved drawing.</t>
    </r>
  </si>
  <si>
    <r>
      <t xml:space="preserve">Supplying and Fixing </t>
    </r>
    <r>
      <rPr>
        <b/>
        <sz val="13"/>
        <rFont val="Times New Roman"/>
        <family val="1"/>
      </rPr>
      <t>Alluminium powder coated   Door</t>
    </r>
    <r>
      <rPr>
        <sz val="13"/>
        <rFont val="Times New Roman"/>
        <family val="1"/>
      </rPr>
      <t xml:space="preserve"> Consisting of Frame of Outer section Size 38.1x63.5x1.85mm, Shutter Frame of size 47.62x44.45x1.955mm thk,Lock Rail of Size 95.25x44.45x2 mm, and bottom rail of size 95.25x44.45x2mm thk,with hinges, tower bolts, door stopper, Godrej lock, handles, etc.,with lower panel 0.9m height prelaminated 12mm Thk both side decorative  prelaminated patical board board truly exterior grade  with 1.2m height 5.5mm thk. clear glass  duly fixed with clip beading , PVC 'U' beading on both sides  complete as per approved drawings for finished item of work at site and as per the directions   complete as per approved drawings/as directed by Engineering-in-Charge.</t>
    </r>
  </si>
  <si>
    <r>
      <t xml:space="preserve">Providing and fixing of </t>
    </r>
    <r>
      <rPr>
        <b/>
        <sz val="13"/>
        <color indexed="8"/>
        <rFont val="Times New Roman"/>
        <family val="1"/>
      </rPr>
      <t>Aluminium sliding Windows</t>
    </r>
    <r>
      <rPr>
        <sz val="13"/>
        <color indexed="8"/>
        <rFont val="Times New Roman"/>
        <family val="1"/>
      </rPr>
      <t xml:space="preserve"> as per the elevation drawings, fabricated out of heavy duty aluminium extruded profiles powder coated as per approved shade (55 + 5 micron) and specification with 6 mm clear toughened glass including providing Masking Tapes on the profiles for safety against external scratches at site The 2 track sliding windows will have 2 shutters fitted with glass and 1 shutter fitted with Stainless Steel Mosquito Mesh. The fabrication of the sliding window shall be done with all the joints mitred. The Outer Frame and shutter corner joints will be held together with proprietary corner connecting mechanisms (without screws and L angles), thereby ensuring rigid and durable hairline joints. The glass panel will be held in place within the shutters using EPDM gaskets and appropriate profiles of woollen felt with fins shall be inserted between aluminiumframes/beadings and glass; as well as the felt being fitted on the inside of the periphery of the shutters, to make the shutters completely rattle free and air and water tight.The fixing shall be done at anchorage locations, in jambs, sills and heads by drilling holes with an electric drill, inserting PVC sleeves and the appropriate size of fasteners to provide the required anchoring in the masonry as per structural stability. The bottom frame section of the window will be provided with drain holes to allow rainwater collecting in the track to drain out. The entire periphery shall be sealed by application of approved weather silicone sealant(Wacker WN/Dow Corning 789 or equivalent) between the aluminium and masonry from the outside and paintable sealant (Wacker VS or Equivalent) from the inside to make the windows water tight. The windows will be fitted with all necessary accessories such as handles, heavy duty rollers, joint aligners, screw caps etc., </t>
    </r>
    <r>
      <rPr>
        <b/>
        <sz val="13"/>
        <color indexed="8"/>
        <rFont val="Times New Roman"/>
        <family val="1"/>
      </rPr>
      <t>As per existing windows specifications black powder coated are to be provided  ,as per approved drawings/as directed by Engineering-in-Charge.</t>
    </r>
  </si>
  <si>
    <r>
      <t xml:space="preserve">Providing and fixing aluminium die cast body tubular type </t>
    </r>
    <r>
      <rPr>
        <b/>
        <sz val="13"/>
        <color indexed="8"/>
        <rFont val="Times New Roman"/>
        <family val="1"/>
      </rPr>
      <t>universal hydraulic door closer</t>
    </r>
    <r>
      <rPr>
        <sz val="13"/>
        <color indexed="8"/>
        <rFont val="Times New Roman"/>
        <family val="1"/>
      </rPr>
      <t xml:space="preserve"> (having brand logo with ISI, IS : 3564, embossed on the body, door weight upto 35 kg and door width upto 700 mm), with necessary accessories and screws etc. complete.  as per approved drawings/as directed by Engineering-in-Charge.</t>
    </r>
  </si>
  <si>
    <r>
      <rPr>
        <b/>
        <sz val="13"/>
        <rFont val="Times New Roman"/>
        <family val="1"/>
      </rPr>
      <t>Note :</t>
    </r>
    <r>
      <rPr>
        <sz val="13"/>
        <rFont val="Times New Roman"/>
        <family val="1"/>
      </rPr>
      <t xml:space="preserve"> Finally, testing the entire waterproofed area to check for its water tightness by ponding test duly providing guarantee against any leakage for 10 years.</t>
    </r>
  </si>
  <si>
    <r>
      <t xml:space="preserve">Steel work welded in built up sections/ framed work, including cutting, hoisting, fixing in position and applying a priming coat of approved steel primer using </t>
    </r>
    <r>
      <rPr>
        <b/>
        <sz val="13"/>
        <rFont val="Times New Roman"/>
        <family val="1"/>
      </rPr>
      <t xml:space="preserve">structural steel etc. as required, In stringers, treads, landings etc. of stair cases, including use of 8mm Thick chequered plate wherever required, </t>
    </r>
    <r>
      <rPr>
        <sz val="13"/>
        <rFont val="Times New Roman"/>
        <family val="1"/>
      </rPr>
      <t xml:space="preserve">all complete. as per approved drawings/as directed by Engineering-in-Charge.
</t>
    </r>
  </si>
  <si>
    <r>
      <t xml:space="preserve">Providing and fixing </t>
    </r>
    <r>
      <rPr>
        <b/>
        <sz val="13"/>
        <color indexed="8"/>
        <rFont val="Times New Roman"/>
        <family val="1"/>
      </rPr>
      <t>1mm thick M.S. sheet door</t>
    </r>
    <r>
      <rPr>
        <sz val="13"/>
        <color indexed="8"/>
        <rFont val="Times New Roman"/>
        <family val="1"/>
      </rPr>
      <t xml:space="preserve"> with frame of 40x40x6 mm angle iron and 3 mm M.S. gusset plates at the junctions and corners, all necessary fittings complete, including applying a priming coat of approved steel primer. </t>
    </r>
    <r>
      <rPr>
        <b/>
        <sz val="13"/>
        <color indexed="8"/>
        <rFont val="Times New Roman"/>
        <family val="1"/>
      </rPr>
      <t xml:space="preserve">Using M.S. angels 40x40x6 mm for diagonal braces  </t>
    </r>
    <r>
      <rPr>
        <sz val="13"/>
        <color indexed="8"/>
        <rFont val="Times New Roman"/>
        <family val="1"/>
      </rPr>
      <t>as per approved drawings/as directed by Engineering-in-Charge.</t>
    </r>
  </si>
  <si>
    <r>
      <t>Providing and fixing factory made ISI marked steel glazed doors, windows and ventilators, side /top /centre hung, with beading and all members such as F7D,F4B,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r>
    <r>
      <rPr>
        <b/>
        <sz val="13"/>
        <rFont val="Times New Roman"/>
        <family val="1"/>
      </rPr>
      <t xml:space="preserve"> Fixing with 15x3 mm lugs 10 cm long embedded in cement concrete block 15x10x10 cm of C.C. 1:3:6 (1 Cement : 3 coarse sand : 6 graded stone aggregate 20 mm nominal size)  as per approved drawings/as directed by Engineering-in-Charge.</t>
    </r>
  </si>
  <si>
    <r>
      <t>Providing and fixing MS  hand railing  made of Hollow tubes , Channels , Plates of approved size by welding etc. to be</t>
    </r>
    <r>
      <rPr>
        <b/>
        <sz val="13"/>
        <rFont val="Times New Roman"/>
        <family val="1"/>
      </rPr>
      <t xml:space="preserve"> steel ladder </t>
    </r>
    <r>
      <rPr>
        <sz val="13"/>
        <rFont val="Times New Roman"/>
        <family val="1"/>
      </rPr>
      <t>railing, balcony railing, staircase railing and similar works, including applying priming coat of approved steel primer MS railing , cost and conveyance of all materials to site, all operational, incidental, labour charges  etc., Complete for finished item of work   as per approved drawings/as directed by Engineering-in-Charge.</t>
    </r>
  </si>
  <si>
    <r>
      <t xml:space="preserve">Providing and fixing </t>
    </r>
    <r>
      <rPr>
        <b/>
        <sz val="13"/>
        <rFont val="Times New Roman"/>
        <family val="1"/>
      </rPr>
      <t>stainless steel ( Grade 304) railing</t>
    </r>
    <r>
      <rPr>
        <sz val="13"/>
        <rFont val="Times New Roman"/>
        <family val="1"/>
      </rPr>
      <t xml:space="preserve">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 for payment purpose only weight of stainless steel members shall be considered excluding fixing accessories such as nuts, bolts, fasteners etc.)  as per approved drawings/as directed by Engineering-in-Charge.</t>
    </r>
  </si>
  <si>
    <r>
      <t xml:space="preserve">Providing and fixing precoated galvanised steel sheet roofing accessories 0.50 mm (+0.05 %) total coated thickness, Zinc coating 120 grams per sqm as per IS: 277, in 240 mpa steel grade, 5-7 microns epoxy primer on both side of the sheet and polyester top coat 15-18 microns using self drilling/ self tapping screws complete : </t>
    </r>
    <r>
      <rPr>
        <b/>
        <sz val="13"/>
        <color indexed="8"/>
        <rFont val="Times New Roman"/>
        <family val="1"/>
      </rPr>
      <t>Gutter (600 mm over all girth) complete all  as per approved drawings/as directed by Engineering-in-Charge.</t>
    </r>
  </si>
  <si>
    <r>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drawings /as directed by Engineer-in-charge). </t>
    </r>
    <r>
      <rPr>
        <b/>
        <sz val="13"/>
        <color indexed="8"/>
        <rFont val="Times New Roman"/>
        <family val="1"/>
      </rPr>
      <t xml:space="preserve"> Size - 600x150x450mm should be match  with existing drain size</t>
    </r>
  </si>
  <si>
    <r>
      <t xml:space="preserve">Painting road surface marking with adequate nos of coats to give uniform finish with ready mixed road marking paint conforming to IS: 164, on bituminous surface in white/yellow shade, including cleaning the surface of all dirt, scales, oil, grease and foreign material etc. complete. New work (Two or more coats)  </t>
    </r>
    <r>
      <rPr>
        <b/>
        <sz val="13"/>
        <color theme="1"/>
        <rFont val="Times New Roman"/>
        <family val="1"/>
      </rPr>
      <t>as per approved drawings/as directed by Engineering-in-Charge.</t>
    </r>
  </si>
  <si>
    <r>
      <t>Providing, laying and making kerb channel 15cm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r>
    <r>
      <rPr>
        <b/>
        <sz val="13"/>
        <color indexed="8"/>
        <rFont val="Times New Roman"/>
        <family val="1"/>
      </rPr>
      <t xml:space="preserve"> (Note: Saucer drain  size should be match  with existing drain size)</t>
    </r>
  </si>
  <si>
    <r>
      <t xml:space="preserve">Supply, Laying,jointing &amp; fixing in position under floor angaint wall in chases PVC SWR drainage pipe special of solvent cement joint of approved make conforming to IS: 13592 Type 'A' (4kg/sqcm) using lubricant as per manufacturer's specification, including cutting the pipes square to the required lenghts, necessary excavation.   </t>
    </r>
    <r>
      <rPr>
        <b/>
        <sz val="13"/>
        <rFont val="Times New Roman"/>
        <family val="1"/>
      </rPr>
      <t xml:space="preserve">75mm dia  as per approved drawings/as directed by Engineering-in-Charge.
</t>
    </r>
  </si>
  <si>
    <r>
      <t xml:space="preserve">Providing and fixing </t>
    </r>
    <r>
      <rPr>
        <b/>
        <sz val="13"/>
        <color indexed="8"/>
        <rFont val="Times New Roman"/>
        <family val="1"/>
      </rPr>
      <t>white vitreous china pedestal type water closet (European type) with seat and lid</t>
    </r>
    <r>
      <rPr>
        <sz val="13"/>
        <color indexed="8"/>
        <rFont val="Times New Roman"/>
        <family val="1"/>
      </rPr>
      <t xml:space="preserve">, 10 litre low level white pvc </t>
    </r>
    <r>
      <rPr>
        <b/>
        <sz val="13"/>
        <color indexed="8"/>
        <rFont val="Times New Roman"/>
        <family val="1"/>
      </rPr>
      <t>dual flushing cistern</t>
    </r>
    <r>
      <rPr>
        <sz val="13"/>
        <color indexed="8"/>
        <rFont val="Times New Roman"/>
        <family val="1"/>
      </rPr>
      <t xml:space="preserve">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 W.C. pan with ISI marked white solid plastic seat and lid   as per approved drawings/as directed by Engineering-in-Charge.</t>
    </r>
    <r>
      <rPr>
        <b/>
        <sz val="13"/>
        <color indexed="8"/>
        <rFont val="Times New Roman"/>
        <family val="1"/>
      </rPr>
      <t>makes : HINDWARE ,P trap  Size : 610x350x710mm  Cat No. S1031111   , Flush Cat no. B1020105 , Carina Seat Cover Cat No. B1510101.</t>
    </r>
  </si>
  <si>
    <r>
      <t xml:space="preserve">Providing and fixing </t>
    </r>
    <r>
      <rPr>
        <b/>
        <sz val="13"/>
        <color indexed="8"/>
        <rFont val="Times New Roman"/>
        <family val="1"/>
      </rPr>
      <t>single piece EWC with soft PP</t>
    </r>
    <r>
      <rPr>
        <sz val="13"/>
        <color indexed="8"/>
        <rFont val="Times New Roman"/>
        <family val="1"/>
      </rPr>
      <t xml:space="preserve"> soft seat cover, Hinges,10 litre low level white vitreous china </t>
    </r>
    <r>
      <rPr>
        <b/>
        <sz val="13"/>
        <color indexed="8"/>
        <rFont val="Times New Roman"/>
        <family val="1"/>
      </rPr>
      <t>dual flushing cistern</t>
    </r>
    <r>
      <rPr>
        <sz val="13"/>
        <color indexed="8"/>
        <rFont val="Times New Roman"/>
        <family val="1"/>
      </rPr>
      <t xml:space="preserve"> fixing accessories set and accessories such as angle stop valve and 450mm long braided hose with two 15mm nuts and rubber washers with nuts, cisterns fitting including cutting and making good the walls and floors where required.size 710x390x790mm,S-trap  by  </t>
    </r>
    <r>
      <rPr>
        <b/>
        <sz val="13"/>
        <color indexed="8"/>
        <rFont val="Times New Roman"/>
        <family val="1"/>
      </rPr>
      <t>Hindware</t>
    </r>
    <r>
      <rPr>
        <sz val="13"/>
        <color indexed="8"/>
        <rFont val="Times New Roman"/>
        <family val="1"/>
      </rPr>
      <t xml:space="preserve"> ) etc. complete at all levels and heights for the finished item of work and  as per approved drawings/as directed by Engineering-in-Charge.e.</t>
    </r>
    <r>
      <rPr>
        <b/>
        <sz val="13"/>
        <color indexed="8"/>
        <rFont val="Times New Roman"/>
        <family val="1"/>
      </rPr>
      <t>makes : HINDWARE  S-trap 300mm  cat no. S1013137  s-trap</t>
    </r>
  </si>
  <si>
    <r>
      <t xml:space="preserve">Providing and fixing water closet squatting pan </t>
    </r>
    <r>
      <rPr>
        <b/>
        <sz val="13"/>
        <color indexed="8"/>
        <rFont val="Times New Roman"/>
        <family val="1"/>
      </rPr>
      <t>(Indian type W.C. pan</t>
    </r>
    <r>
      <rPr>
        <sz val="13"/>
        <color indexed="8"/>
        <rFont val="Times New Roman"/>
        <family val="1"/>
      </rPr>
      <t xml:space="preserve">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 White Vitreous china Orissa pattern W.C. pan of size 580x440  mm with integral type foot rests   as per approved drawings/as directed by Engineering-in-Charge.</t>
    </r>
    <r>
      <rPr>
        <b/>
        <sz val="13"/>
        <color indexed="8"/>
        <rFont val="Times New Roman"/>
        <family val="1"/>
      </rPr>
      <t>make :Hindware</t>
    </r>
  </si>
  <si>
    <r>
      <t xml:space="preserve">Providing and fixing </t>
    </r>
    <r>
      <rPr>
        <b/>
        <sz val="13"/>
        <color indexed="8"/>
        <rFont val="Times New Roman"/>
        <family val="1"/>
      </rPr>
      <t>white vitreous china flat back half stall urinal</t>
    </r>
    <r>
      <rPr>
        <sz val="13"/>
        <color indexed="8"/>
        <rFont val="Times New Roman"/>
        <family val="1"/>
      </rPr>
      <t xml:space="preserve"> of size 580x380x350mm with push cock, fittings, standard size C.P. brass flush pipe, spreaders with unions and clamps (all in C.P. brass) with waste fitting as per IS :2556, C.P. trap with outlet grating and other Couplings in C.P. brass, including painting of fittings and cutting and making good the walls and floors wherever required .Single half stall urinals with CP  brass push cock ( by  Hindware ) etc. complete at all levels and heights for the finished item of work and as per approved drawings/as directed by Engineering-in-Charge..</t>
    </r>
    <r>
      <rPr>
        <b/>
        <sz val="13"/>
        <color indexed="8"/>
        <rFont val="Times New Roman"/>
        <family val="1"/>
      </rPr>
      <t>make :Hindware</t>
    </r>
  </si>
  <si>
    <r>
      <t xml:space="preserve">Providing and fixing of star white urinal partition of size 69 x 16.5 x 32.5CM Cat No. 61001   as per approved drawings/as directed by Engineering-in-Charge. </t>
    </r>
    <r>
      <rPr>
        <b/>
        <sz val="13"/>
        <rFont val="Times New Roman"/>
        <family val="1"/>
      </rPr>
      <t>Make: Hind ware or equivalent.</t>
    </r>
  </si>
  <si>
    <r>
      <t xml:space="preserve">Providing and fixing </t>
    </r>
    <r>
      <rPr>
        <b/>
        <sz val="13"/>
        <color indexed="8"/>
        <rFont val="Times New Roman"/>
        <family val="1"/>
      </rPr>
      <t>15mm CP health faucet with 1.0 mtrs long tube</t>
    </r>
    <r>
      <rPr>
        <sz val="13"/>
        <color indexed="8"/>
        <rFont val="Times New Roman"/>
        <family val="1"/>
      </rPr>
      <t xml:space="preserve">  with end nuts and hook and 1 nor  15mm CP brass angular stop cock with wall flange, Hook to be fixed with CP brass with suitable counter sunk screws, all of approved make etc., complete.with all fittings cp brass screws and fixtures complete, including cutting and making good the walls wherever required. (  Jaquar ) etc. complete at all levels and heights for the finished item of work and  as per approved drawings/as directed by Engineering-in-Charge.</t>
    </r>
    <r>
      <rPr>
        <b/>
        <sz val="13"/>
        <color indexed="8"/>
        <rFont val="Times New Roman"/>
        <family val="1"/>
      </rPr>
      <t>make :JAQUAR</t>
    </r>
  </si>
  <si>
    <r>
      <t xml:space="preserve">Supply and fixing of </t>
    </r>
    <r>
      <rPr>
        <b/>
        <sz val="13"/>
        <color indexed="8"/>
        <rFont val="Times New Roman"/>
        <family val="1"/>
      </rPr>
      <t>50mm dia PVC 4 Kg/sqm</t>
    </r>
    <r>
      <rPr>
        <sz val="13"/>
        <color indexed="8"/>
        <rFont val="Times New Roman"/>
        <family val="1"/>
      </rPr>
      <t xml:space="preserve"> Soil waste pipe, including bends, elbows, couplings, solvent etc complete   as per approved drawings/as directed by Engineering-in-Charge.</t>
    </r>
  </si>
  <si>
    <r>
      <t xml:space="preserve">Supplying and fixing of </t>
    </r>
    <r>
      <rPr>
        <b/>
        <sz val="13"/>
        <color indexed="8"/>
        <rFont val="Times New Roman"/>
        <family val="1"/>
      </rPr>
      <t>110mm dia SWR pipe</t>
    </r>
    <r>
      <rPr>
        <sz val="13"/>
        <color indexed="8"/>
        <rFont val="Times New Roman"/>
        <family val="1"/>
      </rPr>
      <t xml:space="preserve"> </t>
    </r>
    <r>
      <rPr>
        <b/>
        <sz val="13"/>
        <color indexed="8"/>
        <rFont val="Times New Roman"/>
        <family val="1"/>
      </rPr>
      <t xml:space="preserve">of 4kg/sqm for rain water down </t>
    </r>
    <r>
      <rPr>
        <sz val="13"/>
        <color indexed="8"/>
        <rFont val="Times New Roman"/>
        <family val="1"/>
      </rPr>
      <t>take pipes and fixing all specials such as plain bends, off sets fixing with PVC clamps with required number of Bombay nails etc with solvent jointing including cost and conveyance of all materials to site, all operational, incidental, labour charges  etc., Complete for finished item of work.  as per approved drawings/as directed by Engineering-in-Charge.</t>
    </r>
  </si>
  <si>
    <r>
      <t xml:space="preserve">Constructing </t>
    </r>
    <r>
      <rPr>
        <b/>
        <sz val="13"/>
        <color indexed="8"/>
        <rFont val="Times New Roman"/>
        <family val="1"/>
      </rPr>
      <t>brick masonry chamber for underground C.I. inspection chamber</t>
    </r>
    <r>
      <rPr>
        <sz val="13"/>
        <color indexed="8"/>
        <rFont val="Times New Roman"/>
        <family val="1"/>
      </rPr>
      <t xml:space="preserve"> and bends with bricks in cement mortar 1:4 (1 cement : 4 coarse sand) C.I. cover with frame (light duty) 455x610 mm internal dimensions, total weight of cover with frame to be not less than 38 kg (weight of cover 23 kg and weight of frame 15 kg), R.C.C. top slab with 1:1.5:3 mix (1 cement : 1.5 fine sand : 3 graded stone aggregate 20 mm nominal size), foundation concrete 1:5:10 (1 cement : 5 fine sand : 10 graded stone aggregate 40 mm nominal size), inside plastering 12 mm thick with cement mortar 1:3 (1 cement : 3 coarse sand), finished smooth with a floating coat of neat cement on walls and bed concrete etc. complete as per standard design:
Inside dimensions 500x700 mm and 45 cm deep for pipe line with one or two inlets : With common burnt clay F.P.S. (non modular) bricks of class designation 7.5.  as per approved drawings/as directed by Engineering-in-Charge.
</t>
    </r>
  </si>
  <si>
    <r>
      <t xml:space="preserve">Constructing brick masonry </t>
    </r>
    <r>
      <rPr>
        <b/>
        <sz val="13"/>
        <color indexed="8"/>
        <rFont val="Times New Roman"/>
        <family val="1"/>
      </rPr>
      <t>circular manhole 1.22 m internal dia</t>
    </r>
    <r>
      <rPr>
        <sz val="13"/>
        <color indexed="8"/>
        <rFont val="Times New Roman"/>
        <family val="1"/>
      </rPr>
      <t xml:space="preserve">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 19.11.1 </t>
    </r>
    <r>
      <rPr>
        <b/>
        <sz val="13"/>
        <color indexed="8"/>
        <rFont val="Times New Roman"/>
        <family val="1"/>
      </rPr>
      <t xml:space="preserve">1.68 m deep </t>
    </r>
    <r>
      <rPr>
        <sz val="13"/>
        <color indexed="8"/>
        <rFont val="Times New Roman"/>
        <family val="1"/>
      </rPr>
      <t>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19.11.1.1 With common burnt clay F.P.S. (non modular) bricks of class designation 7.5  as per approved drawings/as directed by Engineering-in-Charge.</t>
    </r>
  </si>
  <si>
    <r>
      <t xml:space="preserve">Providing and fixing in position </t>
    </r>
    <r>
      <rPr>
        <b/>
        <sz val="13"/>
        <color indexed="8"/>
        <rFont val="Times New Roman"/>
        <family val="1"/>
      </rPr>
      <t>pre-cast R.C.C. drain cover and frame</t>
    </r>
    <r>
      <rPr>
        <sz val="13"/>
        <color indexed="8"/>
        <rFont val="Times New Roman"/>
        <family val="1"/>
      </rPr>
      <t xml:space="preserve">
of required shape and approved quality Rectangular shape 600x450 mm internal
dimensions</t>
    </r>
  </si>
  <si>
    <r>
      <t xml:space="preserve">Constructing </t>
    </r>
    <r>
      <rPr>
        <b/>
        <sz val="13"/>
        <color indexed="8"/>
        <rFont val="Times New Roman"/>
        <family val="1"/>
      </rPr>
      <t>brick masonry road gully chamber 45x45x77.5 cm</t>
    </r>
    <r>
      <rPr>
        <sz val="13"/>
        <color indexed="8"/>
        <rFont val="Times New Roman"/>
        <family val="1"/>
      </rPr>
      <t xml:space="preserve"> with bricks in cement mortar 1:4 (1 cement : 4 coarse sand ) with precast R.C.C. vertical grating  including top cover with frame complete as per standard design : With common burnt clay F.P.S. (non modular) bricks of class designation 7.5</t>
    </r>
  </si>
  <si>
    <r>
      <t xml:space="preserve">Supply and fixing of </t>
    </r>
    <r>
      <rPr>
        <b/>
        <sz val="13"/>
        <color indexed="8"/>
        <rFont val="Times New Roman"/>
        <family val="1"/>
      </rPr>
      <t>sump cover with frame of size 600x600mm i</t>
    </r>
    <r>
      <rPr>
        <sz val="13"/>
        <color indexed="8"/>
        <rFont val="Times New Roman"/>
        <family val="1"/>
      </rPr>
      <t>ncluding cost and conveyance of all materials complete for finished item of work.</t>
    </r>
  </si>
  <si>
    <r>
      <t xml:space="preserve">Providing and fixing </t>
    </r>
    <r>
      <rPr>
        <b/>
        <sz val="13"/>
        <color indexed="8"/>
        <rFont val="Times New Roman"/>
        <family val="1"/>
      </rPr>
      <t>White glazed vitreous Oval Wash Basin</t>
    </r>
    <r>
      <rPr>
        <sz val="13"/>
        <color indexed="8"/>
        <rFont val="Times New Roman"/>
        <family val="1"/>
      </rPr>
      <t xml:space="preserve"> Under-Counter, size 570x480x210 mm., with supporting M.S. or C.I. Brackets, necessary pipe connection up to the outside face of the wall, having Telephonic Black / Colour Granite of 180 mm thick fixed on Black Kadappa Framework, Waste coupling 32 mm size full thread with 80 mm height Chrome plated, Bottle trap Chrome plated, Pillar Cock including necessary fittings with wall Flange etc. complete in all respects including cutting and making good the walls etc. complete as directed by Engineer in charge.
Refer following product wise details/ Equivalent model of HINDWARE as per approved by engineer-in-charge.
Wash Basin : Wash Basin : </t>
    </r>
    <r>
      <rPr>
        <b/>
        <sz val="13"/>
        <color indexed="8"/>
        <rFont val="Times New Roman"/>
        <family val="1"/>
      </rPr>
      <t>Wash Basin OVAL 570x 480 x 210 mm, Make : Hindware , Catl No.91008</t>
    </r>
    <r>
      <rPr>
        <sz val="13"/>
        <color indexed="8"/>
        <rFont val="Times New Roman"/>
        <family val="1"/>
      </rPr>
      <t xml:space="preserve">
Basin Mixer : Pillar cock </t>
    </r>
    <r>
      <rPr>
        <b/>
        <sz val="13"/>
        <color indexed="8"/>
        <rFont val="Times New Roman"/>
        <family val="1"/>
      </rPr>
      <t xml:space="preserve"> , Make : JAQUAR, Model No.: FLR-CHR-5011NG</t>
    </r>
    <r>
      <rPr>
        <sz val="13"/>
        <color indexed="8"/>
        <rFont val="Times New Roman"/>
        <family val="1"/>
      </rPr>
      <t xml:space="preserve">
Waste Coupling: Waste coupling (full thread) 32 mm, </t>
    </r>
    <r>
      <rPr>
        <b/>
        <sz val="13"/>
        <color indexed="8"/>
        <rFont val="Times New Roman"/>
        <family val="1"/>
      </rPr>
      <t xml:space="preserve"> Model No.: F8050101, Make: CERA</t>
    </r>
    <r>
      <rPr>
        <sz val="13"/>
        <color indexed="8"/>
        <rFont val="Times New Roman"/>
        <family val="1"/>
      </rPr>
      <t xml:space="preserve">
Bottle Trap : Bottle trap 300 mm (12”)</t>
    </r>
    <r>
      <rPr>
        <b/>
        <sz val="13"/>
        <color indexed="8"/>
        <rFont val="Times New Roman"/>
        <family val="1"/>
      </rPr>
      <t>, Model No.: F8060401, Make: CERA</t>
    </r>
    <r>
      <rPr>
        <sz val="13"/>
        <color indexed="8"/>
        <rFont val="Times New Roman"/>
        <family val="1"/>
      </rPr>
      <t xml:space="preserve">
</t>
    </r>
  </si>
  <si>
    <r>
      <t xml:space="preserve">Suppy  and fixing indian make Flat back white Glazed wash hand basin 1st quality confirming to IS: 2556-Part-4 :1972 of Size 550x400mm Single C.P. Pillar cock as approved by engineeer in charge with waste fittings like rubber plug, chain, 32mm nominal size C.P. Fitting with parallel pipe thread confirming to IS:2963-1979 and fitted with 15mm nominal bore chromium plated pillar tap of 1st quality indian make 300grams SEICO/ESSO or Equivalent complete with standard CI Brackets including wooden block and painting to all iron fittings with 2 coats of synthetic enamel paint of approved colour and make including cutting the walls wherever necessary and making the same good for finished item of work, as per approved drawings/as directed by Engineering-in-Charge. </t>
    </r>
    <r>
      <rPr>
        <b/>
        <sz val="13"/>
        <color indexed="8"/>
        <rFont val="Times New Roman"/>
        <family val="1"/>
      </rPr>
      <t>Make: Hindware</t>
    </r>
  </si>
  <si>
    <r>
      <t xml:space="preserve">Providing and fixing </t>
    </r>
    <r>
      <rPr>
        <b/>
        <sz val="13"/>
        <color indexed="8"/>
        <rFont val="Times New Roman"/>
        <family val="1"/>
      </rPr>
      <t>600x450 mm beveled edge mirror</t>
    </r>
    <r>
      <rPr>
        <sz val="13"/>
        <color indexed="8"/>
        <rFont val="Times New Roman"/>
        <family val="1"/>
      </rPr>
      <t xml:space="preserve"> of superior glass (of approved quality) complete with 6 mm thick hard board ground fixed to wooden cleats with C.P. brass screws and washers complete.</t>
    </r>
  </si>
  <si>
    <r>
      <t>Providing &amp; fixing</t>
    </r>
    <r>
      <rPr>
        <b/>
        <sz val="13"/>
        <rFont val="Times New Roman"/>
        <family val="1"/>
      </rPr>
      <t xml:space="preserve"> C.P. brass towel ring</t>
    </r>
    <r>
      <rPr>
        <sz val="13"/>
        <rFont val="Times New Roman"/>
        <family val="1"/>
      </rPr>
      <t xml:space="preserve"> fixed to rawl plug with C.P. brass screws.
Refer following product wise details/ Equivalent model of   as per approved drawings/as directed by Engineering-in-Charge.
</t>
    </r>
    <r>
      <rPr>
        <b/>
        <sz val="13"/>
        <rFont val="Times New Roman"/>
        <family val="1"/>
      </rPr>
      <t>Cat No.ACN-1121N, Make : JAQUAR or  Hind ware cat no F-880007</t>
    </r>
  </si>
  <si>
    <r>
      <t xml:space="preserve">Providing and fixing </t>
    </r>
    <r>
      <rPr>
        <b/>
        <sz val="13"/>
        <rFont val="Times New Roman"/>
        <family val="1"/>
      </rPr>
      <t>C.P Soap Dispenser of best quality.</t>
    </r>
    <r>
      <rPr>
        <sz val="13"/>
        <rFont val="Times New Roman"/>
        <family val="1"/>
      </rPr>
      <t xml:space="preserve">
Refer following product wise details/ Equivalent model of    as per approved drawings/as directed by Engineering-in-Charge.
Soap Dispenser : ,</t>
    </r>
    <r>
      <rPr>
        <b/>
        <sz val="13"/>
        <rFont val="Times New Roman"/>
        <family val="1"/>
      </rPr>
      <t>cat no. ACN-1131</t>
    </r>
    <r>
      <rPr>
        <sz val="13"/>
        <rFont val="Times New Roman"/>
        <family val="1"/>
      </rPr>
      <t xml:space="preserve"> </t>
    </r>
    <r>
      <rPr>
        <b/>
        <sz val="13"/>
        <rFont val="Times New Roman"/>
        <family val="1"/>
      </rPr>
      <t>Make : JAQUAR</t>
    </r>
    <r>
      <rPr>
        <sz val="13"/>
        <rFont val="Times New Roman"/>
        <family val="1"/>
      </rPr>
      <t xml:space="preserve">
Basin Mixer : Pillar cock , </t>
    </r>
    <r>
      <rPr>
        <b/>
        <sz val="13"/>
        <rFont val="Times New Roman"/>
        <family val="1"/>
      </rPr>
      <t>Make : JAQUAR</t>
    </r>
    <r>
      <rPr>
        <sz val="13"/>
        <rFont val="Times New Roman"/>
        <family val="1"/>
      </rPr>
      <t>, 
Waste Coupling: Waste coupling (full thread) 32 mm, , Make : JAQUAR
Bottle Trap : Bottle trap 300 mm (12”), , Make : JAQUAR</t>
    </r>
  </si>
  <si>
    <r>
      <t xml:space="preserve">Providing &amp; Fixing in position </t>
    </r>
    <r>
      <rPr>
        <b/>
        <sz val="13"/>
        <rFont val="Times New Roman"/>
        <family val="1"/>
      </rPr>
      <t>C.P. 2-Way Bib Cock with Wall Flange</t>
    </r>
    <r>
      <rPr>
        <sz val="13"/>
        <rFont val="Times New Roman"/>
        <family val="1"/>
      </rPr>
      <t xml:space="preserve"> of best quality complete in all respects including cutting and making good the walls etc.
Refer following product wise details/ Equivalent model of JAQUAR, PARRYWARE  as per approved drawings/as directed by Engineering-in-Charge..
2 Way Bib Cock : Agate Pro Two way bib cock, </t>
    </r>
    <r>
      <rPr>
        <b/>
        <sz val="13"/>
        <rFont val="Times New Roman"/>
        <family val="1"/>
      </rPr>
      <t>Model No.: G3334A1, Make : PARRYWARE</t>
    </r>
    <r>
      <rPr>
        <sz val="13"/>
        <rFont val="Times New Roman"/>
        <family val="1"/>
      </rPr>
      <t xml:space="preserve">
</t>
    </r>
  </si>
  <si>
    <r>
      <t xml:space="preserve">Providing and fixing </t>
    </r>
    <r>
      <rPr>
        <b/>
        <sz val="13"/>
        <rFont val="Times New Roman"/>
        <family val="1"/>
      </rPr>
      <t>Long Body Bib Cock with Wall Flange</t>
    </r>
    <r>
      <rPr>
        <sz val="13"/>
        <rFont val="Times New Roman"/>
        <family val="1"/>
      </rPr>
      <t xml:space="preserve"> best quality including cutting and making good the wall where required. 
Refer following product wise details/ Equivalent model of JAQUAR,  as per approved drawings/as directed by Engineering-in-Charge.
Long Body Bib cock : Coral Bib Cock with aerator, , </t>
    </r>
    <r>
      <rPr>
        <b/>
        <sz val="13"/>
        <rFont val="Times New Roman"/>
        <family val="1"/>
      </rPr>
      <t>Cat no. 5083NK</t>
    </r>
    <r>
      <rPr>
        <sz val="13"/>
        <rFont val="Times New Roman"/>
        <family val="1"/>
      </rPr>
      <t xml:space="preserve"> </t>
    </r>
    <r>
      <rPr>
        <b/>
        <sz val="13"/>
        <rFont val="Times New Roman"/>
        <family val="1"/>
      </rPr>
      <t>Make : JAQUAR</t>
    </r>
    <r>
      <rPr>
        <sz val="13"/>
        <rFont val="Times New Roman"/>
        <family val="1"/>
      </rPr>
      <t xml:space="preserve">
</t>
    </r>
  </si>
  <si>
    <r>
      <t xml:space="preserve">Providing and fixing </t>
    </r>
    <r>
      <rPr>
        <b/>
        <sz val="13"/>
        <rFont val="Times New Roman"/>
        <family val="1"/>
      </rPr>
      <t xml:space="preserve">C.P. brass angle valve </t>
    </r>
    <r>
      <rPr>
        <sz val="13"/>
        <rFont val="Times New Roman"/>
        <family val="1"/>
      </rPr>
      <t xml:space="preserve">with wall flange complete, including cutting and making good the wall where required. 
Refer following product wise details/ Equivalent model of   as per approved drawings/as directed by Engineering-in-Charge.
Angle Valve : Star Angle valve, , </t>
    </r>
    <r>
      <rPr>
        <b/>
        <sz val="13"/>
        <rFont val="Times New Roman"/>
        <family val="1"/>
      </rPr>
      <t xml:space="preserve">Model No.: T9926A1, Make : PARRYWARE </t>
    </r>
  </si>
  <si>
    <r>
      <t xml:space="preserve">Supplying &amp; fixing PVC </t>
    </r>
    <r>
      <rPr>
        <b/>
        <sz val="13"/>
        <color indexed="8"/>
        <rFont val="Times New Roman"/>
        <family val="1"/>
      </rPr>
      <t>floor traps  1st quality</t>
    </r>
    <r>
      <rPr>
        <sz val="13"/>
        <color indexed="8"/>
        <rFont val="Times New Roman"/>
        <family val="1"/>
      </rPr>
      <t xml:space="preserve"> ISI marked with C.P. Grating fixing with white cement as per site requirements with standard practice SS JALI nominal dia 100 mm (4") and grating size 100 mm dia of weight not less than 6 Kgs,  including cost and conveyance of all materials to site, all operational,incidental , labour charges, overheads and contractor's profit, etc. complete for finished item of work.  as per approved drawings/as directed by Engineering-in-Charge.</t>
    </r>
  </si>
  <si>
    <r>
      <t>Providing and fixing Chlorinated Polyvinyl Chloride (</t>
    </r>
    <r>
      <rPr>
        <b/>
        <sz val="13"/>
        <color indexed="8"/>
        <rFont val="Times New Roman"/>
        <family val="1"/>
      </rPr>
      <t>CPVC) pipes,</t>
    </r>
    <r>
      <rPr>
        <sz val="13"/>
        <color indexed="8"/>
        <rFont val="Times New Roman"/>
        <family val="1"/>
      </rPr>
      <t xml:space="preserve">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approved drawings/as directed by Engineering-in-Charge.
Concealed work, including cutting chases and making grooves and finishing  good the walls etc. </t>
    </r>
  </si>
  <si>
    <r>
      <t xml:space="preserve">Providing and fixing </t>
    </r>
    <r>
      <rPr>
        <b/>
        <sz val="13"/>
        <color indexed="8"/>
        <rFont val="Times New Roman"/>
        <family val="1"/>
      </rPr>
      <t xml:space="preserve">square-mouth S.W. gully trap </t>
    </r>
    <r>
      <rPr>
        <sz val="13"/>
        <color indexed="8"/>
        <rFont val="Times New Roman"/>
        <family val="1"/>
      </rPr>
      <t>class SP-1 complete with C.I. grating brick masonry chamber with water tight C.I. cover with frame of 300 x 300 mm size (inside) the weight of cover to be not less than 4.50 kg and frame to be not less than 2.70 kg as per standard design:150 x 100 mm size P type 19.4.2.1 With common burnt clay F.P.S. (non modular) bricks of class designation 7.5  as per approved drawings/as directed by Engineering-in-Charge.</t>
    </r>
  </si>
  <si>
    <r>
      <rPr>
        <b/>
        <sz val="13"/>
        <color indexed="8"/>
        <rFont val="Times New Roman"/>
        <family val="1"/>
      </rPr>
      <t xml:space="preserve">S &amp; F Bronze Ball valve with SS Ball </t>
    </r>
    <r>
      <rPr>
        <sz val="13"/>
        <color indexed="8"/>
        <rFont val="Times New Roman"/>
        <family val="1"/>
      </rPr>
      <t>and SS Spindle as per IS - Class - I, Indian make heavy type   including cost and conveyance of all materials to site, all operational,incidental , labour charges, overheads and contractor's profit etc. complete for finished item of work in all floors as per approved drawings/as directed by Engineering-in-Charge.</t>
    </r>
  </si>
  <si>
    <r>
      <t xml:space="preserve">Providing </t>
    </r>
    <r>
      <rPr>
        <b/>
        <sz val="13"/>
        <color indexed="8"/>
        <rFont val="Times New Roman"/>
        <family val="1"/>
      </rPr>
      <t>edge full moulding to 18 mm thick granit</t>
    </r>
    <r>
      <rPr>
        <sz val="13"/>
        <color indexed="8"/>
        <rFont val="Times New Roman"/>
        <family val="1"/>
      </rPr>
      <t>e stone counters, Vanities etc., including machine polishing to edge to give high gloss finish etc. complete as as per approved drawings/as directed by Engineering-in-Charge.</t>
    </r>
  </si>
  <si>
    <r>
      <t xml:space="preserve">Providing and fixing </t>
    </r>
    <r>
      <rPr>
        <b/>
        <sz val="13"/>
        <color indexed="8"/>
        <rFont val="Times New Roman"/>
        <family val="1"/>
      </rPr>
      <t>18 mm thick gang saw granite</t>
    </r>
    <r>
      <rPr>
        <sz val="13"/>
        <color indexed="8"/>
        <rFont val="Times New Roman"/>
        <family val="1"/>
      </rPr>
      <t xml:space="preserve"> cut, mirror polished, premoulded and prepolished, machine cut for </t>
    </r>
    <r>
      <rPr>
        <b/>
        <sz val="13"/>
        <color indexed="8"/>
        <rFont val="Times New Roman"/>
        <family val="1"/>
      </rPr>
      <t>kitchen platforms, vanity counters, window sills</t>
    </r>
    <r>
      <rPr>
        <sz val="13"/>
        <color indexed="8"/>
        <rFont val="Times New Roman"/>
        <family val="1"/>
      </rPr>
      <t xml:space="preserve"> ,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  as per approved drawings/as directed by Engineering-in-Charge.</t>
    </r>
  </si>
  <si>
    <r>
      <rPr>
        <b/>
        <sz val="13"/>
        <color indexed="8"/>
        <rFont val="Times New Roman"/>
        <family val="1"/>
      </rPr>
      <t>Making connection of drain or sewer lin</t>
    </r>
    <r>
      <rPr>
        <sz val="13"/>
        <color indexed="8"/>
        <rFont val="Times New Roman"/>
        <family val="1"/>
      </rPr>
      <t>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as per approved drawings/as directed by Engineering-in-Charge.</t>
    </r>
  </si>
  <si>
    <r>
      <rPr>
        <b/>
        <sz val="13"/>
        <rFont val="Times New Roman"/>
        <family val="1"/>
      </rPr>
      <t xml:space="preserve">Surface Preparation: </t>
    </r>
    <r>
      <rPr>
        <sz val="13"/>
        <rFont val="Times New Roman"/>
        <family val="1"/>
      </rPr>
      <t xml:space="preserve">RCC Surfaces must be clean, even and sound concrete. Remove all oil, dirt, laitance and other Contaminants by manually.
Grout: Providing Chemical injection treatment in the form of pressure grouting to the cold joint by injecting cement slurry mixed with grout admixture ArmGrout Additive @ 250 gms per bag of cement, in the required consistency through the pre fixed PVC nozzles in the 10mm dia holes, fixing of PVC nozzles with quick setting compound ReArm Fix 10S and final cutting the projected nozzles and sealing off the PVC nozzles after the injection operation is over with quick setting compound ReArm Fix 10S, non-shrink rapid setting mortar compound, finishing, curing etc. as per manufacturers specification and as directed. (including cement ). Application of Primer: Apply FloArm primer 1260 over well prepared surface.  Application of Hybrid Polyurea waterproof coating: Application of Polyurethane waterproof coating of two component, spray applied fast setting coating based out of modified polyurethane/ Hybrid Polyurea Hybrid to achieve an elastic, high crack bridging waterproofing coating with long life expectancy waterproofing system AquaArm Purtech H 1 manufactured and supplied by MYK Arment or equivalent.  AquaArm Purtech H1 can be applied at 1Kg/Sqm/mm thickness. The membrane will have the following technical parameters:   Elongation : &gt;500 %  Recovery from 100 % Elongation : &gt;85%  Tensile Strength : &gt;12 N/mm2  </t>
    </r>
    <r>
      <rPr>
        <b/>
        <sz val="13"/>
        <rFont val="Times New Roman"/>
        <family val="1"/>
      </rPr>
      <t>Applicator/ Agency  has to  submit 10 Years Guarantee on Bond Paper, MYK Arment make</t>
    </r>
    <r>
      <rPr>
        <sz val="13"/>
        <rFont val="Times New Roman"/>
        <family val="1"/>
      </rPr>
      <t xml:space="preserve">.                                               </t>
    </r>
  </si>
  <si>
    <r>
      <t xml:space="preserve">Surface Preparation: (after de shuttering &amp; curing) RCC Surfaces must be clean, even and sound concrete. Remove all oil, dirt, laitance and other Contaminants by manually. Construction joint treatment: Starter level lift joint, pour joints or critical joints in the wall make a “V” groove with 20mmx20mm width and depth. Fix the PVC Pipe of 10mm dia into the drilled hole and pack it tightly use quick setting cement - ReArmFix 10S.                                                                                                                                                                                                                                                                
Packing the groove with non-shrink grout ArmGrout M65 Inject cementitious slurry by adding cement grout ArmGrout Additive maintaining W/P ratio of 0.45 with the dosage of 250gms/bag of cement under pressure through the nozzles. This should be applied before application of crystalline coating of AquaArm IC. including cemnet 
Providing and applying crystlline waterproofing treatment to RCC retaining wall. The waterproofing to be carried out using </t>
    </r>
    <r>
      <rPr>
        <b/>
        <sz val="13"/>
        <color rgb="FF000000"/>
        <rFont val="Times New Roman"/>
        <family val="1"/>
      </rPr>
      <t>AquaArm IC of MYK Arment make</t>
    </r>
    <r>
      <rPr>
        <sz val="13"/>
        <color rgb="FF000000"/>
        <rFont val="Times New Roman"/>
        <family val="1"/>
      </rPr>
      <t xml:space="preserve">, by preparing AquaArm IC slurry, by adding 6.75 to 8 liter clean water per 25 kg of AquaArm IC. Both the components should be mixed with a mechanical stirrer (300 to 700 RPM) until a lump free, homogeneous slurry is obtained. The slurry should be applied with a brush @ 1.5 kg/Sqm in two coats on the concrete substrate. The second coat should be applied when the first coat is still tacky. </t>
    </r>
    <r>
      <rPr>
        <b/>
        <sz val="13"/>
        <color rgb="FF000000"/>
        <rFont val="Times New Roman"/>
        <family val="1"/>
      </rPr>
      <t>Applicator/ Agency  has to  submit 10 Years Guarantee on Bond Paper.</t>
    </r>
  </si>
  <si>
    <r>
      <t xml:space="preserve">Dismantling roofing including ridges, hips, valleys and gutters etc., and stacking the material  as per direction of Engineer-in-charge. </t>
    </r>
    <r>
      <rPr>
        <b/>
        <sz val="13"/>
        <color indexed="8"/>
        <rFont val="Times New Roman"/>
        <family val="1"/>
      </rPr>
      <t>Dismalting of G.S Sheet</t>
    </r>
  </si>
  <si>
    <r>
      <rPr>
        <b/>
        <sz val="13"/>
        <color indexed="8"/>
        <rFont val="Times New Roman"/>
        <family val="1"/>
      </rPr>
      <t>Demolishing cement concrete</t>
    </r>
    <r>
      <rPr>
        <sz val="13"/>
        <color indexed="8"/>
        <rFont val="Times New Roman"/>
        <family val="1"/>
      </rPr>
      <t xml:space="preserve"> , solling and PCC stone manually/ by mechanical means including disposal of material within 50 metres lead as per direction of Engineer - in - charge</t>
    </r>
  </si>
  <si>
    <t>c) All kinds of soil  4.50M to 6.00M</t>
  </si>
  <si>
    <t>Close timbering in case of shafts, wells, cesspits, manholes and the like including strutting, shoring and packing cavities (wherever required) etc. complete. (Measurements to be taken of the face area timbered).</t>
  </si>
  <si>
    <t>a) Depth not exceeding 1.5 m</t>
  </si>
  <si>
    <t>b) Depth exceeding 1.5 m but not exceeding 3 m</t>
  </si>
  <si>
    <t>c) Depth exceeding 3 m but not exceeding 4.5 m</t>
  </si>
  <si>
    <t>a) Foundations, footings, bases of columns, etc. for mass concrete</t>
  </si>
  <si>
    <t>b) Columns, Pillars, Piers, Abutments, Posts and Struts</t>
  </si>
  <si>
    <t xml:space="preserve">c) Suspended floors, roofs, landings, chajja's , balconies and access platform </t>
  </si>
  <si>
    <t>d) Lintels, beams, plinth beams, girders, bressumers and cantilevers</t>
  </si>
  <si>
    <t xml:space="preserve"> e) staircases</t>
  </si>
  <si>
    <t>f) Walls (any thickness) including attached pilasters, butteresses, plinth and string courses etc.</t>
  </si>
  <si>
    <t>a) Providing and laying 150 Gsm Geo fabric membrane as separation layer</t>
  </si>
  <si>
    <r>
      <rPr>
        <b/>
        <sz val="13"/>
        <rFont val="Times New Roman"/>
        <family val="1"/>
      </rPr>
      <t>b) Protection Screed for Horizontal Areas:</t>
    </r>
    <r>
      <rPr>
        <sz val="13"/>
        <rFont val="Times New Roman"/>
        <family val="1"/>
      </rPr>
      <t xml:space="preserve"> Providing and Laying M20 grade screed concrete in 1:100  to a minimum thickness of 75 mm mixed with  AquaArm Proof WP10 -Integral Waterproofing admixture at the dosage of 125 ml/bag of cement   and virgin polypropylene fibrated fiber at 0.9kg/m3 ,over waterproofing layer to a minimum thickness of 75 mm as per site requirement (Civil Contractor Scope) including control joints of 4M X 4M size and filling the panels with polyurethane sealant ( SealArm  PU). </t>
    </r>
    <r>
      <rPr>
        <b/>
        <sz val="13"/>
        <rFont val="Times New Roman"/>
        <family val="1"/>
      </rPr>
      <t xml:space="preserve"> Applicator/ Agency  has to  submit 10 Years Guarantee on Bond Paper, MYK Arment make</t>
    </r>
  </si>
  <si>
    <r>
      <rPr>
        <b/>
        <sz val="13"/>
        <rFont val="Times New Roman"/>
        <family val="1"/>
      </rPr>
      <t xml:space="preserve">c) Protective Plaster: </t>
    </r>
    <r>
      <rPr>
        <sz val="13"/>
        <rFont val="Times New Roman"/>
        <family val="1"/>
      </rPr>
      <t>Applying avg. 15 mm thick, CM 1:4 plaster admixed with AquaArm Proof WP-10, Integral Waterproofing Compound @ 150 ml / bag of cement. (Mode of measurement will be actual  treated area).</t>
    </r>
    <r>
      <rPr>
        <b/>
        <sz val="13"/>
        <rFont val="Times New Roman"/>
        <family val="1"/>
      </rPr>
      <t xml:space="preserve"> (Including cement and sand cost and conveyance of all charges etc., )  Applicator/ Agency  has to  submit 10 Years Guarantee on Bond Paper, MYK Arment make</t>
    </r>
  </si>
  <si>
    <t xml:space="preserve">a) For pipes 100 to 250 mm diameter  </t>
  </si>
  <si>
    <t>b) For pipes 250 to 300 mm diameter</t>
  </si>
  <si>
    <t>c) For pipes 350 to 450 mm diameter</t>
  </si>
  <si>
    <r>
      <t xml:space="preserve">Supplying and fixing of </t>
    </r>
    <r>
      <rPr>
        <b/>
        <sz val="11"/>
        <rFont val="Times New Roman"/>
        <family val="1"/>
      </rPr>
      <t>Single shutter door</t>
    </r>
    <r>
      <rPr>
        <sz val="11"/>
        <rFont val="Times New Roman"/>
        <family val="1"/>
      </rPr>
      <t xml:space="preserve"> using door frames fabricated from sections made of galvanized steel powder coated (base steel as per IS 513, galvanized as per IS 277 with zinc of 120 grams / square metre), the factory made section are powder coated with pure polyester powder of 50-60 microns thick with total coated thickness of 1.25 mm, size of door frame section is of 105 x 60 mm with a rebate of 38 mm to accommodate 35 mm thick door shutter, with groove to insert gasket in the frame section, frame section filled with polyurethane foam, cut to length, and joined by way of welding, each frame provided with: a) 2mm thick MS powder coated butt hinges of 100 mm long – 3 Nos. for single shutter, 6 Nos. for double shutter. b) CRCA electroplates stiffeners of 6 Nos. – 3 in each vertical. c) 40 mm x 200 mm x 1.2 mm hold fasts screwed to stiffeners – 6 Nos with split end tail. d) Nylon Aldrops Receiver – 1 No. for single shutter frame. e)Tie Rod – 1 No  Flush door shutters of 35mm thick solid bond wood blockboard type with commercial ply on both faces conforming to IS:2202 and Melamine Laminate Sheets of Mat Finish: 1.50mm thick on both sides, as per approved drawing, including the cost of 1 pair of dormakaba Antimicrobial  pull handle TGDI-D 300 back to back with adjustable fixing for glass, wood and metal doors in satin stainless steel. The pull handles should have supporting washer with raised bevelling on the outer surface. Length =300mm, 22mm dia, -SS304 with Antimicrobial coating clear &amp; transparent coating with protection tested for antibacterial activity as per ISO 22196 and against ISO 21702 proven to reduce viral loading on products and surfaces with up to 99.9% reduction/effectiveness or equivalent, 1 Nos of dormakaba rack and pinion door closer TS 68 EN size 2/3/4, with std. arm and with two independent closing valves and latching speed adjustable by arm. Silver finish. As per EN 1154. or equivalent, 1 set of dormakaba 706 dead lock  and CR 6612 escutcheons with   Euro Profile Double Cylinder with Both side Key  Length = 60mm (30mm+30mm) Change Keys - 3 Nos.Finish -   or equivalent, 1 nos of dormakaba lever action flush bolt with 19mm projecting bolt L=172 mm for wood door in satin chrome or equivalent, including cost of fixing the frame to the masonry / concrete, fixing the shutter to the frame, fixing the fixtures to the door, etc., cost of overheads and contractor's profit, etc. complete for finished item of work. as per approved drawings/as directed by Engineering-in-Charge.</t>
    </r>
  </si>
  <si>
    <t>d) Depth exceeding 4.5m but not exceeding 6.00 m</t>
  </si>
  <si>
    <t>Phase -II Works</t>
  </si>
  <si>
    <t>POWDER COATED GALVANISED IRON PROFILE SHEET ( 60% Quantity of  Material cost)</t>
  </si>
  <si>
    <t>77(a)</t>
  </si>
  <si>
    <r>
      <t>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r>
    <r>
      <rPr>
        <b/>
        <sz val="13"/>
        <color indexed="8"/>
        <rFont val="Times New Roman"/>
        <family val="1"/>
      </rPr>
      <t xml:space="preserve">  Material Supplied by VST.</t>
    </r>
  </si>
  <si>
    <r>
      <rPr>
        <b/>
        <sz val="13"/>
        <rFont val="Times New Roman"/>
        <family val="1"/>
      </rPr>
      <t xml:space="preserve">Providing &amp; Cutting and Fabricating </t>
    </r>
    <r>
      <rPr>
        <sz val="13"/>
        <rFont val="Times New Roman"/>
        <family val="1"/>
      </rPr>
      <t>of Structural steel work riveted, bolted or welded in built up sections,   Hollow Box Section , trusses ,vertical columns, baseplates,  purlins, tie  rods both nuts, washers, electrodes and framed work, including cutting, hoisting, fixing in position and applying a priming coat of approved steel primer all complete. as per approved drawings/as directed by Engineering-in-Charge.</t>
    </r>
  </si>
  <si>
    <t>78(a)</t>
  </si>
  <si>
    <r>
      <rPr>
        <b/>
        <sz val="13"/>
        <rFont val="Times New Roman"/>
        <family val="1"/>
      </rPr>
      <t xml:space="preserve">Cutting and Fabricating </t>
    </r>
    <r>
      <rPr>
        <sz val="13"/>
        <rFont val="Times New Roman"/>
        <family val="1"/>
      </rPr>
      <t xml:space="preserve">of Structural steel work riveted, bolted or welded in built up sections,   Hollow Box Section , trusses ,vertical columns, baseplates,  </t>
    </r>
    <r>
      <rPr>
        <b/>
        <sz val="13"/>
        <rFont val="Times New Roman"/>
        <family val="1"/>
      </rPr>
      <t>purlins</t>
    </r>
    <r>
      <rPr>
        <sz val="13"/>
        <rFont val="Times New Roman"/>
        <family val="1"/>
      </rPr>
      <t xml:space="preserve">, tie  rods both nuts, washers, electrodes and framed work, including cutting, hoisting, fixing in position and applying a priming coat of approved steel primer all complete. as per approved drawings/as directed by Engineering-in-Charge. </t>
    </r>
    <r>
      <rPr>
        <b/>
        <sz val="13"/>
        <rFont val="Times New Roman"/>
        <family val="1"/>
      </rPr>
      <t>( Material  Supplied By VST)</t>
    </r>
  </si>
  <si>
    <t>VELLORE INSTITUTE OF TECHNOLOGY AT CHENNAI CAMPUS.</t>
  </si>
  <si>
    <t>BREADTH</t>
  </si>
  <si>
    <t>clearing jungle including uprooting of rank vegetation, grass, brush wood, trees and saplings of girth up to 30 cm measured at a height of 1 m above ground level and removal of rubbish up to a distance of 50 m outside the periphery of the area cleared</t>
  </si>
  <si>
    <t>Site claerance</t>
  </si>
  <si>
    <t xml:space="preserve">General Excavation by mechanical means in all types of soil including dense soil, discentegrated/ weathered/ soft rock  including necessary manual excavation for dressing the edges &amp; leveling, all leads and lifts back filling in layers of 150mm with watered compaction. Rate to include disposing the excess earth and spreading in layers to the required levels within the site wherever specified.   and disposing  of surplus earth / excavated material out side the plot and disposing of the same to the designrated areas identified by the local Authorities . contractor has to make necessary enquiry and made his arrangements as his own for disposing of excess earth, dewatering of both ground and surface water, removal of slurry generated while excavation and keeping the area free of water with necessary shoring, strutting required for keeping earth in position etc,. excavating loose pockets and compacting the same. Note:Authorised working space and  Provision of slopes if required for execution shall not be paid separately. Excavation in all types of soils to any depth below natural  ground level. </t>
  </si>
  <si>
    <t>Earthwork excavation</t>
  </si>
  <si>
    <t>Providing and laying plain cement concrete 1:4:8(1: cement 4: coarse sand 8: graded  stone aggregate 40mm nominal size ) using H. B. G(Hard borken granite) coarse graded aggregate of 40 mm and down size for levelling course under footings, steps, walls, platform etc., including laying layers of specified thickness in alternative bays not exceeding 10 sqm as directed including form work wherever necessary and well compacted etc., all complete, as directed by Engineer-in-charge/Architect.(Grade of Mix 7.5)</t>
  </si>
  <si>
    <t>CC (1:4:8)</t>
  </si>
  <si>
    <t>providing and laying in position ready mixed or site batched design mix Cement concrete for reinforced cement concrete work; using coarse aggregate and fine aggregate derived from 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Note: Extra cement up to 10% of the minimum specified cement content in design mix shall be payable separately. in case the cement content in design mix is more than 110% of the specified minimum cement content, the contractor shall have discretion to either re-design the mix or bear the cost of extra cement. 5.33.1 All works upto plinth level M25 GRADE OF CONCRETE</t>
  </si>
  <si>
    <t>RCC BOT SLAB 230MM THICK</t>
  </si>
  <si>
    <t>RCC WALLS 200mm thick</t>
  </si>
  <si>
    <t xml:space="preserve">RCC PARTITION  </t>
  </si>
  <si>
    <t>C</t>
  </si>
  <si>
    <t>RCC TOP  SLAB 115MM THICK</t>
  </si>
  <si>
    <t xml:space="preserve">Providing, fabricating and erecting of steel form work at all levels and places wherever needed/ specified as per drawing including striking with not less than 12mm Plastic coated, marine resistant water proof ply/ smooth finished MS plates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(including grouting), PVC Spacer/Precast cover blocks, Providing openings/ cutouts/ pockets, deshuttering, applying chemical for shuttering as approved by the consultant etc., complete at all levels </t>
  </si>
  <si>
    <t>rcc bot slab sides</t>
  </si>
  <si>
    <t>rcc walls</t>
  </si>
  <si>
    <t>PARTITION WALL</t>
  </si>
  <si>
    <t>rcc top slab</t>
  </si>
  <si>
    <t>Providing and fixing reinforcement for RCC work with high yield strength ribbed  tor steel (HYSD) bar of various diameters and grade of steel as specified below conforming to IS or equivalent BS specification including cutting and waste, bending, hoisting, fabricating and placing in position according to drawings and binding the reinforcement with  galvanised annealed binding wire of double fold of 18 gauge  and providing PVC  cover blocks for placing the reinforcements in position and for maintaining the cover specified and/or according  to relevant IS or equivalent BS code. (The rate include all wastages and rolling margines)   complete .</t>
  </si>
  <si>
    <t>HSYD STEEL BARS</t>
  </si>
  <si>
    <t>WASTAGE @15%</t>
  </si>
  <si>
    <t>62 mm thick cement concrete flooring with concrete hardener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</si>
  <si>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6 mm cement plaster 1:3 (1 cement : 3 fine sand) finished with a floating
coat of neat cement and thick coat of Lime wash on top of walls when dry
for bearing of R.C.C. slabs and beams.</t>
  </si>
  <si>
    <t>ceiling plastering</t>
  </si>
  <si>
    <t>Providing &amp; laying 18 mm thick cement Plaster to Internal walls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with suitable nails / screws etc., complete and as per manufacturer specification of approved make. Rate shall include for preparation of surface, cleaning, curing, scaffolding hacking, labour materials etc. complete for all levels and heights as directed.</t>
  </si>
  <si>
    <t>Internal Plastering 18mm thick</t>
  </si>
  <si>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including applying of twice ( at base and top of mortar ) cement slurry @ 2.2kg/m2 (each time)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 sqm thoroughly embedded in the 2nd layer including smooth plastering of 12mm thick complete for finished item of work.</t>
  </si>
  <si>
    <t>External waterproofing</t>
  </si>
  <si>
    <t xml:space="preserve">Providing, fixing, testing and commissioning of 110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</si>
  <si>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4" INLET AND VENT PIPE</t>
  </si>
  <si>
    <t xml:space="preserve">Providing, fixing, testing and commissioning of 150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</si>
  <si>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6" OUTLET PIPE</t>
  </si>
  <si>
    <t>M.H cover 600mmx600mm</t>
  </si>
  <si>
    <t>Encapsuled PVC steps</t>
  </si>
  <si>
    <t>Septic Tank (100 Capacity)</t>
  </si>
  <si>
    <t>Oil Store ( First Floor)</t>
  </si>
  <si>
    <t xml:space="preserve">   </t>
  </si>
  <si>
    <t>Buiding Wise Area IN sqm</t>
  </si>
  <si>
    <t>Buiding Wise Area IN SFT</t>
  </si>
  <si>
    <t>Buiding Wise Per SFT  IN RS/-</t>
  </si>
  <si>
    <t>3.HEALTH  CARE CENTER (G+1 FLOOR)</t>
  </si>
  <si>
    <t xml:space="preserve">4.SECURITY EXTENSION </t>
  </si>
  <si>
    <t>Proposed Sump &amp; Collection Sump</t>
  </si>
  <si>
    <t>Bottom</t>
  </si>
  <si>
    <t>Plumbing works</t>
  </si>
  <si>
    <t>Above 3.00 till 4.50 M</t>
  </si>
  <si>
    <t>Waist slab Second Flight</t>
  </si>
  <si>
    <t>Stair case</t>
  </si>
  <si>
    <t>Sunshade</t>
  </si>
  <si>
    <t>Stair case room</t>
  </si>
  <si>
    <t>Staircase room</t>
  </si>
  <si>
    <t>Waist slab</t>
  </si>
  <si>
    <t>Mid landing</t>
  </si>
  <si>
    <t>For Ramp Area</t>
  </si>
  <si>
    <t>Aproach road</t>
  </si>
  <si>
    <t>Store room</t>
  </si>
  <si>
    <t>V2</t>
  </si>
  <si>
    <t>V3</t>
  </si>
  <si>
    <t>Ramp</t>
  </si>
  <si>
    <t>F2</t>
  </si>
  <si>
    <t>False ceiling</t>
  </si>
  <si>
    <t>Mineral fiber false ceiling</t>
  </si>
  <si>
    <t>chajja</t>
  </si>
  <si>
    <t>RCC plinth beams</t>
  </si>
  <si>
    <t>Plinth beam</t>
  </si>
  <si>
    <t>Shuttering For  Plinth beams</t>
  </si>
  <si>
    <t>Shuttering for Plinth beams</t>
  </si>
  <si>
    <t>Top Chord 50x50x4.0mm</t>
  </si>
  <si>
    <t>Weight of Steel  5.44KG/Rmt</t>
  </si>
  <si>
    <t>Fixing of Galvanized Iron Sheet (G. I) For Ambulance Shed</t>
  </si>
  <si>
    <t>Fabrication &amp; fixing of structural steel</t>
  </si>
  <si>
    <t>Square Hallow Section Purlin</t>
  </si>
  <si>
    <t>Section - 96x48x3.2mm</t>
  </si>
  <si>
    <t>Weight of Steel 6.71 KG/Rmt</t>
  </si>
  <si>
    <t>5. SCRAP  YARD BINS</t>
  </si>
  <si>
    <t>6. OIL STOR (FIRST FLOOR)</t>
  </si>
  <si>
    <t>7. PROPOSED PARKING SHED</t>
  </si>
  <si>
    <t xml:space="preserve">8. SEARCH  BARRIER </t>
  </si>
  <si>
    <t>9.AMBULANCE SHED</t>
  </si>
  <si>
    <t>10.PROPOSED SUMP &amp; COLLECTION SUMP</t>
  </si>
  <si>
    <t>11.  FOR SMD (OFFICE-1)  TOILET</t>
  </si>
  <si>
    <t>12. APPROACH  ROADS</t>
  </si>
  <si>
    <t>13. Septic Tank  100 Capcity</t>
  </si>
  <si>
    <t>14. EXTERNAL  SERVICES</t>
  </si>
  <si>
    <t>Under Existing FFL 230mm Thick  Soling</t>
  </si>
  <si>
    <t>Purlins</t>
  </si>
  <si>
    <t>Section - 96x48x3.20mm</t>
  </si>
  <si>
    <t xml:space="preserve">Above FFL </t>
  </si>
  <si>
    <t>Total area</t>
  </si>
  <si>
    <t>Grand Total Weight of provided Structural Steel for Shed-1&amp;2</t>
  </si>
  <si>
    <t>Weight of Steel 6.71KG/Rmt</t>
  </si>
  <si>
    <t>Shed -1 &amp;2 Grand Total G.I Powder Coated Roof Sheet  Qty.</t>
  </si>
  <si>
    <t>Shed - 3 Grand Total G.I Powder Coated Roof Sheet  Qty.</t>
  </si>
  <si>
    <t>Roof sheeting</t>
  </si>
  <si>
    <t>Providing &amp; fabrication of Structural Steel for Shed-1&amp;2</t>
  </si>
  <si>
    <t>Grand Total Weight of provided Structural Steel for Shed-3</t>
  </si>
  <si>
    <t xml:space="preserve">Providing &amp; fabrication of Structural Steel </t>
  </si>
  <si>
    <t>Providing &amp; fabrication of Structural Steel for Shed-3</t>
  </si>
  <si>
    <t>Total Weight</t>
  </si>
  <si>
    <t>Fabrication of Structural Steel</t>
  </si>
  <si>
    <t>Fabrication of Structural Steel for Shed-1&amp;2</t>
  </si>
  <si>
    <t>Grand Total Weight of fabrication Structural Steel for Shed-1&amp;2</t>
  </si>
  <si>
    <t>Scrap Yard Bins</t>
  </si>
  <si>
    <t>Purlins 96x48x3.2mm</t>
  </si>
  <si>
    <t>Purlins 122x61x4.5mm</t>
  </si>
  <si>
    <t>Tie Runners  122x61x4.5mm</t>
  </si>
  <si>
    <t>122x61x4.5mm</t>
  </si>
  <si>
    <t>Weight of Steel 11.88KG/Rmt</t>
  </si>
  <si>
    <t>Purlins with material</t>
  </si>
  <si>
    <t>Total  Weight of  Purlins  Weight  in kg Shed - 1</t>
  </si>
  <si>
    <t>Total  Weight of  Purlins  Weight  in kg Shed - 2</t>
  </si>
  <si>
    <t>Weight of Steel 9.66KG/Rmt</t>
  </si>
  <si>
    <t>Purlins with available material</t>
  </si>
  <si>
    <t>Tie Runners with material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</si>
</sst>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43" formatCode="_ * #,##0.00_ ;_ * \-#,##0.00_ ;_ * &quot;-&quot;??_ ;_ @_ "/>
    <numFmt numFmtId="164" formatCode="&quot;$&quot;#,##0_);[Red]\(&quot;$&quot;#,##0\)"/>
    <numFmt numFmtId="165" formatCode="_(* #,##0.00_);_(* \(#,##0.00\);_(* &quot;-&quot;??_);_(@_)"/>
    <numFmt numFmtId="166" formatCode="&quot;₹&quot;\ #,##0.00"/>
    <numFmt numFmtId="167" formatCode="0.000"/>
    <numFmt numFmtId="168" formatCode="#,##0.0&quot;%&quot;_);\(#,##0.0&quot;%&quot;\)"/>
    <numFmt numFmtId="169" formatCode=";;;"/>
    <numFmt numFmtId="170" formatCode="&quot;\&quot;#,##0;[Red]&quot;\&quot;\-#,##0"/>
    <numFmt numFmtId="171" formatCode="&quot;\&quot;#,##0.00;[Red]&quot;\&quot;\-#,##0.00"/>
    <numFmt numFmtId="172" formatCode="0.0_)\%;\(0.0\)\%;0.0_)\%;@_)_%"/>
    <numFmt numFmtId="173" formatCode="#,##0.0_)_%;\(#,##0.0\)_%;0.0_)_%;@_)_%"/>
    <numFmt numFmtId="174" formatCode="[$￥-804]#,##0.000_);\([$￥-804]#,##0.000\)"/>
    <numFmt numFmtId="175" formatCode="#,##0.0_);\(#,##0.0\)"/>
    <numFmt numFmtId="176" formatCode="&quot;$&quot;_(#,##0.00_);&quot;$&quot;\(#,##0.00\)"/>
    <numFmt numFmtId="177" formatCode="&quot;€&quot;_(#,##0.00_);&quot;€&quot;\(#,##0.00\);&quot;€&quot;_(0.00_);@_)"/>
    <numFmt numFmtId="178" formatCode="#,##0.0_)\x;\(#,##0.0\)\x"/>
    <numFmt numFmtId="179" formatCode="#,##0.0_)_x;\(#,##0.0\)_x"/>
    <numFmt numFmtId="180" formatCode="0.0_)\%;\(0.0\)\%"/>
    <numFmt numFmtId="181" formatCode="#,##0.0_)_%;\(#,##0.0\)_%"/>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_(* #,##0.00_);_(* #,##0.00;_(* &quot;-&quot;??_);_(@_)"/>
    <numFmt numFmtId="196" formatCode="_(* #,##0_);_(* #,##0_);_(* &quot;-&quot;??_);_(@_)"/>
    <numFmt numFmtId="197" formatCode="&quot;£&quot;#,##0;\-&quot;£&quot;#,##0"/>
    <numFmt numFmtId="198" formatCode="&quot;Rs.&quot;#,##0.00;\-&quot;Rs.&quot;#,##0.00"/>
    <numFmt numFmtId="199" formatCode="&quot;₹ &quot;#,##0;&quot;₹ -&quot;#,##0"/>
    <numFmt numFmtId="200" formatCode="_(* #,##0_);_(* \(#,##0\);_(* &quot;-&quot;??_);_(@_)"/>
    <numFmt numFmtId="201" formatCode="#,##0.00\ ;&quot; (&quot;#,##0.00\);&quot; -&quot;#\ ;@\ "/>
    <numFmt numFmtId="202" formatCode="&quot;Rs.&quot;#,##0.00;[Red]\-&quot;Rs.&quot;#,##0.00"/>
    <numFmt numFmtId="203" formatCode="_(* #,##0.000_);_(* \(#,##0.000\);_(* &quot;-&quot;???_);_(@_)"/>
    <numFmt numFmtId="204" formatCode="_(* #,##0.00_);_(* \(#,##0.00\);_(* \-??_);_(@_)"/>
    <numFmt numFmtId="205" formatCode="0.00000"/>
  </numFmts>
  <fonts count="133">
    <font>
      <sz val="11"/>
      <color indexed="8"/>
      <name val="Calibri"/>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20"/>
      <name val="Calibri"/>
      <family val="2"/>
    </font>
    <font>
      <sz val="11"/>
      <name val="Calibri Light"/>
      <family val="2"/>
      <scheme val="major"/>
    </font>
    <font>
      <sz val="11"/>
      <color indexed="8"/>
      <name val="Calibri"/>
      <family val="2"/>
    </font>
    <font>
      <b/>
      <sz val="11"/>
      <color indexed="8"/>
      <name val="Times New Roman"/>
      <family val="1"/>
    </font>
    <font>
      <sz val="11"/>
      <color indexed="8"/>
      <name val="Times New Roman"/>
      <family val="1"/>
    </font>
    <font>
      <sz val="11"/>
      <color indexed="8"/>
      <name val="Calibri"/>
      <family val="2"/>
    </font>
    <font>
      <b/>
      <sz val="11"/>
      <color theme="1"/>
      <name val="Times New Roman"/>
      <family val="1"/>
    </font>
    <font>
      <sz val="11"/>
      <color theme="1"/>
      <name val="Times New Roman"/>
      <family val="1"/>
    </font>
    <font>
      <sz val="11"/>
      <name val="Times New Roman"/>
      <family val="1"/>
    </font>
    <font>
      <b/>
      <sz val="11"/>
      <name val="Times New Roman"/>
      <family val="1"/>
    </font>
    <font>
      <sz val="10"/>
      <color rgb="FF000000"/>
      <name val="Times New Roman"/>
      <family val="1"/>
    </font>
    <font>
      <sz val="10"/>
      <name val="Bookman Old Style"/>
      <family val="1"/>
    </font>
    <font>
      <sz val="10"/>
      <name val="Times New Roman"/>
      <family val="1"/>
    </font>
    <font>
      <sz val="10"/>
      <name val="Helv"/>
      <family val="2"/>
    </font>
    <font>
      <sz val="10"/>
      <color indexed="8"/>
      <name val="Arial"/>
      <family val="2"/>
    </font>
    <font>
      <sz val="10"/>
      <name val="Arial"/>
      <family val="2"/>
    </font>
    <font>
      <sz val="12"/>
      <color indexed="12"/>
      <name val="Times New Roman"/>
      <family val="1"/>
    </font>
    <font>
      <sz val="10"/>
      <color indexed="8"/>
      <name val="MS Sans Serif"/>
      <family val="2"/>
    </font>
    <font>
      <sz val="12"/>
      <name val="Times New Roman"/>
      <family val="1"/>
    </font>
    <font>
      <sz val="9.5"/>
      <name val="ｺﾞｼｯｸ"/>
    </font>
    <font>
      <sz val="11"/>
      <name val="??"/>
      <family val="2"/>
    </font>
    <font>
      <sz val="11"/>
      <name val="?? ??"/>
      <family val="2"/>
    </font>
    <font>
      <sz val="10"/>
      <color indexed="8"/>
      <name val="MS P????"/>
      <family val="2"/>
    </font>
    <font>
      <sz val="8"/>
      <name val="Times New Roman"/>
      <family val="1"/>
    </font>
    <font>
      <b/>
      <sz val="9"/>
      <name val="Arial"/>
      <family val="2"/>
    </font>
    <font>
      <sz val="10"/>
      <color indexed="12"/>
      <name val="Arial"/>
      <family val="2"/>
    </font>
    <font>
      <sz val="11"/>
      <name val="돋움"/>
      <family val="2"/>
    </font>
    <font>
      <sz val="10"/>
      <name val="Arabic Transparent"/>
      <family val="2"/>
    </font>
    <font>
      <sz val="9"/>
      <name val="Arial"/>
      <family val="2"/>
    </font>
    <font>
      <sz val="10"/>
      <name val="Helv"/>
      <charset val="134"/>
    </font>
    <font>
      <sz val="10"/>
      <color indexed="8"/>
      <name val="Helv"/>
      <family val="2"/>
    </font>
    <font>
      <sz val="8"/>
      <name val="Arial"/>
      <family val="2"/>
    </font>
    <font>
      <sz val="8"/>
      <name val="Helv"/>
      <family val="2"/>
    </font>
    <font>
      <b/>
      <sz val="22"/>
      <color indexed="18"/>
      <name val="Arial"/>
      <family val="2"/>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amily val="2"/>
    </font>
    <font>
      <sz val="13"/>
      <name val="Tms Rmn"/>
      <family val="2"/>
    </font>
    <font>
      <b/>
      <sz val="14"/>
      <name val="Arial"/>
      <family val="2"/>
    </font>
    <font>
      <sz val="11"/>
      <color indexed="8"/>
      <name val="Arial"/>
      <family val="2"/>
    </font>
    <font>
      <sz val="10"/>
      <name val="Tahoma"/>
      <family val="2"/>
    </font>
    <font>
      <sz val="11"/>
      <color indexed="9"/>
      <name val="Calibri"/>
      <family val="2"/>
    </font>
    <font>
      <sz val="11"/>
      <color indexed="9"/>
      <name val="Arial"/>
      <family val="2"/>
    </font>
    <font>
      <sz val="14"/>
      <name val="AngsanaUPC"/>
      <family val="1"/>
    </font>
    <font>
      <sz val="10"/>
      <name val="Courier"/>
      <family val="2"/>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1"/>
      <color indexed="52"/>
      <name val="Calibri"/>
      <family val="2"/>
    </font>
    <font>
      <b/>
      <sz val="11"/>
      <color indexed="9"/>
      <name val="Arial"/>
      <family val="2"/>
    </font>
    <font>
      <b/>
      <sz val="11"/>
      <color indexed="9"/>
      <name val="Calibri"/>
      <family val="2"/>
    </font>
    <font>
      <sz val="11"/>
      <color indexed="8"/>
      <name val="Cambria"/>
      <family val="1"/>
    </font>
    <font>
      <sz val="12"/>
      <color indexed="8"/>
      <name val="Calibri"/>
      <family val="2"/>
    </font>
    <font>
      <b/>
      <sz val="11"/>
      <color indexed="8"/>
      <name val="Calibri"/>
      <family val="2"/>
    </font>
    <font>
      <sz val="11"/>
      <color indexed="16"/>
      <name val="Calibri"/>
      <family val="2"/>
    </font>
    <font>
      <i/>
      <sz val="11"/>
      <color indexed="23"/>
      <name val="Arial"/>
      <family val="2"/>
    </font>
    <font>
      <i/>
      <sz val="11"/>
      <color indexed="23"/>
      <name val="Calibri"/>
      <family val="2"/>
    </font>
    <font>
      <sz val="11"/>
      <color indexed="17"/>
      <name val="Calibri"/>
      <family val="2"/>
    </font>
    <font>
      <b/>
      <sz val="15"/>
      <color rgb="FF1F4A7E"/>
      <name val="Arial"/>
      <family val="2"/>
    </font>
    <font>
      <b/>
      <sz val="15"/>
      <color indexed="56"/>
      <name val="Calibri"/>
      <family val="2"/>
    </font>
    <font>
      <b/>
      <sz val="13"/>
      <color rgb="FF1F4A7E"/>
      <name val="Arial"/>
      <family val="2"/>
    </font>
    <font>
      <b/>
      <sz val="13"/>
      <color indexed="56"/>
      <name val="Calibri"/>
      <family val="2"/>
    </font>
    <font>
      <b/>
      <sz val="11"/>
      <color rgb="FF1F4A7E"/>
      <name val="Arial"/>
      <family val="2"/>
    </font>
    <font>
      <b/>
      <sz val="11"/>
      <color indexed="56"/>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b/>
      <sz val="16"/>
      <name val="Arial"/>
      <family val="2"/>
    </font>
    <font>
      <sz val="11"/>
      <color indexed="60"/>
      <name val="Calibri"/>
      <family val="2"/>
    </font>
    <font>
      <sz val="10"/>
      <name val="Bookman Old Style"/>
      <family val="1"/>
    </font>
    <font>
      <sz val="12"/>
      <name val="Arial"/>
      <family val="2"/>
    </font>
    <font>
      <sz val="11"/>
      <color theme="1"/>
      <name val="Cambria"/>
      <family val="1"/>
    </font>
    <font>
      <sz val="11"/>
      <color theme="1"/>
      <name val="Cambria"/>
      <family val="2"/>
    </font>
    <font>
      <sz val="10"/>
      <name val="Courier"/>
      <family val="3"/>
    </font>
    <font>
      <b/>
      <sz val="11"/>
      <color indexed="63"/>
      <name val="Calibri"/>
      <family val="2"/>
    </font>
    <font>
      <b/>
      <sz val="18"/>
      <color indexed="62"/>
      <name val="Cambria"/>
      <family val="1"/>
    </font>
    <font>
      <sz val="10"/>
      <name val="Helv"/>
    </font>
    <font>
      <b/>
      <sz val="18"/>
      <color rgb="FF1F4A7E"/>
      <name val="Cambria"/>
      <family val="2"/>
    </font>
    <font>
      <b/>
      <sz val="18"/>
      <color indexed="56"/>
      <name val="Cambria"/>
      <family val="1"/>
    </font>
    <font>
      <b/>
      <sz val="11"/>
      <color indexed="8"/>
      <name val="Arial"/>
      <family val="2"/>
    </font>
    <font>
      <sz val="11"/>
      <color indexed="10"/>
      <name val="Arial"/>
      <family val="2"/>
    </font>
    <font>
      <sz val="11"/>
      <color indexed="10"/>
      <name val="Calibri"/>
      <family val="2"/>
    </font>
    <font>
      <b/>
      <sz val="12"/>
      <color theme="1"/>
      <name val="Times New Roman"/>
      <family val="1"/>
    </font>
    <font>
      <b/>
      <sz val="10"/>
      <color theme="1"/>
      <name val="Times New Roman"/>
      <family val="1"/>
    </font>
    <font>
      <b/>
      <sz val="14"/>
      <name val="Times New Roman"/>
      <family val="1"/>
    </font>
    <font>
      <b/>
      <sz val="14"/>
      <color theme="1"/>
      <name val="Times New Roman"/>
      <family val="1"/>
    </font>
    <font>
      <sz val="11"/>
      <color rgb="FFFF0000"/>
      <name val="Times New Roman"/>
      <family val="1"/>
    </font>
    <font>
      <b/>
      <sz val="12"/>
      <name val="Times New Roman"/>
      <family val="1"/>
    </font>
    <font>
      <b/>
      <sz val="12"/>
      <color indexed="8"/>
      <name val="Times New Roman"/>
      <family val="1"/>
    </font>
    <font>
      <b/>
      <sz val="12"/>
      <color indexed="8"/>
      <name val="Calibri"/>
      <family val="2"/>
    </font>
    <font>
      <b/>
      <u/>
      <sz val="11"/>
      <name val="Times New Roman"/>
      <family val="1"/>
    </font>
    <font>
      <b/>
      <sz val="11"/>
      <color rgb="FFFF0000"/>
      <name val="Times New Roman"/>
      <family val="1"/>
    </font>
    <font>
      <sz val="11"/>
      <color rgb="FFFF0000"/>
      <name val="Calibri"/>
      <family val="2"/>
    </font>
    <font>
      <b/>
      <sz val="11"/>
      <name val="Calibri Light"/>
      <family val="2"/>
      <scheme val="major"/>
    </font>
    <font>
      <sz val="22"/>
      <color indexed="8"/>
      <name val="Calibri"/>
      <family val="2"/>
      <scheme val="minor"/>
    </font>
    <font>
      <b/>
      <sz val="18"/>
      <color indexed="8"/>
      <name val="Times New Roman"/>
      <family val="1"/>
    </font>
    <font>
      <sz val="12"/>
      <color indexed="8"/>
      <name val="Times New Roman"/>
      <family val="1"/>
    </font>
    <font>
      <b/>
      <sz val="22"/>
      <name val="Times New Roman"/>
      <family val="1"/>
    </font>
    <font>
      <sz val="22"/>
      <color indexed="8"/>
      <name val="Times New Roman"/>
      <family val="1"/>
    </font>
    <font>
      <b/>
      <sz val="22"/>
      <color indexed="8"/>
      <name val="Times New Roman"/>
      <family val="1"/>
    </font>
    <font>
      <b/>
      <sz val="12"/>
      <color rgb="FFFF0000"/>
      <name val="Times New Roman"/>
      <family val="1"/>
    </font>
    <font>
      <sz val="12"/>
      <color rgb="FFFF0000"/>
      <name val="Times New Roman"/>
      <family val="1"/>
    </font>
    <font>
      <sz val="14"/>
      <name val="Times New Roman"/>
      <family val="1"/>
    </font>
    <font>
      <sz val="11"/>
      <color indexed="8"/>
      <name val="Calibri"/>
      <family val="2"/>
    </font>
    <font>
      <b/>
      <sz val="13"/>
      <name val="Times New Roman"/>
      <family val="1"/>
    </font>
    <font>
      <sz val="13"/>
      <color indexed="8"/>
      <name val="Times New Roman"/>
      <family val="1"/>
    </font>
    <font>
      <b/>
      <sz val="13"/>
      <color indexed="8"/>
      <name val="Times New Roman"/>
      <family val="1"/>
    </font>
    <font>
      <sz val="13"/>
      <name val="Times New Roman"/>
      <family val="1"/>
    </font>
    <font>
      <sz val="13"/>
      <color indexed="8"/>
      <name val="Calibri"/>
      <family val="2"/>
    </font>
    <font>
      <sz val="13"/>
      <name val="Calibri"/>
      <family val="2"/>
    </font>
    <font>
      <sz val="13"/>
      <color rgb="FFFF0000"/>
      <name val="Times New Roman"/>
      <family val="1"/>
    </font>
    <font>
      <sz val="13"/>
      <color rgb="FF000000"/>
      <name val="Times New Roman"/>
      <family val="1"/>
    </font>
    <font>
      <b/>
      <sz val="13"/>
      <color theme="1"/>
      <name val="Times New Roman"/>
      <family val="1"/>
    </font>
    <font>
      <sz val="13"/>
      <color theme="1"/>
      <name val="Times New Roman"/>
      <family val="1"/>
    </font>
    <font>
      <b/>
      <sz val="13"/>
      <color rgb="FFFF0000"/>
      <name val="Times New Roman"/>
      <family val="1"/>
    </font>
    <font>
      <b/>
      <sz val="13"/>
      <color rgb="FF000000"/>
      <name val="Times New Roman"/>
      <family val="1"/>
    </font>
    <font>
      <sz val="11"/>
      <color indexed="8"/>
      <name val="Calibri"/>
      <family val="2"/>
      <scheme val="minor"/>
    </font>
    <font>
      <sz val="10"/>
      <name val="Arial"/>
      <family val="2"/>
      <charset val="204"/>
    </font>
    <font>
      <sz val="22"/>
      <name val="Times New Roman"/>
      <family val="1"/>
    </font>
  </fonts>
  <fills count="63">
    <fill>
      <patternFill patternType="none"/>
    </fill>
    <fill>
      <patternFill patternType="gray125"/>
    </fill>
    <fill>
      <patternFill patternType="solid">
        <fgColor theme="0"/>
        <bgColor indexed="64"/>
      </patternFill>
    </fill>
    <fill>
      <patternFill patternType="solid">
        <fgColor indexed="45"/>
        <bgColor indexed="64"/>
      </patternFill>
    </fill>
    <fill>
      <patternFill patternType="solid">
        <fgColor rgb="FFA5A5A5"/>
      </patternFill>
    </fill>
    <fill>
      <patternFill patternType="solid">
        <fgColor rgb="FFFFFFCC"/>
      </patternFill>
    </fill>
    <fill>
      <patternFill patternType="solid">
        <fgColor rgb="FFFFFF00"/>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27"/>
        <bgColor indexed="64"/>
      </patternFill>
    </fill>
    <fill>
      <patternFill patternType="solid">
        <fgColor rgb="FFDCE5F1"/>
      </patternFill>
    </fill>
    <fill>
      <patternFill patternType="solid">
        <fgColor indexed="47"/>
        <bgColor indexed="64"/>
      </patternFill>
    </fill>
    <fill>
      <patternFill patternType="solid">
        <fgColor rgb="FFF2DCDB"/>
      </patternFill>
    </fill>
    <fill>
      <patternFill patternType="solid">
        <fgColor indexed="42"/>
        <bgColor indexed="64"/>
      </patternFill>
    </fill>
    <fill>
      <patternFill patternType="solid">
        <fgColor indexed="9"/>
        <bgColor indexed="64"/>
      </patternFill>
    </fill>
    <fill>
      <patternFill patternType="solid">
        <fgColor rgb="FFEAF1DD"/>
      </patternFill>
    </fill>
    <fill>
      <patternFill patternType="solid">
        <fgColor indexed="46"/>
        <bgColor indexed="64"/>
      </patternFill>
    </fill>
    <fill>
      <patternFill patternType="solid">
        <fgColor indexed="26"/>
        <bgColor indexed="64"/>
      </patternFill>
    </fill>
    <fill>
      <patternFill patternType="solid">
        <fgColor rgb="FFE5DFEC"/>
      </patternFill>
    </fill>
    <fill>
      <patternFill patternType="solid">
        <fgColor rgb="FFDBEEF3"/>
      </patternFill>
    </fill>
    <fill>
      <patternFill patternType="solid">
        <fgColor rgb="FFFDE9D9"/>
      </patternFill>
    </fill>
    <fill>
      <patternFill patternType="solid">
        <fgColor indexed="44"/>
        <bgColor indexed="64"/>
      </patternFill>
    </fill>
    <fill>
      <patternFill patternType="solid">
        <fgColor rgb="FFB9CCE4"/>
      </patternFill>
    </fill>
    <fill>
      <patternFill patternType="solid">
        <fgColor indexed="29"/>
        <bgColor indexed="64"/>
      </patternFill>
    </fill>
    <fill>
      <patternFill patternType="solid">
        <fgColor rgb="FFE6B9B8"/>
      </patternFill>
    </fill>
    <fill>
      <patternFill patternType="solid">
        <fgColor indexed="11"/>
        <bgColor indexed="64"/>
      </patternFill>
    </fill>
    <fill>
      <patternFill patternType="solid">
        <fgColor rgb="FFD6E3BC"/>
      </patternFill>
    </fill>
    <fill>
      <patternFill patternType="solid">
        <fgColor rgb="FFCBC0D9"/>
      </patternFill>
    </fill>
    <fill>
      <patternFill patternType="solid">
        <fgColor rgb="FFB7DDE8"/>
      </patternFill>
    </fill>
    <fill>
      <patternFill patternType="solid">
        <fgColor indexed="51"/>
        <bgColor indexed="64"/>
      </patternFill>
    </fill>
    <fill>
      <patternFill patternType="solid">
        <fgColor indexed="52"/>
        <bgColor indexed="64"/>
      </patternFill>
    </fill>
    <fill>
      <patternFill patternType="solid">
        <fgColor rgb="FFFBD4B4"/>
      </patternFill>
    </fill>
    <fill>
      <patternFill patternType="solid">
        <fgColor indexed="30"/>
        <bgColor indexed="64"/>
      </patternFill>
    </fill>
    <fill>
      <patternFill patternType="solid">
        <fgColor indexed="49"/>
        <bgColor indexed="64"/>
      </patternFill>
    </fill>
    <fill>
      <patternFill patternType="solid">
        <fgColor rgb="FF96B3D7"/>
      </patternFill>
    </fill>
    <fill>
      <patternFill patternType="solid">
        <fgColor rgb="FFD99694"/>
      </patternFill>
    </fill>
    <fill>
      <patternFill patternType="solid">
        <fgColor rgb="FFC2D69B"/>
      </patternFill>
    </fill>
    <fill>
      <patternFill patternType="solid">
        <fgColor indexed="20"/>
        <bgColor indexed="64"/>
      </patternFill>
    </fill>
    <fill>
      <patternFill patternType="solid">
        <fgColor indexed="36"/>
        <bgColor indexed="64"/>
      </patternFill>
    </fill>
    <fill>
      <patternFill patternType="solid">
        <fgColor rgb="FFB2A1C6"/>
      </patternFill>
    </fill>
    <fill>
      <patternFill patternType="solid">
        <fgColor rgb="FF94CDDD"/>
      </patternFill>
    </fill>
    <fill>
      <patternFill patternType="solid">
        <fgColor indexed="19"/>
        <bgColor indexed="64"/>
      </patternFill>
    </fill>
    <fill>
      <patternFill patternType="solid">
        <fgColor indexed="57"/>
        <bgColor indexed="64"/>
      </patternFill>
    </fill>
    <fill>
      <patternFill patternType="solid">
        <fgColor rgb="FFFABF8F"/>
      </patternFill>
    </fill>
    <fill>
      <patternFill patternType="solid">
        <fgColor indexed="8"/>
        <bgColor indexed="64"/>
      </patternFill>
    </fill>
    <fill>
      <patternFill patternType="solid">
        <fgColor indexed="23"/>
        <bgColor indexed="64"/>
      </patternFill>
    </fill>
    <fill>
      <patternFill patternType="solid">
        <fgColor indexed="62"/>
        <bgColor indexed="64"/>
      </patternFill>
    </fill>
    <fill>
      <patternFill patternType="solid">
        <fgColor indexed="54"/>
        <bgColor indexed="64"/>
      </patternFill>
    </fill>
    <fill>
      <patternFill patternType="solid">
        <fgColor rgb="FF5181BD"/>
      </patternFill>
    </fill>
    <fill>
      <patternFill patternType="solid">
        <fgColor indexed="55"/>
        <bgColor indexed="64"/>
      </patternFill>
    </fill>
    <fill>
      <patternFill patternType="solid">
        <fgColor indexed="10"/>
        <bgColor indexed="64"/>
      </patternFill>
    </fill>
    <fill>
      <patternFill patternType="solid">
        <fgColor indexed="25"/>
        <bgColor indexed="64"/>
      </patternFill>
    </fill>
    <fill>
      <patternFill patternType="solid">
        <fgColor indexed="53"/>
        <bgColor indexed="64"/>
      </patternFill>
    </fill>
    <fill>
      <patternFill patternType="solid">
        <fgColor rgb="FFC0514D"/>
      </patternFill>
    </fill>
    <fill>
      <patternFill patternType="solid">
        <fgColor indexed="21"/>
        <bgColor indexed="64"/>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s>
  <borders count="40">
    <border>
      <left/>
      <right/>
      <top/>
      <bottom/>
      <diagonal/>
    </border>
    <border>
      <left style="hair">
        <color auto="1"/>
      </left>
      <right style="hair">
        <color auto="1"/>
      </right>
      <top style="hair">
        <color auto="1"/>
      </top>
      <bottom style="hair">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right/>
      <top/>
      <bottom style="thick">
        <color rgb="FF5181BD"/>
      </bottom>
      <diagonal/>
    </border>
    <border>
      <left/>
      <right/>
      <top/>
      <bottom style="thick">
        <color indexed="62"/>
      </bottom>
      <diagonal/>
    </border>
    <border>
      <left/>
      <right/>
      <top/>
      <bottom style="thick">
        <color rgb="FFA8C0DE"/>
      </bottom>
      <diagonal/>
    </border>
    <border>
      <left/>
      <right/>
      <top/>
      <bottom style="thick">
        <color indexed="22"/>
      </bottom>
      <diagonal/>
    </border>
    <border>
      <left/>
      <right/>
      <top/>
      <bottom style="medium">
        <color rgb="FF96B3D7"/>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rgb="FF5181BD"/>
      </top>
      <bottom style="double">
        <color rgb="FF5181BD"/>
      </bottom>
      <diagonal/>
    </border>
    <border>
      <left/>
      <right/>
      <top style="thin">
        <color indexed="62"/>
      </top>
      <bottom style="double">
        <color indexed="62"/>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right/>
      <top style="hair">
        <color auto="1"/>
      </top>
      <bottom/>
      <diagonal/>
    </border>
    <border>
      <left style="hair">
        <color auto="1"/>
      </left>
      <right/>
      <top style="hair">
        <color auto="1"/>
      </top>
      <bottom/>
      <diagonal/>
    </border>
    <border>
      <left/>
      <right style="hair">
        <color auto="1"/>
      </right>
      <top style="hair">
        <color auto="1"/>
      </top>
      <bottom/>
      <diagonal/>
    </border>
  </borders>
  <cellStyleXfs count="6050">
    <xf numFmtId="0" fontId="0" fillId="0" borderId="0"/>
    <xf numFmtId="0" fontId="6" fillId="0" borderId="0"/>
    <xf numFmtId="0" fontId="6" fillId="0" borderId="0"/>
    <xf numFmtId="0" fontId="7" fillId="3" borderId="0" applyNumberFormat="0" applyBorder="0" applyAlignment="0" applyProtection="0">
      <alignment vertical="center"/>
    </xf>
    <xf numFmtId="0" fontId="5" fillId="0" borderId="0"/>
    <xf numFmtId="0" fontId="9" fillId="0" borderId="0">
      <alignment vertical="center"/>
    </xf>
    <xf numFmtId="0" fontId="12" fillId="0" borderId="0">
      <alignment vertical="center"/>
    </xf>
    <xf numFmtId="0" fontId="4" fillId="0" borderId="0"/>
    <xf numFmtId="0" fontId="12" fillId="0" borderId="0">
      <alignment vertical="center"/>
    </xf>
    <xf numFmtId="0" fontId="12" fillId="0" borderId="0">
      <alignment vertical="center"/>
    </xf>
    <xf numFmtId="0" fontId="17" fillId="0" borderId="0"/>
    <xf numFmtId="0" fontId="15" fillId="0" borderId="0">
      <alignment vertical="center"/>
    </xf>
    <xf numFmtId="0" fontId="12" fillId="0" borderId="0">
      <alignment vertical="center"/>
    </xf>
    <xf numFmtId="0" fontId="18" fillId="0" borderId="0">
      <alignment vertical="center"/>
    </xf>
    <xf numFmtId="0" fontId="4" fillId="0" borderId="0"/>
    <xf numFmtId="0" fontId="19" fillId="0" borderId="0">
      <alignment horizontal="center"/>
    </xf>
    <xf numFmtId="0" fontId="20" fillId="0" borderId="0"/>
    <xf numFmtId="0" fontId="21" fillId="0" borderId="0"/>
    <xf numFmtId="168" fontId="22" fillId="0" borderId="0"/>
    <xf numFmtId="10" fontId="23" fillId="0" borderId="0"/>
    <xf numFmtId="0" fontId="24" fillId="0" borderId="0" applyNumberFormat="0" applyFont="0" applyFill="0" applyBorder="0" applyAlignment="0" applyProtection="0"/>
    <xf numFmtId="0" fontId="25" fillId="0" borderId="0"/>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0" fontId="26" fillId="0" borderId="9">
      <alignment horizontal="center"/>
    </xf>
    <xf numFmtId="169" fontId="19" fillId="0" borderId="0" applyFont="0" applyFill="0" applyBorder="0" applyAlignment="0"/>
    <xf numFmtId="170" fontId="27" fillId="0" borderId="0" applyFont="0" applyFill="0" applyBorder="0" applyAlignment="0" applyProtection="0"/>
    <xf numFmtId="171" fontId="28" fillId="0" borderId="0" applyFon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3" fontId="21"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30" fillId="0" borderId="0"/>
    <xf numFmtId="0" fontId="25" fillId="0" borderId="0" applyFont="0" applyFill="0" applyBorder="0" applyAlignment="0" applyProtection="0"/>
    <xf numFmtId="0" fontId="30" fillId="0" borderId="0"/>
    <xf numFmtId="0" fontId="31" fillId="0" borderId="0" applyFont="0" applyAlignment="0"/>
    <xf numFmtId="0" fontId="19" fillId="0" borderId="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19" fillId="0" borderId="0"/>
    <xf numFmtId="0" fontId="19" fillId="0" borderId="0"/>
    <xf numFmtId="172" fontId="32" fillId="0" borderId="0" applyFont="0" applyFill="0" applyBorder="0" applyAlignment="0" applyProtection="0"/>
    <xf numFmtId="173" fontId="32" fillId="0" borderId="0" applyFont="0" applyFill="0" applyBorder="0" applyAlignment="0" applyProtection="0"/>
    <xf numFmtId="0" fontId="22" fillId="0" borderId="0"/>
    <xf numFmtId="0" fontId="20" fillId="0" borderId="0"/>
    <xf numFmtId="0" fontId="22"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33" fillId="0" borderId="0"/>
    <xf numFmtId="0" fontId="20" fillId="0" borderId="0"/>
    <xf numFmtId="0" fontId="20" fillId="0" borderId="0"/>
    <xf numFmtId="0" fontId="22" fillId="0" borderId="0"/>
    <xf numFmtId="0" fontId="22" fillId="0" borderId="0"/>
    <xf numFmtId="0" fontId="22" fillId="0" borderId="0"/>
    <xf numFmtId="0" fontId="34" fillId="0" borderId="10" applyNumberFormat="0">
      <alignment horizontal="right"/>
    </xf>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5" fillId="0" borderId="0"/>
    <xf numFmtId="0" fontId="20" fillId="0" borderId="0"/>
    <xf numFmtId="0" fontId="22" fillId="0" borderId="0"/>
    <xf numFmtId="0" fontId="20" fillId="0" borderId="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applyNumberFormat="0" applyFill="0" applyBorder="0" applyAlignment="0" applyProtection="0"/>
    <xf numFmtId="0" fontId="20" fillId="0" borderId="0"/>
    <xf numFmtId="0" fontId="20" fillId="0" borderId="0"/>
    <xf numFmtId="0" fontId="35" fillId="0" borderId="0"/>
    <xf numFmtId="0" fontId="35" fillId="0" borderId="0"/>
    <xf numFmtId="0" fontId="22"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2" fillId="0" borderId="0"/>
    <xf numFmtId="0" fontId="20" fillId="0" borderId="0"/>
    <xf numFmtId="0" fontId="33" fillId="0" borderId="0"/>
    <xf numFmtId="0" fontId="20" fillId="0" borderId="0"/>
    <xf numFmtId="0" fontId="21" fillId="0" borderId="0"/>
    <xf numFmtId="0" fontId="20" fillId="0" borderId="0"/>
    <xf numFmtId="0" fontId="20" fillId="0" borderId="0"/>
    <xf numFmtId="0" fontId="20" fillId="0" borderId="0"/>
    <xf numFmtId="0" fontId="33"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33"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174" fontId="20" fillId="0" borderId="0"/>
    <xf numFmtId="0" fontId="20" fillId="0" borderId="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33" fillId="0" borderId="0"/>
    <xf numFmtId="175" fontId="3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7"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176" fontId="32" fillId="0" borderId="0" applyFont="0" applyFill="0" applyBorder="0" applyAlignment="0" applyProtection="0"/>
    <xf numFmtId="39" fontId="3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174" fontId="20" fillId="0" borderId="0"/>
    <xf numFmtId="174" fontId="20" fillId="0" borderId="0"/>
    <xf numFmtId="174" fontId="20" fillId="0" borderId="0"/>
    <xf numFmtId="0" fontId="22" fillId="0" borderId="0"/>
    <xf numFmtId="0" fontId="20" fillId="0" borderId="0"/>
    <xf numFmtId="0" fontId="20" fillId="0" borderId="0"/>
    <xf numFmtId="0" fontId="20" fillId="0" borderId="0"/>
    <xf numFmtId="0" fontId="33" fillId="0" borderId="0"/>
    <xf numFmtId="0" fontId="20" fillId="0" borderId="0"/>
    <xf numFmtId="0" fontId="33" fillId="0" borderId="0"/>
    <xf numFmtId="0" fontId="33"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22" fillId="0" borderId="0"/>
    <xf numFmtId="0" fontId="20" fillId="0" borderId="0"/>
    <xf numFmtId="0" fontId="20" fillId="0" borderId="0"/>
    <xf numFmtId="0" fontId="20" fillId="0" borderId="0"/>
    <xf numFmtId="177" fontId="32" fillId="0" borderId="0" applyFont="0" applyFill="0" applyBorder="0" applyAlignment="0" applyProtection="0"/>
    <xf numFmtId="0" fontId="21" fillId="0" borderId="0">
      <alignment vertical="top"/>
    </xf>
    <xf numFmtId="0" fontId="21"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35" fillId="0" borderId="0"/>
    <xf numFmtId="0" fontId="20" fillId="0" borderId="0"/>
    <xf numFmtId="0" fontId="22" fillId="0" borderId="0" applyNumberFormat="0" applyFill="0" applyBorder="0" applyAlignment="0" applyProtection="0"/>
    <xf numFmtId="0" fontId="38" fillId="0" borderId="0"/>
    <xf numFmtId="0" fontId="38" fillId="0" borderId="0"/>
    <xf numFmtId="0" fontId="38" fillId="0" borderId="0"/>
    <xf numFmtId="0" fontId="38"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39" fillId="0" borderId="0"/>
    <xf numFmtId="0" fontId="20" fillId="0" borderId="0"/>
    <xf numFmtId="0" fontId="38" fillId="0" borderId="0"/>
    <xf numFmtId="0" fontId="38" fillId="0" borderId="0"/>
    <xf numFmtId="0" fontId="40" fillId="0" borderId="0" applyNumberFormat="0" applyFill="0" applyBorder="0" applyAlignment="0" applyProtection="0"/>
    <xf numFmtId="0" fontId="32" fillId="7" borderId="0"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2" fillId="0" borderId="0"/>
    <xf numFmtId="0" fontId="21" fillId="0" borderId="0">
      <alignment vertical="top"/>
    </xf>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1" fillId="0" borderId="0">
      <alignment vertical="top"/>
    </xf>
    <xf numFmtId="0" fontId="21" fillId="0" borderId="0">
      <alignment vertical="top"/>
    </xf>
    <xf numFmtId="0" fontId="21" fillId="0" borderId="0">
      <alignment vertical="top"/>
    </xf>
    <xf numFmtId="0" fontId="21" fillId="0" borderId="0">
      <alignment vertical="top"/>
    </xf>
    <xf numFmtId="0" fontId="22" fillId="0" borderId="0"/>
    <xf numFmtId="0" fontId="20" fillId="0" borderId="0"/>
    <xf numFmtId="0" fontId="38" fillId="0" borderId="0"/>
    <xf numFmtId="0" fontId="3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1" fillId="0" borderId="0">
      <alignment vertical="top"/>
    </xf>
    <xf numFmtId="0" fontId="21" fillId="0" borderId="0">
      <alignment vertical="top"/>
    </xf>
    <xf numFmtId="0" fontId="21" fillId="0" borderId="0">
      <alignment vertical="top"/>
    </xf>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22" fillId="0" borderId="0"/>
    <xf numFmtId="178" fontId="32" fillId="0" borderId="0" applyFont="0" applyFill="0" applyBorder="0" applyAlignment="0" applyProtection="0"/>
    <xf numFmtId="179" fontId="3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165" fontId="2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80" fontId="32" fillId="0" borderId="0" applyFont="0" applyFill="0" applyBorder="0" applyAlignment="0" applyProtection="0"/>
    <xf numFmtId="181" fontId="32" fillId="0" borderId="0" applyFont="0" applyFill="0" applyBorder="0" applyAlignment="0" applyProtection="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2" fillId="0" borderId="0"/>
    <xf numFmtId="0" fontId="22" fillId="0" borderId="0"/>
    <xf numFmtId="0" fontId="22" fillId="0" borderId="0"/>
    <xf numFmtId="0" fontId="22" fillId="0" borderId="0" applyNumberFormat="0" applyFill="0" applyBorder="0" applyAlignment="0" applyProtection="0"/>
    <xf numFmtId="0" fontId="33" fillId="0" borderId="0"/>
    <xf numFmtId="0" fontId="22" fillId="0" borderId="0"/>
    <xf numFmtId="0" fontId="20" fillId="0" borderId="0"/>
    <xf numFmtId="0" fontId="22" fillId="0" borderId="0"/>
    <xf numFmtId="0" fontId="22"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5" fillId="0" borderId="0"/>
    <xf numFmtId="0" fontId="35" fillId="0" borderId="0"/>
    <xf numFmtId="0" fontId="22" fillId="0" borderId="0" applyNumberFormat="0" applyFill="0" applyBorder="0" applyAlignment="0" applyProtection="0"/>
    <xf numFmtId="174"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33"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33" fillId="0" borderId="0"/>
    <xf numFmtId="174"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xf numFmtId="0" fontId="20" fillId="0" borderId="0"/>
    <xf numFmtId="0" fontId="20" fillId="0" borderId="0"/>
    <xf numFmtId="0" fontId="35"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5"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41" fillId="0" borderId="0">
      <alignment vertical="top"/>
    </xf>
    <xf numFmtId="0" fontId="20" fillId="0" borderId="0"/>
    <xf numFmtId="0" fontId="22" fillId="0" borderId="0" applyNumberFormat="0" applyFill="0" applyBorder="0" applyAlignment="0" applyProtection="0"/>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34" fillId="0" borderId="10" applyNumberFormat="0">
      <alignment horizontal="right"/>
    </xf>
    <xf numFmtId="0" fontId="20" fillId="0" borderId="0"/>
    <xf numFmtId="0" fontId="38" fillId="0" borderId="0"/>
    <xf numFmtId="0" fontId="38" fillId="0" borderId="0"/>
    <xf numFmtId="0" fontId="38" fillId="0" borderId="0"/>
    <xf numFmtId="0" fontId="38" fillId="0" borderId="0"/>
    <xf numFmtId="0" fontId="20" fillId="0" borderId="0"/>
    <xf numFmtId="0" fontId="38" fillId="0" borderId="0"/>
    <xf numFmtId="0" fontId="20"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36" fillId="0" borderId="0">
      <alignment vertical="center"/>
    </xf>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42" fillId="0" borderId="0" applyNumberFormat="0" applyFill="0" applyBorder="0" applyProtection="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2" fillId="0" borderId="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3" fillId="0" borderId="11" applyNumberFormat="0" applyFill="0" applyAlignment="0" applyProtection="0"/>
    <xf numFmtId="0" fontId="44" fillId="0" borderId="12" applyNumberFormat="0" applyFill="0" applyProtection="0">
      <alignment horizontal="center"/>
    </xf>
    <xf numFmtId="0" fontId="44" fillId="0" borderId="0" applyNumberFormat="0" applyFill="0" applyBorder="0" applyProtection="0">
      <alignment horizontal="left"/>
    </xf>
    <xf numFmtId="0" fontId="45"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34" fillId="0" borderId="10" applyNumberFormat="0">
      <alignment horizontal="right"/>
    </xf>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xf numFmtId="0" fontId="22" fillId="0" borderId="0" applyNumberFormat="0" applyFill="0" applyBorder="0" applyAlignment="0" applyProtection="0"/>
    <xf numFmtId="0" fontId="22" fillId="0" borderId="0"/>
    <xf numFmtId="0" fontId="20" fillId="0" borderId="0"/>
    <xf numFmtId="0" fontId="20" fillId="0" borderId="0"/>
    <xf numFmtId="0" fontId="20" fillId="0" borderId="0"/>
    <xf numFmtId="0" fontId="20" fillId="0" borderId="0"/>
    <xf numFmtId="0" fontId="37" fillId="0" borderId="0"/>
    <xf numFmtId="0" fontId="35"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0" fillId="0" borderId="0"/>
    <xf numFmtId="0" fontId="22" fillId="0" borderId="0"/>
    <xf numFmtId="0" fontId="22" fillId="0" borderId="0"/>
    <xf numFmtId="0" fontId="22" fillId="0" borderId="0"/>
    <xf numFmtId="0" fontId="20" fillId="0" borderId="0"/>
    <xf numFmtId="0" fontId="22" fillId="0" borderId="0"/>
    <xf numFmtId="0" fontId="20" fillId="0" borderId="0"/>
    <xf numFmtId="0" fontId="22" fillId="0" borderId="0"/>
    <xf numFmtId="0" fontId="20" fillId="0" borderId="0"/>
    <xf numFmtId="0" fontId="22" fillId="0" borderId="0"/>
    <xf numFmtId="0" fontId="20" fillId="0" borderId="0"/>
    <xf numFmtId="0" fontId="20" fillId="0" borderId="0"/>
    <xf numFmtId="0" fontId="20" fillId="0" borderId="0"/>
    <xf numFmtId="0" fontId="46" fillId="0" borderId="13"/>
    <xf numFmtId="182" fontId="25" fillId="0" borderId="0" applyFont="0" applyFill="0" applyBorder="0" applyAlignment="0" applyProtection="0"/>
    <xf numFmtId="0" fontId="25" fillId="0" borderId="0" applyFont="0" applyFill="0" applyBorder="0" applyAlignment="0" applyProtection="0"/>
    <xf numFmtId="0" fontId="22" fillId="0" borderId="0"/>
    <xf numFmtId="0" fontId="22" fillId="0" borderId="0"/>
    <xf numFmtId="0" fontId="22" fillId="0" borderId="0"/>
    <xf numFmtId="0" fontId="22" fillId="0" borderId="0"/>
    <xf numFmtId="183"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5" fontId="25" fillId="0" borderId="0" applyFont="0" applyFill="0" applyBorder="0" applyAlignment="0" applyProtection="0"/>
    <xf numFmtId="0" fontId="22" fillId="0" borderId="0"/>
    <xf numFmtId="0" fontId="22" fillId="0" borderId="0"/>
    <xf numFmtId="186" fontId="47" fillId="0" borderId="0"/>
    <xf numFmtId="187" fontId="47" fillId="0" borderId="0"/>
    <xf numFmtId="188" fontId="48" fillId="0" borderId="0" applyFont="0" applyFill="0" applyBorder="0" applyAlignment="0" applyProtection="0"/>
    <xf numFmtId="0" fontId="25" fillId="0" borderId="0"/>
    <xf numFmtId="0" fontId="22" fillId="0" borderId="0"/>
    <xf numFmtId="0" fontId="22" fillId="0" borderId="0"/>
    <xf numFmtId="189" fontId="48" fillId="0" borderId="0" applyFont="0" applyFill="0" applyBorder="0" applyAlignment="0" applyProtection="0"/>
    <xf numFmtId="10" fontId="48" fillId="0" borderId="0" applyFont="0" applyFill="0" applyBorder="0" applyAlignment="0" applyProtection="0"/>
    <xf numFmtId="190" fontId="22" fillId="0" borderId="0"/>
    <xf numFmtId="191" fontId="49" fillId="0" borderId="0" applyFont="0" applyBorder="0" applyAlignment="0"/>
    <xf numFmtId="0" fontId="2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0" fillId="11"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1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alignment vertical="center"/>
    </xf>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0" fillId="16"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50" fillId="1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0" fillId="2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alignment vertical="center"/>
    </xf>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0" fillId="2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alignment vertical="center"/>
    </xf>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50" fillId="8" borderId="0" applyNumberFormat="0" applyBorder="0" applyAlignment="0" applyProtection="0"/>
    <xf numFmtId="0" fontId="50" fillId="3" borderId="0" applyNumberFormat="0" applyBorder="0" applyAlignment="0" applyProtection="0"/>
    <xf numFmtId="0" fontId="50" fillId="14" borderId="0" applyNumberFormat="0" applyBorder="0" applyAlignment="0" applyProtection="0"/>
    <xf numFmtId="0" fontId="50" fillId="17" borderId="0" applyNumberFormat="0" applyBorder="0" applyAlignment="0" applyProtection="0"/>
    <xf numFmtId="0" fontId="50" fillId="10" borderId="0" applyNumberFormat="0" applyBorder="0" applyAlignment="0" applyProtection="0"/>
    <xf numFmtId="0" fontId="50" fillId="12" borderId="0" applyNumberFormat="0" applyBorder="0" applyAlignment="0" applyProtection="0"/>
    <xf numFmtId="193" fontId="22" fillId="0" borderId="0" applyFont="0" applyFill="0" applyBorder="0" applyAlignment="0" applyProtection="0"/>
    <xf numFmtId="194" fontId="22" fillId="0" borderId="0" applyFont="0" applyFill="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3"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25"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alignment vertical="center"/>
    </xf>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0" fillId="2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alignment vertical="center"/>
    </xf>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2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32"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alignment vertical="center"/>
    </xf>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6" borderId="0" applyNumberFormat="0" applyBorder="0" applyAlignment="0" applyProtection="0"/>
    <xf numFmtId="0" fontId="50" fillId="17" borderId="0" applyNumberFormat="0" applyBorder="0" applyAlignment="0" applyProtection="0"/>
    <xf numFmtId="0" fontId="50" fillId="22" borderId="0" applyNumberFormat="0" applyBorder="0" applyAlignment="0" applyProtection="0"/>
    <xf numFmtId="0" fontId="50" fillId="30" borderId="0" applyNumberFormat="0" applyBorder="0" applyAlignment="0" applyProtection="0"/>
    <xf numFmtId="0" fontId="51" fillId="0" borderId="0"/>
    <xf numFmtId="0" fontId="51" fillId="0" borderId="0"/>
    <xf numFmtId="0" fontId="51" fillId="0" borderId="0"/>
    <xf numFmtId="0" fontId="39" fillId="0" borderId="0">
      <alignment vertical="top" wrapText="1"/>
    </xf>
    <xf numFmtId="2" fontId="38"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3" fillId="35"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alignment vertical="center"/>
    </xf>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3" fillId="36"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alignment vertical="center"/>
    </xf>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3" fillId="37"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alignment vertical="center"/>
    </xf>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38"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3"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1"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alignment vertical="center"/>
    </xf>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1"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3" fillId="33" borderId="0" applyNumberFormat="0" applyBorder="0" applyAlignment="0" applyProtection="0"/>
    <xf numFmtId="0" fontId="53" fillId="24" borderId="0" applyNumberFormat="0" applyBorder="0" applyAlignment="0" applyProtection="0"/>
    <xf numFmtId="0" fontId="53" fillId="26" borderId="0" applyNumberFormat="0" applyBorder="0" applyAlignment="0" applyProtection="0"/>
    <xf numFmtId="0" fontId="53" fillId="39" borderId="0" applyNumberFormat="0" applyBorder="0" applyAlignment="0" applyProtection="0"/>
    <xf numFmtId="0" fontId="53" fillId="34" borderId="0" applyNumberFormat="0" applyBorder="0" applyAlignment="0" applyProtection="0"/>
    <xf numFmtId="0" fontId="53" fillId="31" borderId="0" applyNumberFormat="0" applyBorder="0" applyAlignment="0" applyProtection="0"/>
    <xf numFmtId="9" fontId="54" fillId="0" borderId="0"/>
    <xf numFmtId="9" fontId="54" fillId="0" borderId="0"/>
    <xf numFmtId="9" fontId="54" fillId="0" borderId="0"/>
    <xf numFmtId="9" fontId="54" fillId="0" borderId="0"/>
    <xf numFmtId="9" fontId="54" fillId="0" borderId="0"/>
    <xf numFmtId="9" fontId="54" fillId="0" borderId="0"/>
    <xf numFmtId="0" fontId="22" fillId="0" borderId="0"/>
    <xf numFmtId="0" fontId="55" fillId="0" borderId="0"/>
    <xf numFmtId="0" fontId="22" fillId="0" borderId="0"/>
    <xf numFmtId="0" fontId="56" fillId="0" borderId="14">
      <alignment horizontal="left" vertical="center" wrapText="1" readingOrder="1"/>
    </xf>
    <xf numFmtId="195" fontId="19" fillId="0" borderId="0">
      <alignment horizontal="right" vertical="center"/>
      <protection locked="0"/>
    </xf>
    <xf numFmtId="196" fontId="19" fillId="0" borderId="0">
      <alignment horizontal="right" vertical="center"/>
      <protection locked="0"/>
    </xf>
    <xf numFmtId="195" fontId="19" fillId="0" borderId="0">
      <alignment horizontal="right" vertical="center"/>
      <protection locked="0"/>
    </xf>
    <xf numFmtId="0" fontId="57" fillId="0" borderId="0" applyNumberFormat="0" applyFill="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9" fillId="45"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46"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60" fillId="8" borderId="0" applyNumberFormat="0" applyBorder="0" applyAlignment="0" applyProtection="0"/>
    <xf numFmtId="0" fontId="57" fillId="0" borderId="0" applyNumberFormat="0" applyFill="0" applyBorder="0" applyAlignment="0" applyProtection="0"/>
    <xf numFmtId="0" fontId="60" fillId="0" borderId="0" applyNumberFormat="0" applyFill="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2" fillId="22" borderId="0" applyNumberFormat="0" applyBorder="0" applyAlignment="0" applyProtection="0">
      <alignment vertical="center"/>
    </xf>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9"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alignment vertical="center"/>
    </xf>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9" borderId="0" applyNumberFormat="0" applyBorder="0" applyAlignment="0" applyProtection="0">
      <alignment vertical="center"/>
    </xf>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2" fillId="50" borderId="0" applyNumberFormat="0" applyBorder="0" applyAlignment="0" applyProtection="0">
      <alignment vertical="center"/>
    </xf>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3" fillId="54"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alignment vertical="center"/>
    </xf>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2" fillId="9" borderId="0" applyNumberFormat="0" applyBorder="0" applyAlignment="0" applyProtection="0">
      <alignment vertical="center"/>
    </xf>
    <xf numFmtId="0" fontId="52" fillId="43"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0"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3" fillId="56"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52" fillId="9" borderId="0" applyNumberFormat="0" applyBorder="0" applyAlignment="0" applyProtection="0">
      <alignment vertical="center"/>
    </xf>
    <xf numFmtId="0" fontId="53" fillId="57" borderId="0" applyNumberFormat="0" applyBorder="0" applyAlignment="0" applyProtection="0"/>
    <xf numFmtId="0" fontId="52" fillId="39" borderId="0" applyNumberFormat="0" applyBorder="0" applyAlignment="0" applyProtection="0">
      <alignment vertical="center"/>
    </xf>
    <xf numFmtId="0" fontId="12" fillId="10" borderId="0" applyNumberFormat="0" applyBorder="0" applyAlignment="0" applyProtection="0">
      <alignment vertical="center"/>
    </xf>
    <xf numFmtId="0" fontId="12" fillId="8" borderId="0" applyNumberFormat="0" applyBorder="0" applyAlignment="0" applyProtection="0">
      <alignment vertical="center"/>
    </xf>
    <xf numFmtId="0" fontId="52" fillId="22" borderId="0" applyNumberFormat="0" applyBorder="0" applyAlignment="0" applyProtection="0">
      <alignment vertical="center"/>
    </xf>
    <xf numFmtId="0" fontId="53" fillId="58" borderId="0" applyNumberFormat="0" applyBorder="0" applyAlignment="0" applyProtection="0"/>
    <xf numFmtId="0" fontId="52" fillId="34" borderId="0" applyNumberFormat="0" applyBorder="0" applyAlignment="0" applyProtection="0">
      <alignment vertical="center"/>
    </xf>
    <xf numFmtId="0" fontId="12" fillId="18" borderId="0" applyNumberFormat="0" applyBorder="0" applyAlignment="0" applyProtection="0">
      <alignment vertical="center"/>
    </xf>
    <xf numFmtId="0" fontId="12" fillId="12" borderId="0" applyNumberFormat="0" applyBorder="0" applyAlignment="0" applyProtection="0">
      <alignment vertical="center"/>
    </xf>
    <xf numFmtId="0" fontId="52" fillId="12" borderId="0" applyNumberFormat="0" applyBorder="0" applyAlignment="0" applyProtection="0">
      <alignment vertical="center"/>
    </xf>
    <xf numFmtId="0" fontId="53" fillId="59" borderId="0" applyNumberFormat="0" applyBorder="0" applyAlignment="0" applyProtection="0"/>
    <xf numFmtId="0" fontId="52" fillId="53" borderId="0" applyNumberFormat="0" applyBorder="0" applyAlignment="0" applyProtection="0">
      <alignment vertical="center"/>
    </xf>
    <xf numFmtId="0" fontId="7" fillId="3" borderId="0" applyNumberFormat="0" applyBorder="0" applyAlignment="0" applyProtection="0">
      <alignment vertical="center"/>
    </xf>
    <xf numFmtId="0" fontId="7" fillId="3" borderId="0" applyNumberFormat="0" applyBorder="0" applyAlignment="0" applyProtection="0">
      <alignment vertical="center"/>
    </xf>
    <xf numFmtId="0" fontId="61" fillId="9" borderId="15" applyNumberFormat="0" applyAlignment="0" applyProtection="0">
      <alignment vertical="center"/>
    </xf>
    <xf numFmtId="0" fontId="61" fillId="9" borderId="15" applyNumberFormat="0" applyAlignment="0" applyProtection="0">
      <alignment vertical="center"/>
    </xf>
    <xf numFmtId="0" fontId="62" fillId="4" borderId="2" applyNumberFormat="0" applyAlignment="0" applyProtection="0"/>
    <xf numFmtId="0" fontId="63" fillId="50" borderId="16" applyNumberFormat="0" applyAlignment="0" applyProtection="0">
      <alignment vertical="center"/>
    </xf>
    <xf numFmtId="197" fontId="22" fillId="0" borderId="0" applyFill="0" applyBorder="0" applyAlignment="0" applyProtection="0">
      <alignment vertical="center"/>
    </xf>
    <xf numFmtId="183" fontId="22" fillId="0" borderId="0" applyFill="0" applyBorder="0" applyAlignment="0" applyProtection="0">
      <alignment vertical="center"/>
    </xf>
    <xf numFmtId="167"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65" fontId="22" fillId="0" borderId="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43" fontId="12" fillId="0" borderId="0" applyFont="0" applyFill="0" applyBorder="0" applyAlignment="0" applyProtection="0"/>
    <xf numFmtId="165" fontId="25" fillId="0" borderId="0" applyFont="0" applyFill="0" applyBorder="0" applyAlignment="0" applyProtection="0">
      <alignment vertical="center"/>
    </xf>
    <xf numFmtId="43" fontId="4" fillId="0" borderId="0" applyFont="0" applyFill="0" applyBorder="0" applyAlignment="0" applyProtection="0"/>
    <xf numFmtId="165"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4" fillId="0" borderId="0" applyFont="0" applyFill="0" applyBorder="0" applyAlignment="0" applyProtection="0"/>
    <xf numFmtId="43" fontId="25" fillId="0" borderId="0" applyFont="0" applyFill="0" applyBorder="0" applyAlignment="0" applyProtection="0">
      <alignment vertical="center"/>
    </xf>
    <xf numFmtId="165" fontId="25" fillId="0" borderId="0" applyFont="0" applyFill="0" applyBorder="0" applyAlignment="0" applyProtection="0">
      <alignment vertical="center"/>
    </xf>
    <xf numFmtId="165" fontId="22" fillId="0" borderId="0" applyFont="0" applyFill="0" applyBorder="0" applyAlignment="0" applyProtection="0"/>
    <xf numFmtId="164" fontId="1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99" fontId="22" fillId="0" borderId="17" applyFill="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protection locked="0"/>
    </xf>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4" fillId="0" borderId="0" applyFont="0" applyFill="0" applyBorder="0" applyAlignment="0" applyProtection="0"/>
    <xf numFmtId="201" fontId="15" fillId="0" borderId="0" applyFill="0" applyBorder="0" applyAlignment="0" applyProtection="0"/>
    <xf numFmtId="165" fontId="25" fillId="0" borderId="0" applyFont="0" applyFill="0" applyBorder="0" applyAlignment="0" applyProtection="0">
      <alignment vertical="center"/>
    </xf>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65" fontId="64" fillId="0" borderId="0" applyFont="0" applyFill="0" applyBorder="0" applyAlignment="0" applyProtection="0"/>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202" fontId="51" fillId="0" borderId="0" applyFill="0" applyBorder="0" applyAlignment="0" applyProtection="0">
      <alignment vertical="center"/>
    </xf>
    <xf numFmtId="0"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5" fillId="0" borderId="0" applyFont="0" applyFill="0" applyBorder="0" applyAlignment="0" applyProtection="0">
      <alignment vertical="center"/>
    </xf>
    <xf numFmtId="43" fontId="15" fillId="0" borderId="0" applyFont="0" applyFill="0" applyBorder="0" applyAlignment="0" applyProtection="0"/>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03" fontId="25" fillId="0" borderId="0" applyFont="0" applyFill="0" applyBorder="0" applyAlignment="0" applyProtection="0">
      <alignment vertical="center"/>
    </xf>
    <xf numFmtId="198" fontId="51" fillId="0" borderId="0" applyFill="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204" fontId="22" fillId="0" borderId="0">
      <alignment vertical="center"/>
    </xf>
    <xf numFmtId="204" fontId="22" fillId="0" borderId="0">
      <alignment vertical="center"/>
    </xf>
    <xf numFmtId="0" fontId="67" fillId="0" borderId="0">
      <alignment vertical="center"/>
    </xf>
    <xf numFmtId="0" fontId="12" fillId="0" borderId="0">
      <alignment vertical="center"/>
    </xf>
    <xf numFmtId="0" fontId="22" fillId="0" borderId="0">
      <alignment vertical="center"/>
    </xf>
    <xf numFmtId="0" fontId="22" fillId="0" borderId="0">
      <alignment vertical="center"/>
    </xf>
    <xf numFmtId="0" fontId="12" fillId="0" borderId="0">
      <alignment vertical="center"/>
    </xf>
    <xf numFmtId="0" fontId="12" fillId="0" borderId="0">
      <alignment vertical="center"/>
    </xf>
    <xf numFmtId="0" fontId="7" fillId="3" borderId="0" applyNumberFormat="0" applyBorder="0" applyAlignment="0" applyProtection="0">
      <alignment vertical="center"/>
    </xf>
    <xf numFmtId="0" fontId="68" fillId="0" borderId="0" applyNumberFormat="0" applyFill="0" applyBorder="0" applyAlignment="0" applyProtection="0"/>
    <xf numFmtId="0" fontId="69" fillId="0" borderId="0" applyNumberFormat="0" applyFill="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1" fillId="0" borderId="18" applyNumberFormat="0" applyFill="0" applyAlignment="0" applyProtection="0"/>
    <xf numFmtId="0" fontId="72" fillId="0" borderId="19" applyNumberFormat="0" applyFill="0" applyAlignment="0" applyProtection="0">
      <alignment vertical="center"/>
    </xf>
    <xf numFmtId="0" fontId="73" fillId="0" borderId="20" applyNumberFormat="0" applyFill="0" applyAlignment="0" applyProtection="0"/>
    <xf numFmtId="0" fontId="74" fillId="0" borderId="21" applyNumberFormat="0" applyFill="0" applyAlignment="0" applyProtection="0">
      <alignment vertical="center"/>
    </xf>
    <xf numFmtId="0" fontId="75" fillId="0" borderId="22" applyNumberFormat="0" applyFill="0" applyAlignment="0" applyProtection="0"/>
    <xf numFmtId="0" fontId="76" fillId="0" borderId="23" applyNumberFormat="0" applyFill="0" applyAlignment="0" applyProtection="0">
      <alignment vertical="center"/>
    </xf>
    <xf numFmtId="0" fontId="75" fillId="0" borderId="0" applyNumberFormat="0" applyFill="0" applyBorder="0" applyAlignment="0" applyProtection="0"/>
    <xf numFmtId="0" fontId="76" fillId="0" borderId="0" applyNumberFormat="0" applyFill="0" applyBorder="0" applyAlignment="0" applyProtection="0">
      <alignment vertical="center"/>
    </xf>
    <xf numFmtId="0" fontId="77" fillId="0" borderId="0" applyNumberFormat="0" applyFill="0" applyBorder="0" applyAlignment="0" applyProtection="0">
      <alignment vertical="top"/>
      <protection locked="0"/>
    </xf>
    <xf numFmtId="0" fontId="78" fillId="0" borderId="0" applyNumberFormat="0" applyFill="0" applyBorder="0" applyAlignment="0" applyProtection="0">
      <alignment vertical="center"/>
    </xf>
    <xf numFmtId="0" fontId="79" fillId="12" borderId="15" applyNumberFormat="0" applyAlignment="0" applyProtection="0">
      <alignment vertical="center"/>
    </xf>
    <xf numFmtId="0" fontId="79" fillId="12" borderId="15" applyNumberFormat="0" applyAlignment="0" applyProtection="0">
      <alignment vertical="center"/>
    </xf>
    <xf numFmtId="0" fontId="80" fillId="0" borderId="24" applyNumberFormat="0" applyFill="0" applyAlignment="0" applyProtection="0">
      <alignment vertical="center"/>
    </xf>
    <xf numFmtId="0" fontId="80" fillId="0" borderId="24" applyNumberFormat="0" applyFill="0" applyAlignment="0" applyProtection="0">
      <alignment vertical="center"/>
    </xf>
    <xf numFmtId="0" fontId="81" fillId="0" borderId="0" applyProtection="0">
      <alignment horizontal="center" vertical="center"/>
    </xf>
    <xf numFmtId="0" fontId="82" fillId="7" borderId="0" applyNumberFormat="0" applyBorder="0" applyAlignment="0" applyProtection="0">
      <alignment vertical="center"/>
    </xf>
    <xf numFmtId="0" fontId="82" fillId="7" borderId="0" applyNumberFormat="0" applyBorder="0" applyAlignment="0" applyProtection="0">
      <alignment vertical="center"/>
    </xf>
    <xf numFmtId="0" fontId="22" fillId="0" borderId="0"/>
    <xf numFmtId="0" fontId="22" fillId="0" borderId="0"/>
    <xf numFmtId="0" fontId="22" fillId="0" borderId="0">
      <alignment vertical="center"/>
    </xf>
    <xf numFmtId="0" fontId="12" fillId="0" borderId="0">
      <alignment vertical="center"/>
    </xf>
    <xf numFmtId="0" fontId="15" fillId="0" borderId="0"/>
    <xf numFmtId="0" fontId="15" fillId="0" borderId="0">
      <alignment vertical="center"/>
    </xf>
    <xf numFmtId="0" fontId="15" fillId="0" borderId="0">
      <alignment vertical="center"/>
    </xf>
    <xf numFmtId="0" fontId="12" fillId="0" borderId="0">
      <alignment vertical="center"/>
    </xf>
    <xf numFmtId="0" fontId="12" fillId="0" borderId="0">
      <protection locked="0"/>
    </xf>
    <xf numFmtId="0" fontId="12" fillId="0" borderId="0">
      <protection locked="0"/>
    </xf>
    <xf numFmtId="0" fontId="18" fillId="0" borderId="0">
      <alignment vertical="center"/>
    </xf>
    <xf numFmtId="0" fontId="12" fillId="0" borderId="0">
      <alignment vertical="center"/>
    </xf>
    <xf numFmtId="0" fontId="22" fillId="0" borderId="0"/>
    <xf numFmtId="0" fontId="12" fillId="0" borderId="0">
      <alignment vertical="center"/>
    </xf>
    <xf numFmtId="0" fontId="4" fillId="0" borderId="0"/>
    <xf numFmtId="0" fontId="12" fillId="0" borderId="0">
      <alignment vertical="center"/>
    </xf>
    <xf numFmtId="0" fontId="12" fillId="0" borderId="0">
      <protection locked="0"/>
    </xf>
    <xf numFmtId="0" fontId="18" fillId="0" borderId="0">
      <alignment vertical="center"/>
    </xf>
    <xf numFmtId="0" fontId="18" fillId="0" borderId="0">
      <alignment vertical="center"/>
    </xf>
    <xf numFmtId="0" fontId="4" fillId="0" borderId="0"/>
    <xf numFmtId="0" fontId="4" fillId="0" borderId="0"/>
    <xf numFmtId="0" fontId="15" fillId="0" borderId="0">
      <alignment vertical="center"/>
    </xf>
    <xf numFmtId="0" fontId="83" fillId="0" borderId="0"/>
    <xf numFmtId="0" fontId="15" fillId="0" borderId="0"/>
    <xf numFmtId="0" fontId="4" fillId="0" borderId="0"/>
    <xf numFmtId="0" fontId="15" fillId="0" borderId="0"/>
    <xf numFmtId="0" fontId="18" fillId="0" borderId="0">
      <alignment vertical="center"/>
    </xf>
    <xf numFmtId="0" fontId="18" fillId="0" borderId="0">
      <alignment vertical="center"/>
    </xf>
    <xf numFmtId="0" fontId="22" fillId="0" borderId="0"/>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22" fillId="0" borderId="0">
      <alignment vertical="center"/>
    </xf>
    <xf numFmtId="0" fontId="15" fillId="0" borderId="0"/>
    <xf numFmtId="0" fontId="15" fillId="0" borderId="0"/>
    <xf numFmtId="0" fontId="15" fillId="0" borderId="0"/>
    <xf numFmtId="0" fontId="15" fillId="0" borderId="0"/>
    <xf numFmtId="0" fontId="8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xf numFmtId="0" fontId="12" fillId="0" borderId="0">
      <alignment vertical="center"/>
    </xf>
    <xf numFmtId="0" fontId="4" fillId="0" borderId="0"/>
    <xf numFmtId="0" fontId="15" fillId="0" borderId="0"/>
    <xf numFmtId="0" fontId="22" fillId="0" borderId="0"/>
    <xf numFmtId="0" fontId="4" fillId="0" borderId="0"/>
    <xf numFmtId="0" fontId="22" fillId="0" borderId="0">
      <alignment vertical="center"/>
    </xf>
    <xf numFmtId="0" fontId="4" fillId="0" borderId="0"/>
    <xf numFmtId="0" fontId="15"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4" fillId="0" borderId="0"/>
    <xf numFmtId="0" fontId="12" fillId="0" borderId="0">
      <alignment vertical="center"/>
    </xf>
    <xf numFmtId="0" fontId="85" fillId="0" borderId="0"/>
    <xf numFmtId="0" fontId="12" fillId="0" borderId="0"/>
    <xf numFmtId="0" fontId="12" fillId="0" borderId="0"/>
    <xf numFmtId="0" fontId="12" fillId="0" borderId="0"/>
    <xf numFmtId="0" fontId="12" fillId="0" borderId="0"/>
    <xf numFmtId="0" fontId="12" fillId="0" borderId="0"/>
    <xf numFmtId="0" fontId="86"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22" fillId="0" borderId="0">
      <alignment vertical="center"/>
    </xf>
    <xf numFmtId="0" fontId="22" fillId="0" borderId="0">
      <alignment vertical="center"/>
    </xf>
    <xf numFmtId="0" fontId="22" fillId="0" borderId="0">
      <alignment vertical="center"/>
    </xf>
    <xf numFmtId="0" fontId="12" fillId="0" borderId="0">
      <alignment vertical="center"/>
    </xf>
    <xf numFmtId="0" fontId="83" fillId="0" borderId="0">
      <alignment vertical="center"/>
    </xf>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12" fillId="0" borderId="0"/>
    <xf numFmtId="0" fontId="51" fillId="0" borderId="0">
      <alignment vertical="center"/>
    </xf>
    <xf numFmtId="0" fontId="12" fillId="0" borderId="0">
      <protection locked="0"/>
    </xf>
    <xf numFmtId="0" fontId="12" fillId="0" borderId="0">
      <alignment vertical="center"/>
    </xf>
    <xf numFmtId="0" fontId="12" fillId="0" borderId="0">
      <alignment vertical="center"/>
    </xf>
    <xf numFmtId="0" fontId="51" fillId="0" borderId="0">
      <alignment vertical="center"/>
    </xf>
    <xf numFmtId="0" fontId="15" fillId="0" borderId="0"/>
    <xf numFmtId="0" fontId="4" fillId="0" borderId="0"/>
    <xf numFmtId="0" fontId="4" fillId="0" borderId="0"/>
    <xf numFmtId="0" fontId="4" fillId="0" borderId="0"/>
    <xf numFmtId="0" fontId="12" fillId="0" borderId="0">
      <alignment vertical="center"/>
    </xf>
    <xf numFmtId="0" fontId="87" fillId="0" borderId="0">
      <alignment vertical="center"/>
    </xf>
    <xf numFmtId="0" fontId="22" fillId="0" borderId="0">
      <alignment vertical="center"/>
    </xf>
    <xf numFmtId="0" fontId="12" fillId="5" borderId="3" applyNumberFormat="0" applyFont="0" applyAlignment="0" applyProtection="0"/>
    <xf numFmtId="0" fontId="12" fillId="18" borderId="25" applyNumberFormat="0" applyFont="0" applyAlignment="0" applyProtection="0">
      <alignment vertical="center"/>
    </xf>
    <xf numFmtId="0" fontId="88" fillId="9" borderId="26" applyNumberFormat="0" applyAlignment="0" applyProtection="0">
      <alignment vertical="center"/>
    </xf>
    <xf numFmtId="0" fontId="88" fillId="9" borderId="26" applyNumberFormat="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51" fillId="0" borderId="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ill="0" applyBorder="0" applyAlignment="0" applyProtection="0">
      <alignment vertical="center"/>
    </xf>
    <xf numFmtId="9" fontId="22" fillId="0" borderId="0" applyFill="0" applyBorder="0" applyAlignment="0" applyProtection="0">
      <alignment vertical="center"/>
    </xf>
    <xf numFmtId="0" fontId="89" fillId="0" borderId="0" applyNumberFormat="0" applyFill="0" applyBorder="0" applyAlignment="0" applyProtection="0">
      <alignment vertical="center"/>
    </xf>
    <xf numFmtId="0" fontId="36" fillId="0" borderId="0">
      <alignment vertical="center"/>
    </xf>
    <xf numFmtId="0" fontId="22" fillId="0" borderId="0">
      <alignment vertical="center"/>
    </xf>
    <xf numFmtId="0" fontId="20" fillId="0" borderId="0"/>
    <xf numFmtId="0" fontId="90" fillId="0" borderId="0">
      <alignment vertical="center"/>
    </xf>
    <xf numFmtId="0" fontId="90" fillId="0" borderId="0">
      <alignment vertical="center"/>
    </xf>
    <xf numFmtId="0" fontId="22" fillId="0" borderId="0">
      <alignment vertical="center"/>
    </xf>
    <xf numFmtId="0" fontId="22" fillId="0" borderId="0">
      <alignment vertical="center"/>
    </xf>
    <xf numFmtId="0" fontId="20" fillId="0" borderId="0"/>
    <xf numFmtId="0" fontId="91" fillId="0" borderId="0" applyNumberFormat="0" applyFill="0" applyBorder="0" applyAlignment="0" applyProtection="0"/>
    <xf numFmtId="0" fontId="92" fillId="0" borderId="0" applyNumberFormat="0" applyFill="0" applyBorder="0" applyAlignment="0" applyProtection="0">
      <alignment vertical="center"/>
    </xf>
    <xf numFmtId="0" fontId="93" fillId="0" borderId="27" applyNumberFormat="0" applyFill="0" applyAlignment="0" applyProtection="0"/>
    <xf numFmtId="0" fontId="66" fillId="0" borderId="28" applyNumberFormat="0" applyFill="0" applyAlignment="0" applyProtection="0">
      <alignment vertical="center"/>
    </xf>
    <xf numFmtId="0" fontId="94" fillId="0" borderId="0" applyNumberFormat="0" applyFill="0" applyBorder="0" applyAlignment="0" applyProtection="0"/>
    <xf numFmtId="0" fontId="95" fillId="0" borderId="0" applyNumberFormat="0" applyFill="0" applyBorder="0" applyAlignment="0" applyProtection="0">
      <alignment vertical="center"/>
    </xf>
    <xf numFmtId="0" fontId="9" fillId="0" borderId="0">
      <alignment vertical="center"/>
    </xf>
    <xf numFmtId="43" fontId="117" fillId="0" borderId="0" applyFont="0" applyFill="0" applyBorder="0" applyAlignment="0" applyProtection="0"/>
    <xf numFmtId="0" fontId="3" fillId="0" borderId="0"/>
    <xf numFmtId="0" fontId="15" fillId="0" borderId="0"/>
    <xf numFmtId="0" fontId="9" fillId="0" borderId="0"/>
    <xf numFmtId="0" fontId="3" fillId="0" borderId="0">
      <alignment vertical="center"/>
    </xf>
    <xf numFmtId="0" fontId="22" fillId="0" borderId="0"/>
    <xf numFmtId="0" fontId="2" fillId="0" borderId="0"/>
    <xf numFmtId="0" fontId="2" fillId="0" borderId="0"/>
    <xf numFmtId="0" fontId="7" fillId="3" borderId="0" applyNumberFormat="0" applyBorder="0" applyAlignment="0" applyProtection="0">
      <alignment vertical="center"/>
    </xf>
    <xf numFmtId="165" fontId="22" fillId="0" borderId="0" applyFill="0" applyBorder="0" applyAlignment="0" applyProtection="0"/>
    <xf numFmtId="0" fontId="22" fillId="0" borderId="0" applyFill="0" applyBorder="0" applyProtection="0">
      <alignment horizontal="justify" vertical="top"/>
    </xf>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18" fillId="0" borderId="0">
      <alignment vertical="center"/>
    </xf>
    <xf numFmtId="0" fontId="18" fillId="0" borderId="0">
      <alignment vertical="center"/>
    </xf>
    <xf numFmtId="0" fontId="18" fillId="0" borderId="0">
      <alignment vertical="center"/>
    </xf>
    <xf numFmtId="0" fontId="2" fillId="0" borderId="0"/>
    <xf numFmtId="0" fontId="2" fillId="0" borderId="0"/>
    <xf numFmtId="0" fontId="9" fillId="0" borderId="0">
      <alignment vertical="center"/>
    </xf>
    <xf numFmtId="0" fontId="2" fillId="0" borderId="0"/>
    <xf numFmtId="0" fontId="9" fillId="0" borderId="0">
      <alignment vertical="center"/>
    </xf>
    <xf numFmtId="0" fontId="2" fillId="0" borderId="0"/>
    <xf numFmtId="0" fontId="130" fillId="0" borderId="0"/>
    <xf numFmtId="0" fontId="131" fillId="0" borderId="0"/>
    <xf numFmtId="0" fontId="1" fillId="0" borderId="0"/>
    <xf numFmtId="0" fontId="1" fillId="0" borderId="0"/>
    <xf numFmtId="0" fontId="1" fillId="0" borderId="0"/>
    <xf numFmtId="0" fontId="9" fillId="0" borderId="0">
      <alignment vertical="center"/>
    </xf>
    <xf numFmtId="0" fontId="1" fillId="0" borderId="0"/>
    <xf numFmtId="0" fontId="1" fillId="0" borderId="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alignment vertical="center"/>
    </xf>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alignment vertical="center"/>
    </xf>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alignment vertical="center"/>
    </xf>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alignment vertical="center"/>
    </xf>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alignment vertical="center"/>
    </xf>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alignment vertical="center"/>
    </xf>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9" borderId="0" applyNumberFormat="0" applyBorder="0" applyAlignment="0" applyProtection="0">
      <alignment vertical="center"/>
    </xf>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8" borderId="0" applyNumberFormat="0" applyBorder="0" applyAlignment="0" applyProtection="0">
      <alignment vertical="center"/>
    </xf>
    <xf numFmtId="0" fontId="9" fillId="18" borderId="0" applyNumberFormat="0" applyBorder="0" applyAlignment="0" applyProtection="0">
      <alignment vertical="center"/>
    </xf>
    <xf numFmtId="0" fontId="9" fillId="12" borderId="0" applyNumberFormat="0" applyBorder="0" applyAlignment="0" applyProtection="0">
      <alignment vertical="center"/>
    </xf>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protection locked="0"/>
    </xf>
    <xf numFmtId="0" fontId="9" fillId="0" borderId="0">
      <protection locked="0"/>
    </xf>
    <xf numFmtId="0" fontId="9" fillId="0" borderId="0">
      <alignment vertical="center"/>
    </xf>
    <xf numFmtId="0" fontId="9" fillId="0" borderId="0">
      <alignment vertical="center"/>
    </xf>
    <xf numFmtId="0" fontId="1" fillId="0" borderId="0"/>
    <xf numFmtId="0" fontId="9" fillId="0" borderId="0">
      <alignment vertical="center"/>
    </xf>
    <xf numFmtId="0" fontId="9" fillId="0" borderId="0">
      <protection locked="0"/>
    </xf>
    <xf numFmtId="0" fontId="1" fillId="0" borderId="0"/>
    <xf numFmtId="0" fontId="1" fillId="0" borderId="0"/>
    <xf numFmtId="0" fontId="18"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9" fillId="0" borderId="0">
      <alignment vertical="center"/>
    </xf>
    <xf numFmtId="0" fontId="18" fillId="0" borderId="0">
      <alignment vertical="center"/>
    </xf>
    <xf numFmtId="0" fontId="1" fillId="0" borderId="0"/>
    <xf numFmtId="0" fontId="9" fillId="0" borderId="0">
      <alignment vertical="center"/>
    </xf>
    <xf numFmtId="0" fontId="9" fillId="0" borderId="0">
      <alignment vertical="center"/>
    </xf>
    <xf numFmtId="0" fontId="9" fillId="0" borderId="0"/>
    <xf numFmtId="0" fontId="9" fillId="0" borderId="0">
      <protection locked="0"/>
    </xf>
    <xf numFmtId="0" fontId="9" fillId="0" borderId="0">
      <alignment vertical="center"/>
    </xf>
    <xf numFmtId="0" fontId="9" fillId="0" borderId="0">
      <alignment vertical="center"/>
    </xf>
    <xf numFmtId="0" fontId="1" fillId="0" borderId="0"/>
    <xf numFmtId="0" fontId="1" fillId="0" borderId="0"/>
    <xf numFmtId="0" fontId="1" fillId="0" borderId="0"/>
    <xf numFmtId="0" fontId="9" fillId="0" borderId="0">
      <alignment vertical="center"/>
    </xf>
    <xf numFmtId="0" fontId="9" fillId="5" borderId="3" applyNumberFormat="0" applyFont="0" applyAlignment="0" applyProtection="0"/>
    <xf numFmtId="0" fontId="9" fillId="18" borderId="25" applyNumberFormat="0" applyFont="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43" fontId="9" fillId="0" borderId="0" applyFont="0" applyFill="0" applyBorder="0" applyAlignment="0" applyProtection="0"/>
    <xf numFmtId="0" fontId="1" fillId="0" borderId="0"/>
    <xf numFmtId="0" fontId="1" fillId="0" borderId="0">
      <alignment vertical="center"/>
    </xf>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47">
    <xf numFmtId="0" fontId="0" fillId="0" borderId="0" xfId="0"/>
    <xf numFmtId="0" fontId="9" fillId="0" borderId="0" xfId="5" applyAlignment="1">
      <alignment vertical="top"/>
    </xf>
    <xf numFmtId="0" fontId="9" fillId="0" borderId="0" xfId="5">
      <alignment vertical="center"/>
    </xf>
    <xf numFmtId="0" fontId="17" fillId="2" borderId="0" xfId="10" applyFill="1" applyAlignment="1">
      <alignment horizontal="left" vertical="top"/>
    </xf>
    <xf numFmtId="0" fontId="17" fillId="0" borderId="0" xfId="10" applyAlignment="1">
      <alignment horizontal="left" vertical="top"/>
    </xf>
    <xf numFmtId="2" fontId="17" fillId="0" borderId="0" xfId="10" applyNumberFormat="1" applyAlignment="1">
      <alignment horizontal="left" vertical="top"/>
    </xf>
    <xf numFmtId="0" fontId="9" fillId="6" borderId="0" xfId="5" applyFill="1">
      <alignment vertical="center"/>
    </xf>
    <xf numFmtId="0" fontId="10" fillId="0" borderId="0" xfId="5" applyFont="1" applyAlignment="1">
      <alignment horizontal="center" vertical="top"/>
    </xf>
    <xf numFmtId="0" fontId="11" fillId="0" borderId="0" xfId="5" applyFont="1" applyAlignment="1">
      <alignment horizontal="left" vertical="top"/>
    </xf>
    <xf numFmtId="0" fontId="11" fillId="0" borderId="0" xfId="5" applyFont="1" applyAlignment="1">
      <alignment horizontal="center" vertical="top"/>
    </xf>
    <xf numFmtId="0" fontId="13" fillId="0" borderId="1" xfId="6" applyFont="1" applyBorder="1" applyAlignment="1">
      <alignment horizontal="center" vertical="top"/>
    </xf>
    <xf numFmtId="0" fontId="14" fillId="0" borderId="1" xfId="6" applyFont="1" applyBorder="1" applyAlignment="1">
      <alignment horizontal="center" vertical="top"/>
    </xf>
    <xf numFmtId="2" fontId="14" fillId="0" borderId="1" xfId="6" applyNumberFormat="1" applyFont="1" applyBorder="1" applyAlignment="1">
      <alignment horizontal="center" vertical="top"/>
    </xf>
    <xf numFmtId="2" fontId="14" fillId="0" borderId="1" xfId="6" applyNumberFormat="1" applyFont="1" applyBorder="1" applyAlignment="1">
      <alignment horizontal="left" vertical="top"/>
    </xf>
    <xf numFmtId="2" fontId="9" fillId="0" borderId="0" xfId="5" applyNumberFormat="1" applyAlignment="1">
      <alignment vertical="top"/>
    </xf>
    <xf numFmtId="0" fontId="13" fillId="0" borderId="29" xfId="7" applyFont="1" applyBorder="1" applyAlignment="1">
      <alignment horizontal="center" vertical="top" wrapText="1"/>
    </xf>
    <xf numFmtId="0" fontId="96" fillId="0" borderId="29" xfId="7" applyFont="1" applyBorder="1" applyAlignment="1">
      <alignment horizontal="left" vertical="top"/>
    </xf>
    <xf numFmtId="2" fontId="13" fillId="0" borderId="29" xfId="7" applyNumberFormat="1" applyFont="1" applyBorder="1" applyAlignment="1">
      <alignment horizontal="center" vertical="top"/>
    </xf>
    <xf numFmtId="2" fontId="11" fillId="0" borderId="1" xfId="0" applyNumberFormat="1" applyFont="1" applyBorder="1" applyAlignment="1">
      <alignment horizontal="center" vertical="top"/>
    </xf>
    <xf numFmtId="0" fontId="16" fillId="0" borderId="1" xfId="1" applyFont="1" applyBorder="1" applyAlignment="1">
      <alignment vertical="top"/>
    </xf>
    <xf numFmtId="0" fontId="10" fillId="0" borderId="1" xfId="0" applyFont="1" applyBorder="1" applyAlignment="1">
      <alignment vertical="top"/>
    </xf>
    <xf numFmtId="2" fontId="11" fillId="0" borderId="33" xfId="0" applyNumberFormat="1" applyFont="1" applyBorder="1" applyAlignment="1">
      <alignment horizontal="center" vertical="top"/>
    </xf>
    <xf numFmtId="2" fontId="11" fillId="0" borderId="35" xfId="0" applyNumberFormat="1" applyFont="1" applyBorder="1" applyAlignment="1">
      <alignment horizontal="center" vertical="top"/>
    </xf>
    <xf numFmtId="2" fontId="11" fillId="0" borderId="34" xfId="0" applyNumberFormat="1" applyFont="1" applyBorder="1" applyAlignment="1">
      <alignment horizontal="center" vertical="top"/>
    </xf>
    <xf numFmtId="0" fontId="8" fillId="0" borderId="29" xfId="1" applyFont="1" applyBorder="1" applyAlignment="1">
      <alignment vertical="top"/>
    </xf>
    <xf numFmtId="0" fontId="8" fillId="0" borderId="29" xfId="1" applyFont="1" applyBorder="1" applyAlignment="1">
      <alignment horizontal="center" vertical="top"/>
    </xf>
    <xf numFmtId="0" fontId="8" fillId="0" borderId="34" xfId="1" applyFont="1" applyBorder="1" applyAlignment="1">
      <alignment vertical="top"/>
    </xf>
    <xf numFmtId="0" fontId="8" fillId="0" borderId="1" xfId="1" applyFont="1" applyBorder="1" applyAlignment="1">
      <alignment vertical="top"/>
    </xf>
    <xf numFmtId="2" fontId="11" fillId="0" borderId="29" xfId="0" applyNumberFormat="1" applyFont="1" applyBorder="1" applyAlignment="1">
      <alignment horizontal="center" vertical="top"/>
    </xf>
    <xf numFmtId="0" fontId="13" fillId="0" borderId="1" xfId="6" applyFont="1" applyBorder="1" applyAlignment="1">
      <alignment horizontal="left" vertical="top"/>
    </xf>
    <xf numFmtId="0" fontId="13" fillId="0" borderId="1" xfId="7" applyFont="1" applyBorder="1" applyAlignment="1">
      <alignment horizontal="center" vertical="top" wrapText="1"/>
    </xf>
    <xf numFmtId="0" fontId="13" fillId="0" borderId="1" xfId="7" applyFont="1" applyBorder="1" applyAlignment="1">
      <alignment horizontal="center" vertical="top"/>
    </xf>
    <xf numFmtId="2" fontId="13" fillId="0" borderId="1" xfId="7" applyNumberFormat="1" applyFont="1" applyBorder="1" applyAlignment="1">
      <alignment horizontal="center" vertical="top"/>
    </xf>
    <xf numFmtId="0" fontId="14" fillId="0" borderId="1" xfId="8" applyFont="1" applyBorder="1" applyAlignment="1">
      <alignment horizontal="center" vertical="top"/>
    </xf>
    <xf numFmtId="0" fontId="14" fillId="0" borderId="1" xfId="8" applyFont="1" applyBorder="1" applyAlignment="1">
      <alignment horizontal="left" vertical="top"/>
    </xf>
    <xf numFmtId="2" fontId="14" fillId="0" borderId="1" xfId="8" applyNumberFormat="1" applyFont="1" applyBorder="1" applyAlignment="1">
      <alignment horizontal="center" vertical="top"/>
    </xf>
    <xf numFmtId="2" fontId="13" fillId="0" borderId="1" xfId="8" applyNumberFormat="1" applyFont="1" applyBorder="1" applyAlignment="1">
      <alignment horizontal="center" vertical="top"/>
    </xf>
    <xf numFmtId="0" fontId="13" fillId="0" borderId="1" xfId="8" applyFont="1" applyBorder="1" applyAlignment="1">
      <alignment horizontal="left" vertical="top"/>
    </xf>
    <xf numFmtId="0" fontId="13" fillId="0" borderId="1" xfId="8" applyFont="1" applyBorder="1" applyAlignment="1">
      <alignment horizontal="center" vertical="top"/>
    </xf>
    <xf numFmtId="0" fontId="15" fillId="0" borderId="6" xfId="9" applyFont="1" applyBorder="1" applyAlignment="1">
      <alignment horizontal="left" vertical="top"/>
    </xf>
    <xf numFmtId="0" fontId="14" fillId="0" borderId="29" xfId="8" applyFont="1" applyBorder="1" applyAlignment="1">
      <alignment horizontal="center" vertical="top"/>
    </xf>
    <xf numFmtId="0" fontId="14" fillId="0" borderId="29" xfId="8" applyFont="1" applyBorder="1" applyAlignment="1">
      <alignment horizontal="left" vertical="top"/>
    </xf>
    <xf numFmtId="2" fontId="14" fillId="0" borderId="29" xfId="8" applyNumberFormat="1" applyFont="1" applyBorder="1" applyAlignment="1">
      <alignment horizontal="center" vertical="top"/>
    </xf>
    <xf numFmtId="0" fontId="14" fillId="0" borderId="1" xfId="8" applyFont="1" applyBorder="1" applyAlignment="1">
      <alignment horizontal="left" vertical="top" wrapText="1"/>
    </xf>
    <xf numFmtId="0" fontId="13" fillId="0" borderId="29" xfId="8" applyFont="1" applyBorder="1" applyAlignment="1">
      <alignment horizontal="center" vertical="top"/>
    </xf>
    <xf numFmtId="2" fontId="13" fillId="0" borderId="29" xfId="8" applyNumberFormat="1" applyFont="1" applyBorder="1" applyAlignment="1">
      <alignment horizontal="center" vertical="top"/>
    </xf>
    <xf numFmtId="2" fontId="14" fillId="0" borderId="32" xfId="8" applyNumberFormat="1" applyFont="1" applyBorder="1" applyAlignment="1">
      <alignment horizontal="center" vertical="top"/>
    </xf>
    <xf numFmtId="0" fontId="14" fillId="0" borderId="34" xfId="8" applyFont="1" applyBorder="1" applyAlignment="1">
      <alignment horizontal="left" vertical="top"/>
    </xf>
    <xf numFmtId="0" fontId="13" fillId="0" borderId="29" xfId="8" applyFont="1" applyBorder="1" applyAlignment="1">
      <alignment horizontal="left" vertical="top"/>
    </xf>
    <xf numFmtId="0" fontId="16" fillId="0" borderId="7" xfId="9" applyFont="1" applyBorder="1" applyAlignment="1">
      <alignment horizontal="left" vertical="top" wrapText="1"/>
    </xf>
    <xf numFmtId="0" fontId="14" fillId="0" borderId="8" xfId="8" applyFont="1" applyBorder="1" applyAlignment="1">
      <alignment horizontal="center" vertical="top"/>
    </xf>
    <xf numFmtId="2" fontId="14" fillId="0" borderId="8" xfId="8" applyNumberFormat="1" applyFont="1" applyBorder="1" applyAlignment="1">
      <alignment horizontal="center" vertical="top"/>
    </xf>
    <xf numFmtId="2" fontId="13" fillId="0" borderId="8" xfId="8" applyNumberFormat="1" applyFont="1" applyBorder="1" applyAlignment="1">
      <alignment horizontal="center" vertical="top"/>
    </xf>
    <xf numFmtId="0" fontId="13" fillId="0" borderId="8" xfId="8" applyFont="1" applyBorder="1" applyAlignment="1">
      <alignment horizontal="center" vertical="top"/>
    </xf>
    <xf numFmtId="0" fontId="16" fillId="0" borderId="7" xfId="9" applyFont="1" applyBorder="1" applyAlignment="1">
      <alignment horizontal="left" vertical="top"/>
    </xf>
    <xf numFmtId="0" fontId="14" fillId="0" borderId="8" xfId="8" applyFont="1" applyBorder="1" applyAlignment="1">
      <alignment horizontal="left" vertical="top"/>
    </xf>
    <xf numFmtId="2" fontId="16" fillId="0" borderId="7" xfId="9" applyNumberFormat="1" applyFont="1" applyBorder="1" applyAlignment="1">
      <alignment horizontal="center" vertical="top"/>
    </xf>
    <xf numFmtId="2" fontId="16" fillId="0" borderId="0" xfId="9" applyNumberFormat="1" applyFont="1" applyAlignment="1">
      <alignment horizontal="center" vertical="top"/>
    </xf>
    <xf numFmtId="0" fontId="15" fillId="0" borderId="7" xfId="9" applyFont="1" applyBorder="1" applyAlignment="1">
      <alignment horizontal="left" vertical="top"/>
    </xf>
    <xf numFmtId="1" fontId="14" fillId="0" borderId="8" xfId="8" applyNumberFormat="1" applyFont="1" applyBorder="1" applyAlignment="1">
      <alignment horizontal="center" vertical="top"/>
    </xf>
    <xf numFmtId="2" fontId="14" fillId="0" borderId="0" xfId="8" applyNumberFormat="1" applyFont="1" applyAlignment="1">
      <alignment horizontal="center" vertical="top"/>
    </xf>
    <xf numFmtId="9" fontId="14" fillId="0" borderId="8" xfId="8" applyNumberFormat="1" applyFont="1" applyBorder="1" applyAlignment="1">
      <alignment horizontal="center" vertical="top"/>
    </xf>
    <xf numFmtId="0" fontId="16" fillId="0" borderId="7" xfId="10" applyFont="1" applyBorder="1" applyAlignment="1">
      <alignment horizontal="left" vertical="top" wrapText="1"/>
    </xf>
    <xf numFmtId="0" fontId="13" fillId="0" borderId="29" xfId="6" applyFont="1" applyBorder="1" applyAlignment="1">
      <alignment horizontal="center" vertical="top"/>
    </xf>
    <xf numFmtId="166" fontId="11" fillId="0" borderId="1" xfId="0" applyNumberFormat="1" applyFont="1" applyBorder="1" applyAlignment="1">
      <alignment horizontal="center" vertical="top"/>
    </xf>
    <xf numFmtId="0" fontId="15" fillId="0" borderId="29" xfId="1" applyFont="1" applyBorder="1" applyAlignment="1">
      <alignment horizontal="center" vertical="top"/>
    </xf>
    <xf numFmtId="166" fontId="11" fillId="0" borderId="33" xfId="0" applyNumberFormat="1" applyFont="1" applyBorder="1" applyAlignment="1">
      <alignment horizontal="center" vertical="top"/>
    </xf>
    <xf numFmtId="166" fontId="11" fillId="0" borderId="36" xfId="0" applyNumberFormat="1" applyFont="1" applyBorder="1" applyAlignment="1">
      <alignment horizontal="center" vertical="top"/>
    </xf>
    <xf numFmtId="0" fontId="8" fillId="0" borderId="30" xfId="1" applyFont="1" applyBorder="1" applyAlignment="1">
      <alignment horizontal="center" vertical="top"/>
    </xf>
    <xf numFmtId="0" fontId="8" fillId="0" borderId="0" xfId="1" applyFont="1" applyAlignment="1">
      <alignment horizontal="center" vertical="top"/>
    </xf>
    <xf numFmtId="0" fontId="8" fillId="0" borderId="34" xfId="1" applyFont="1" applyBorder="1" applyAlignment="1">
      <alignment horizontal="center" vertical="top"/>
    </xf>
    <xf numFmtId="0" fontId="8" fillId="0" borderId="1" xfId="1" applyFont="1" applyBorder="1" applyAlignment="1">
      <alignment horizontal="center" vertical="top"/>
    </xf>
    <xf numFmtId="0" fontId="104" fillId="0" borderId="0" xfId="4281" applyFont="1" applyAlignment="1">
      <alignment vertical="top"/>
    </xf>
    <xf numFmtId="0" fontId="16" fillId="0" borderId="29" xfId="0" applyFont="1" applyBorder="1" applyAlignment="1">
      <alignment horizontal="left" vertical="top" wrapText="1"/>
    </xf>
    <xf numFmtId="0" fontId="16" fillId="0" borderId="29" xfId="0" applyFont="1" applyBorder="1" applyAlignment="1">
      <alignment horizontal="left" vertical="top"/>
    </xf>
    <xf numFmtId="0" fontId="16" fillId="0" borderId="30" xfId="0" applyFont="1" applyBorder="1" applyAlignment="1">
      <alignment horizontal="left" vertical="top" wrapText="1"/>
    </xf>
    <xf numFmtId="0" fontId="16" fillId="0" borderId="0" xfId="0" applyFont="1" applyAlignment="1">
      <alignment horizontal="left" vertical="center"/>
    </xf>
    <xf numFmtId="2" fontId="8" fillId="0" borderId="29" xfId="1" applyNumberFormat="1" applyFont="1" applyBorder="1" applyAlignment="1">
      <alignment vertical="top"/>
    </xf>
    <xf numFmtId="2" fontId="8" fillId="0" borderId="29" xfId="1" applyNumberFormat="1" applyFont="1" applyBorder="1" applyAlignment="1">
      <alignment horizontal="center" vertical="top"/>
    </xf>
    <xf numFmtId="0" fontId="10" fillId="0" borderId="29" xfId="0" applyFont="1" applyBorder="1" applyAlignment="1">
      <alignment vertical="top"/>
    </xf>
    <xf numFmtId="0" fontId="13" fillId="0" borderId="1" xfId="5" applyFont="1" applyBorder="1" applyAlignment="1">
      <alignment horizontal="center" vertical="top"/>
    </xf>
    <xf numFmtId="0" fontId="14" fillId="0" borderId="1" xfId="5" applyFont="1" applyBorder="1" applyAlignment="1">
      <alignment horizontal="center" vertical="top"/>
    </xf>
    <xf numFmtId="2" fontId="14" fillId="0" borderId="1" xfId="5" applyNumberFormat="1" applyFont="1" applyBorder="1" applyAlignment="1">
      <alignment horizontal="center" vertical="top"/>
    </xf>
    <xf numFmtId="0" fontId="14" fillId="0" borderId="1" xfId="5" applyFont="1" applyBorder="1" applyAlignment="1">
      <alignment horizontal="left" vertical="top"/>
    </xf>
    <xf numFmtId="0" fontId="13" fillId="0" borderId="29" xfId="5" applyFont="1" applyBorder="1" applyAlignment="1">
      <alignment horizontal="center" vertical="top"/>
    </xf>
    <xf numFmtId="0" fontId="13" fillId="0" borderId="29" xfId="5" applyFont="1" applyBorder="1" applyAlignment="1">
      <alignment horizontal="left" vertical="top"/>
    </xf>
    <xf numFmtId="0" fontId="14" fillId="0" borderId="29" xfId="5" applyFont="1" applyBorder="1" applyAlignment="1">
      <alignment horizontal="center" vertical="top"/>
    </xf>
    <xf numFmtId="2" fontId="14" fillId="0" borderId="29" xfId="5" applyNumberFormat="1" applyFont="1" applyBorder="1" applyAlignment="1">
      <alignment horizontal="center" vertical="top"/>
    </xf>
    <xf numFmtId="0" fontId="14" fillId="0" borderId="29" xfId="5" applyFont="1" applyBorder="1" applyAlignment="1">
      <alignment horizontal="left" vertical="top"/>
    </xf>
    <xf numFmtId="2" fontId="13" fillId="0" borderId="1" xfId="5" applyNumberFormat="1" applyFont="1" applyBorder="1" applyAlignment="1">
      <alignment horizontal="center" vertical="top"/>
    </xf>
    <xf numFmtId="2" fontId="13" fillId="0" borderId="29" xfId="5" applyNumberFormat="1" applyFont="1" applyBorder="1" applyAlignment="1">
      <alignment horizontal="center" vertical="top"/>
    </xf>
    <xf numFmtId="0" fontId="13" fillId="0" borderId="1" xfId="14" applyFont="1" applyBorder="1" applyAlignment="1">
      <alignment horizontal="left" vertical="top"/>
    </xf>
    <xf numFmtId="0" fontId="15" fillId="0" borderId="29" xfId="0" applyFont="1" applyBorder="1" applyAlignment="1">
      <alignment vertical="top" wrapText="1"/>
    </xf>
    <xf numFmtId="0" fontId="13" fillId="0" borderId="29" xfId="0" applyFont="1" applyBorder="1" applyAlignment="1">
      <alignment horizontal="left" vertical="top"/>
    </xf>
    <xf numFmtId="0" fontId="16" fillId="0" borderId="1" xfId="5" applyFont="1" applyBorder="1" applyAlignment="1">
      <alignment horizontal="center" vertical="top"/>
    </xf>
    <xf numFmtId="0" fontId="16" fillId="0" borderId="1" xfId="5" applyFont="1" applyBorder="1" applyAlignment="1">
      <alignment horizontal="left" vertical="top"/>
    </xf>
    <xf numFmtId="0" fontId="15" fillId="0" borderId="1" xfId="5" applyFont="1" applyBorder="1" applyAlignment="1">
      <alignment horizontal="center" vertical="top"/>
    </xf>
    <xf numFmtId="2" fontId="16" fillId="0" borderId="1" xfId="5" applyNumberFormat="1" applyFont="1" applyBorder="1" applyAlignment="1">
      <alignment horizontal="center" vertical="top"/>
    </xf>
    <xf numFmtId="0" fontId="16" fillId="0" borderId="29" xfId="5" applyFont="1" applyBorder="1" applyAlignment="1">
      <alignment horizontal="center" vertical="top"/>
    </xf>
    <xf numFmtId="0" fontId="16" fillId="0" borderId="29" xfId="5" applyFont="1" applyBorder="1" applyAlignment="1">
      <alignment horizontal="left" vertical="top"/>
    </xf>
    <xf numFmtId="0" fontId="15" fillId="0" borderId="29" xfId="5" applyFont="1" applyBorder="1" applyAlignment="1">
      <alignment horizontal="center" vertical="top"/>
    </xf>
    <xf numFmtId="2" fontId="16" fillId="0" borderId="29" xfId="5" applyNumberFormat="1" applyFont="1" applyBorder="1" applyAlignment="1">
      <alignment horizontal="center" vertical="top"/>
    </xf>
    <xf numFmtId="0" fontId="15" fillId="0" borderId="29" xfId="5" applyFont="1" applyBorder="1" applyAlignment="1">
      <alignment horizontal="left" vertical="top"/>
    </xf>
    <xf numFmtId="2" fontId="15" fillId="0" borderId="29" xfId="5" applyNumberFormat="1" applyFont="1" applyBorder="1" applyAlignment="1">
      <alignment horizontal="center" vertical="top"/>
    </xf>
    <xf numFmtId="2" fontId="15" fillId="0" borderId="1" xfId="5" applyNumberFormat="1" applyFont="1" applyBorder="1" applyAlignment="1">
      <alignment horizontal="center" vertical="top"/>
    </xf>
    <xf numFmtId="0" fontId="16" fillId="0" borderId="1" xfId="8" applyFont="1" applyBorder="1" applyAlignment="1">
      <alignment horizontal="left" vertical="top" wrapText="1"/>
    </xf>
    <xf numFmtId="0" fontId="15" fillId="0" borderId="1" xfId="8" applyFont="1" applyBorder="1" applyAlignment="1">
      <alignment horizontal="center" vertical="top"/>
    </xf>
    <xf numFmtId="2" fontId="15" fillId="0" borderId="1" xfId="8" applyNumberFormat="1" applyFont="1" applyBorder="1" applyAlignment="1">
      <alignment horizontal="center" vertical="top"/>
    </xf>
    <xf numFmtId="0" fontId="15" fillId="0" borderId="1" xfId="11" applyBorder="1" applyAlignment="1">
      <alignment horizontal="left" vertical="top" wrapText="1"/>
    </xf>
    <xf numFmtId="0" fontId="15" fillId="0" borderId="1" xfId="8" applyFont="1" applyBorder="1" applyAlignment="1">
      <alignment horizontal="left" vertical="top"/>
    </xf>
    <xf numFmtId="2" fontId="16" fillId="0" borderId="1" xfId="8" applyNumberFormat="1" applyFont="1" applyBorder="1" applyAlignment="1">
      <alignment horizontal="center" vertical="top"/>
    </xf>
    <xf numFmtId="0" fontId="16" fillId="0" borderId="1" xfId="8" applyFont="1" applyBorder="1" applyAlignment="1">
      <alignment horizontal="center" vertical="top"/>
    </xf>
    <xf numFmtId="0" fontId="14" fillId="0" borderId="1" xfId="6" applyFont="1" applyBorder="1" applyAlignment="1">
      <alignment horizontal="left" vertical="top"/>
    </xf>
    <xf numFmtId="2" fontId="13" fillId="0" borderId="1" xfId="6" applyNumberFormat="1" applyFont="1" applyBorder="1" applyAlignment="1">
      <alignment horizontal="center" vertical="top"/>
    </xf>
    <xf numFmtId="2" fontId="13" fillId="0" borderId="1" xfId="6" applyNumberFormat="1" applyFont="1" applyBorder="1" applyAlignment="1">
      <alignment horizontal="left" vertical="top"/>
    </xf>
    <xf numFmtId="2" fontId="13" fillId="0" borderId="29" xfId="6" applyNumberFormat="1" applyFont="1" applyBorder="1" applyAlignment="1">
      <alignment horizontal="center" vertical="top"/>
    </xf>
    <xf numFmtId="0" fontId="13" fillId="0" borderId="1" xfId="5" applyFont="1" applyBorder="1" applyAlignment="1">
      <alignment horizontal="left" vertical="top"/>
    </xf>
    <xf numFmtId="0" fontId="13" fillId="0" borderId="1" xfId="12" applyFont="1" applyBorder="1" applyAlignment="1">
      <alignment horizontal="left" vertical="top"/>
    </xf>
    <xf numFmtId="2" fontId="14" fillId="0" borderId="1" xfId="5" applyNumberFormat="1" applyFont="1" applyBorder="1" applyAlignment="1">
      <alignment horizontal="left" vertical="top"/>
    </xf>
    <xf numFmtId="1" fontId="14" fillId="0" borderId="1" xfId="5" applyNumberFormat="1" applyFont="1" applyBorder="1" applyAlignment="1">
      <alignment horizontal="center" vertical="top"/>
    </xf>
    <xf numFmtId="0" fontId="17" fillId="0" borderId="1" xfId="10" applyBorder="1"/>
    <xf numFmtId="0" fontId="16" fillId="0" borderId="1" xfId="9" applyFont="1" applyBorder="1" applyAlignment="1">
      <alignment horizontal="left" vertical="top"/>
    </xf>
    <xf numFmtId="0" fontId="15" fillId="0" borderId="1" xfId="9" applyFont="1" applyBorder="1" applyAlignment="1">
      <alignment horizontal="center" vertical="top"/>
    </xf>
    <xf numFmtId="2" fontId="15" fillId="0" borderId="1" xfId="9" applyNumberFormat="1" applyFont="1" applyBorder="1" applyAlignment="1">
      <alignment horizontal="center" vertical="top"/>
    </xf>
    <xf numFmtId="0" fontId="13" fillId="0" borderId="29" xfId="6" applyFont="1" applyBorder="1" applyAlignment="1">
      <alignment horizontal="left" vertical="top"/>
    </xf>
    <xf numFmtId="0" fontId="15" fillId="0" borderId="29" xfId="4295" applyFont="1" applyBorder="1" applyAlignment="1"/>
    <xf numFmtId="0" fontId="16" fillId="0" borderId="29" xfId="4295" applyFont="1" applyBorder="1" applyAlignment="1">
      <alignment horizontal="left"/>
    </xf>
    <xf numFmtId="0" fontId="15" fillId="0" borderId="29" xfId="4295" applyFont="1" applyBorder="1" applyAlignment="1">
      <alignment horizontal="right"/>
    </xf>
    <xf numFmtId="2" fontId="16" fillId="0" borderId="29" xfId="4295" applyNumberFormat="1" applyFont="1" applyBorder="1" applyAlignment="1">
      <alignment horizontal="right"/>
    </xf>
    <xf numFmtId="0" fontId="16" fillId="0" borderId="29" xfId="4295" applyFont="1" applyBorder="1" applyAlignment="1">
      <alignment horizontal="right" vertical="top"/>
    </xf>
    <xf numFmtId="0" fontId="16" fillId="0" borderId="29" xfId="4295" applyFont="1" applyBorder="1" applyAlignment="1"/>
    <xf numFmtId="2" fontId="15" fillId="0" borderId="29" xfId="0" applyNumberFormat="1" applyFont="1" applyBorder="1" applyAlignment="1">
      <alignment vertical="top"/>
    </xf>
    <xf numFmtId="0" fontId="15" fillId="0" borderId="29" xfId="4295" applyFont="1" applyBorder="1" applyAlignment="1">
      <alignment horizontal="right" vertical="top"/>
    </xf>
    <xf numFmtId="0" fontId="16" fillId="0" borderId="29" xfId="4295" applyFont="1" applyBorder="1" applyAlignment="1">
      <alignment horizontal="center"/>
    </xf>
    <xf numFmtId="2" fontId="15" fillId="0" borderId="29" xfId="4295" applyNumberFormat="1" applyFont="1" applyBorder="1" applyAlignment="1">
      <alignment horizontal="right"/>
    </xf>
    <xf numFmtId="0" fontId="15" fillId="0" borderId="0" xfId="4295" applyFont="1" applyAlignment="1">
      <alignment vertical="top"/>
    </xf>
    <xf numFmtId="0" fontId="16" fillId="0" borderId="29" xfId="4295" applyFont="1" applyBorder="1" applyAlignment="1">
      <alignment horizontal="right"/>
    </xf>
    <xf numFmtId="0" fontId="15" fillId="0" borderId="29" xfId="4295" applyFont="1" applyBorder="1" applyAlignment="1">
      <alignment horizontal="center"/>
    </xf>
    <xf numFmtId="0" fontId="15" fillId="0" borderId="1" xfId="5" applyFont="1" applyBorder="1" applyAlignment="1">
      <alignment horizontal="left" vertical="top"/>
    </xf>
    <xf numFmtId="0" fontId="15" fillId="0" borderId="29" xfId="0" applyFont="1" applyBorder="1" applyAlignment="1">
      <alignment horizontal="center" vertical="top"/>
    </xf>
    <xf numFmtId="0" fontId="15" fillId="0" borderId="29" xfId="0" applyFont="1" applyBorder="1" applyAlignment="1">
      <alignment vertical="top"/>
    </xf>
    <xf numFmtId="0" fontId="13" fillId="0" borderId="29" xfId="7" applyFont="1" applyBorder="1" applyAlignment="1">
      <alignment horizontal="center" vertical="top"/>
    </xf>
    <xf numFmtId="2" fontId="97" fillId="0" borderId="30" xfId="8" applyNumberFormat="1" applyFont="1" applyBorder="1" applyAlignment="1">
      <alignment vertical="top"/>
    </xf>
    <xf numFmtId="2" fontId="97" fillId="0" borderId="31" xfId="8" applyNumberFormat="1" applyFont="1" applyBorder="1" applyAlignment="1">
      <alignment vertical="top"/>
    </xf>
    <xf numFmtId="2" fontId="13" fillId="0" borderId="31" xfId="8" applyNumberFormat="1" applyFont="1" applyBorder="1" applyAlignment="1">
      <alignment vertical="top"/>
    </xf>
    <xf numFmtId="2" fontId="13" fillId="0" borderId="32" xfId="8" applyNumberFormat="1" applyFont="1" applyBorder="1" applyAlignment="1">
      <alignment vertical="top"/>
    </xf>
    <xf numFmtId="167" fontId="14" fillId="0" borderId="1" xfId="8" applyNumberFormat="1" applyFont="1" applyBorder="1" applyAlignment="1">
      <alignment horizontal="center" vertical="top"/>
    </xf>
    <xf numFmtId="2" fontId="13" fillId="0" borderId="1" xfId="8" applyNumberFormat="1" applyFont="1" applyBorder="1" applyAlignment="1">
      <alignment horizontal="left" vertical="top"/>
    </xf>
    <xf numFmtId="0" fontId="16" fillId="0" borderId="1" xfId="11" applyFont="1" applyBorder="1" applyAlignment="1">
      <alignment horizontal="left" vertical="top" wrapText="1"/>
    </xf>
    <xf numFmtId="1" fontId="14" fillId="0" borderId="1" xfId="6" applyNumberFormat="1" applyFont="1" applyBorder="1" applyAlignment="1">
      <alignment horizontal="center" vertical="top"/>
    </xf>
    <xf numFmtId="2" fontId="14" fillId="0" borderId="29" xfId="6" applyNumberFormat="1" applyFont="1" applyBorder="1" applyAlignment="1">
      <alignment horizontal="center" vertical="top"/>
    </xf>
    <xf numFmtId="2" fontId="14" fillId="0" borderId="29" xfId="6" applyNumberFormat="1" applyFont="1" applyBorder="1" applyAlignment="1">
      <alignment horizontal="left" vertical="top"/>
    </xf>
    <xf numFmtId="2" fontId="13" fillId="0" borderId="1" xfId="5" applyNumberFormat="1" applyFont="1" applyBorder="1" applyAlignment="1">
      <alignment horizontal="left" vertical="top"/>
    </xf>
    <xf numFmtId="167" fontId="14" fillId="0" borderId="1" xfId="5" applyNumberFormat="1" applyFont="1" applyBorder="1" applyAlignment="1">
      <alignment horizontal="center" vertical="top"/>
    </xf>
    <xf numFmtId="2" fontId="14" fillId="0" borderId="29" xfId="5" applyNumberFormat="1" applyFont="1" applyBorder="1" applyAlignment="1">
      <alignment horizontal="left" vertical="top"/>
    </xf>
    <xf numFmtId="1" fontId="14" fillId="0" borderId="29" xfId="5" applyNumberFormat="1" applyFont="1" applyBorder="1" applyAlignment="1">
      <alignment horizontal="center" vertical="top"/>
    </xf>
    <xf numFmtId="2" fontId="13" fillId="0" borderId="29" xfId="6" applyNumberFormat="1" applyFont="1" applyBorder="1" applyAlignment="1">
      <alignment horizontal="left" vertical="top"/>
    </xf>
    <xf numFmtId="0" fontId="14" fillId="0" borderId="29" xfId="6" applyFont="1" applyBorder="1" applyAlignment="1">
      <alignment horizontal="center" vertical="top"/>
    </xf>
    <xf numFmtId="0" fontId="15" fillId="0" borderId="29" xfId="8" applyFont="1" applyBorder="1" applyAlignment="1">
      <alignment horizontal="center" vertical="top"/>
    </xf>
    <xf numFmtId="0" fontId="15" fillId="0" borderId="0" xfId="4295" applyFont="1" applyAlignment="1"/>
    <xf numFmtId="0" fontId="107" fillId="0" borderId="29" xfId="1" applyFont="1" applyBorder="1" applyAlignment="1">
      <alignment vertical="top"/>
    </xf>
    <xf numFmtId="0" fontId="107" fillId="0" borderId="29" xfId="1" applyFont="1" applyBorder="1" applyAlignment="1">
      <alignment horizontal="center" vertical="top"/>
    </xf>
    <xf numFmtId="0" fontId="66" fillId="0" borderId="0" xfId="0" applyFont="1"/>
    <xf numFmtId="2" fontId="107" fillId="0" borderId="29" xfId="1" applyNumberFormat="1" applyFont="1" applyBorder="1" applyAlignment="1">
      <alignment horizontal="center" vertical="top"/>
    </xf>
    <xf numFmtId="2" fontId="13" fillId="0" borderId="29" xfId="5" applyNumberFormat="1" applyFont="1" applyBorder="1" applyAlignment="1">
      <alignment horizontal="left" vertical="top"/>
    </xf>
    <xf numFmtId="0" fontId="13" fillId="0" borderId="35" xfId="5" applyFont="1" applyBorder="1" applyAlignment="1">
      <alignment horizontal="center" vertical="top"/>
    </xf>
    <xf numFmtId="0" fontId="13" fillId="0" borderId="34" xfId="5" applyFont="1" applyBorder="1" applyAlignment="1">
      <alignment horizontal="left" vertical="top"/>
    </xf>
    <xf numFmtId="0" fontId="14" fillId="0" borderId="34" xfId="5" applyFont="1" applyBorder="1" applyAlignment="1">
      <alignment horizontal="center" vertical="top"/>
    </xf>
    <xf numFmtId="2" fontId="14" fillId="0" borderId="34" xfId="5" applyNumberFormat="1" applyFont="1" applyBorder="1" applyAlignment="1">
      <alignment horizontal="center" vertical="top"/>
    </xf>
    <xf numFmtId="2" fontId="13" fillId="0" borderId="34" xfId="5" applyNumberFormat="1" applyFont="1" applyBorder="1" applyAlignment="1">
      <alignment horizontal="center" vertical="top"/>
    </xf>
    <xf numFmtId="0" fontId="13" fillId="0" borderId="36" xfId="5" applyFont="1" applyBorder="1" applyAlignment="1">
      <alignment horizontal="center" vertical="top"/>
    </xf>
    <xf numFmtId="0" fontId="13" fillId="0" borderId="32" xfId="5" applyFont="1" applyBorder="1" applyAlignment="1">
      <alignment horizontal="center" vertical="top"/>
    </xf>
    <xf numFmtId="0" fontId="14" fillId="0" borderId="30" xfId="5" applyFont="1" applyBorder="1" applyAlignment="1">
      <alignment horizontal="center" vertical="top"/>
    </xf>
    <xf numFmtId="0" fontId="13" fillId="0" borderId="32" xfId="8" applyFont="1" applyBorder="1" applyAlignment="1">
      <alignment horizontal="center" vertical="top"/>
    </xf>
    <xf numFmtId="2" fontId="14" fillId="0" borderId="30" xfId="8" applyNumberFormat="1" applyFont="1" applyBorder="1" applyAlignment="1">
      <alignment horizontal="center" vertical="top"/>
    </xf>
    <xf numFmtId="0" fontId="13" fillId="0" borderId="30" xfId="5" applyFont="1" applyBorder="1" applyAlignment="1">
      <alignment horizontal="center" vertical="top"/>
    </xf>
    <xf numFmtId="0" fontId="14" fillId="0" borderId="29" xfId="6" applyFont="1" applyBorder="1" applyAlignment="1">
      <alignment horizontal="left" vertical="top"/>
    </xf>
    <xf numFmtId="0" fontId="15" fillId="0" borderId="0" xfId="0" applyFont="1" applyAlignment="1">
      <alignment vertical="top"/>
    </xf>
    <xf numFmtId="0" fontId="15" fillId="0" borderId="29" xfId="0" applyFont="1" applyBorder="1" applyAlignment="1">
      <alignment horizontal="right" vertical="top"/>
    </xf>
    <xf numFmtId="2" fontId="16" fillId="0" borderId="29" xfId="0" applyNumberFormat="1" applyFont="1" applyBorder="1" applyAlignment="1">
      <alignment vertical="top"/>
    </xf>
    <xf numFmtId="0" fontId="16" fillId="0" borderId="29" xfId="0" applyFont="1" applyBorder="1" applyAlignment="1">
      <alignment horizontal="center" vertical="top"/>
    </xf>
    <xf numFmtId="0" fontId="108" fillId="0" borderId="29" xfId="0" applyFont="1" applyBorder="1" applyAlignment="1">
      <alignment horizontal="left" vertical="center"/>
    </xf>
    <xf numFmtId="0" fontId="110" fillId="0" borderId="0" xfId="0" applyFont="1" applyAlignment="1">
      <alignment horizontal="right" vertical="center"/>
    </xf>
    <xf numFmtId="0" fontId="110" fillId="0" borderId="0" xfId="0" applyFont="1"/>
    <xf numFmtId="2" fontId="8" fillId="0" borderId="30" xfId="1" applyNumberFormat="1" applyFont="1" applyBorder="1" applyAlignment="1">
      <alignment horizontal="center" vertical="top"/>
    </xf>
    <xf numFmtId="0" fontId="13" fillId="0" borderId="34" xfId="5" applyFont="1" applyBorder="1" applyAlignment="1">
      <alignment horizontal="center" vertical="top"/>
    </xf>
    <xf numFmtId="0" fontId="113" fillId="0" borderId="29" xfId="0" applyFont="1" applyBorder="1" applyAlignment="1">
      <alignment horizontal="left" vertical="center"/>
    </xf>
    <xf numFmtId="0" fontId="112" fillId="0" borderId="29" xfId="0" applyFont="1" applyBorder="1" applyAlignment="1">
      <alignment horizontal="left" vertical="center"/>
    </xf>
    <xf numFmtId="0" fontId="25" fillId="0" borderId="0" xfId="4183" applyFont="1" applyAlignment="1"/>
    <xf numFmtId="0" fontId="101" fillId="0" borderId="0" xfId="4183" applyFont="1" applyAlignment="1"/>
    <xf numFmtId="0" fontId="105" fillId="0" borderId="0" xfId="5" applyFont="1" applyAlignment="1">
      <alignment horizontal="center" vertical="top"/>
    </xf>
    <xf numFmtId="0" fontId="100" fillId="0" borderId="0" xfId="5" applyFont="1" applyAlignment="1">
      <alignment horizontal="left" vertical="top"/>
    </xf>
    <xf numFmtId="0" fontId="100" fillId="0" borderId="0" xfId="5" applyFont="1" applyAlignment="1">
      <alignment horizontal="center" vertical="top"/>
    </xf>
    <xf numFmtId="0" fontId="109" fillId="0" borderId="29" xfId="0" applyFont="1" applyBorder="1" applyAlignment="1">
      <alignment horizontal="left" vertical="center"/>
    </xf>
    <xf numFmtId="2" fontId="108" fillId="0" borderId="29" xfId="0" applyNumberFormat="1" applyFont="1" applyBorder="1" applyAlignment="1">
      <alignment horizontal="left" vertical="center"/>
    </xf>
    <xf numFmtId="2" fontId="15" fillId="0" borderId="29" xfId="8" applyNumberFormat="1" applyFont="1" applyBorder="1" applyAlignment="1">
      <alignment horizontal="center" vertical="top"/>
    </xf>
    <xf numFmtId="0" fontId="101" fillId="0" borderId="8" xfId="4183" applyFont="1" applyBorder="1" applyAlignment="1">
      <alignment horizontal="center"/>
    </xf>
    <xf numFmtId="0" fontId="98" fillId="0" borderId="8" xfId="4183" applyFont="1" applyBorder="1" applyAlignment="1"/>
    <xf numFmtId="0" fontId="25" fillId="0" borderId="8" xfId="4183" applyFont="1" applyBorder="1" applyAlignment="1">
      <alignment horizontal="center" vertical="center"/>
    </xf>
    <xf numFmtId="2" fontId="25" fillId="0" borderId="8" xfId="4183" applyNumberFormat="1" applyFont="1" applyBorder="1" applyAlignment="1">
      <alignment horizontal="center" vertical="center"/>
    </xf>
    <xf numFmtId="0" fontId="101" fillId="0" borderId="8" xfId="4183" applyFont="1" applyBorder="1" applyAlignment="1"/>
    <xf numFmtId="0" fontId="25" fillId="0" borderId="8" xfId="4183" applyFont="1" applyBorder="1" applyAlignment="1">
      <alignment horizontal="left"/>
    </xf>
    <xf numFmtId="2" fontId="25" fillId="0" borderId="8" xfId="4154" applyNumberFormat="1" applyFont="1" applyBorder="1" applyAlignment="1">
      <alignment horizontal="right" vertical="top"/>
    </xf>
    <xf numFmtId="0" fontId="101" fillId="0" borderId="8" xfId="4183" applyFont="1" applyBorder="1" applyAlignment="1">
      <alignment horizontal="center" vertical="center"/>
    </xf>
    <xf numFmtId="0" fontId="25" fillId="0" borderId="8" xfId="4183" applyFont="1" applyBorder="1" applyAlignment="1"/>
    <xf numFmtId="2" fontId="101" fillId="0" borderId="8" xfId="4183" applyNumberFormat="1" applyFont="1" applyBorder="1" applyAlignment="1">
      <alignment horizontal="center" vertical="center"/>
    </xf>
    <xf numFmtId="2" fontId="101" fillId="0" borderId="8" xfId="4154" applyNumberFormat="1" applyFont="1" applyBorder="1" applyAlignment="1">
      <alignment horizontal="right" vertical="top"/>
    </xf>
    <xf numFmtId="2" fontId="25" fillId="0" borderId="8" xfId="8" applyNumberFormat="1" applyFont="1" applyBorder="1" applyAlignment="1">
      <alignment vertical="top"/>
    </xf>
    <xf numFmtId="0" fontId="101" fillId="0" borderId="8" xfId="8" applyFont="1" applyBorder="1" applyAlignment="1">
      <alignment horizontal="center" vertical="top"/>
    </xf>
    <xf numFmtId="0" fontId="25" fillId="0" borderId="8" xfId="8" applyFont="1" applyBorder="1" applyAlignment="1">
      <alignment horizontal="center" vertical="top"/>
    </xf>
    <xf numFmtId="2" fontId="25" fillId="0" borderId="8" xfId="8" applyNumberFormat="1" applyFont="1" applyBorder="1" applyAlignment="1">
      <alignment horizontal="right" vertical="top"/>
    </xf>
    <xf numFmtId="2" fontId="101" fillId="0" borderId="8" xfId="8" applyNumberFormat="1" applyFont="1" applyBorder="1" applyAlignment="1">
      <alignment horizontal="right" vertical="top"/>
    </xf>
    <xf numFmtId="0" fontId="25" fillId="0" borderId="8" xfId="8" applyFont="1" applyBorder="1" applyAlignment="1">
      <alignment vertical="top"/>
    </xf>
    <xf numFmtId="0" fontId="114" fillId="0" borderId="8" xfId="4183" applyFont="1" applyBorder="1" applyAlignment="1">
      <alignment horizontal="center"/>
    </xf>
    <xf numFmtId="0" fontId="114" fillId="0" borderId="8" xfId="4183" applyFont="1" applyBorder="1" applyAlignment="1"/>
    <xf numFmtId="0" fontId="115" fillId="0" borderId="8" xfId="4183" applyFont="1" applyBorder="1" applyAlignment="1">
      <alignment horizontal="center" vertical="center"/>
    </xf>
    <xf numFmtId="2" fontId="115" fillId="0" borderId="8" xfId="4183" applyNumberFormat="1" applyFont="1" applyBorder="1" applyAlignment="1">
      <alignment horizontal="center" vertical="center"/>
    </xf>
    <xf numFmtId="0" fontId="115" fillId="0" borderId="8" xfId="4183" applyFont="1" applyBorder="1" applyAlignment="1"/>
    <xf numFmtId="0" fontId="114" fillId="0" borderId="8" xfId="4183" applyFont="1" applyBorder="1" applyAlignment="1">
      <alignment horizontal="center" vertical="center"/>
    </xf>
    <xf numFmtId="2" fontId="114" fillId="0" borderId="8" xfId="4183" applyNumberFormat="1" applyFont="1" applyBorder="1" applyAlignment="1">
      <alignment horizontal="center" vertical="center"/>
    </xf>
    <xf numFmtId="2" fontId="114" fillId="0" borderId="8" xfId="4154" applyNumberFormat="1" applyFont="1" applyBorder="1" applyAlignment="1">
      <alignment horizontal="right" vertical="top"/>
    </xf>
    <xf numFmtId="0" fontId="101" fillId="0" borderId="8" xfId="4183" applyFont="1" applyBorder="1" applyAlignment="1">
      <alignment horizontal="left"/>
    </xf>
    <xf numFmtId="0" fontId="101" fillId="0" borderId="8" xfId="4183" applyFont="1" applyBorder="1" applyAlignment="1">
      <alignment horizontal="right"/>
    </xf>
    <xf numFmtId="0" fontId="25" fillId="0" borderId="8" xfId="4183" applyFont="1" applyBorder="1" applyAlignment="1">
      <alignment horizontal="right"/>
    </xf>
    <xf numFmtId="2" fontId="0" fillId="0" borderId="0" xfId="0" applyNumberFormat="1"/>
    <xf numFmtId="0" fontId="13" fillId="0" borderId="33" xfId="5" applyFont="1" applyBorder="1" applyAlignment="1">
      <alignment horizontal="center" vertical="top"/>
    </xf>
    <xf numFmtId="0" fontId="13" fillId="0" borderId="33" xfId="5" applyFont="1" applyBorder="1" applyAlignment="1">
      <alignment horizontal="left" vertical="top"/>
    </xf>
    <xf numFmtId="1" fontId="14" fillId="0" borderId="33" xfId="5" applyNumberFormat="1" applyFont="1" applyBorder="1" applyAlignment="1">
      <alignment horizontal="center" vertical="top"/>
    </xf>
    <xf numFmtId="0" fontId="14" fillId="0" borderId="33" xfId="5" applyFont="1" applyBorder="1" applyAlignment="1">
      <alignment horizontal="center" vertical="top"/>
    </xf>
    <xf numFmtId="2" fontId="14" fillId="0" borderId="33" xfId="5" applyNumberFormat="1" applyFont="1" applyBorder="1" applyAlignment="1">
      <alignment horizontal="center" vertical="top"/>
    </xf>
    <xf numFmtId="2" fontId="13" fillId="0" borderId="33" xfId="5" applyNumberFormat="1" applyFont="1" applyBorder="1" applyAlignment="1">
      <alignment horizontal="center" vertical="top"/>
    </xf>
    <xf numFmtId="2" fontId="13" fillId="0" borderId="33" xfId="8" applyNumberFormat="1" applyFont="1" applyBorder="1" applyAlignment="1">
      <alignment horizontal="center" vertical="top"/>
    </xf>
    <xf numFmtId="0" fontId="13" fillId="0" borderId="39" xfId="5" applyFont="1" applyBorder="1" applyAlignment="1">
      <alignment horizontal="center" vertical="top"/>
    </xf>
    <xf numFmtId="0" fontId="13" fillId="0" borderId="38" xfId="5" applyFont="1" applyBorder="1" applyAlignment="1">
      <alignment horizontal="center" vertical="top"/>
    </xf>
    <xf numFmtId="0" fontId="16" fillId="0" borderId="1" xfId="12" applyFont="1" applyBorder="1" applyAlignment="1">
      <alignment horizontal="left" vertical="top"/>
    </xf>
    <xf numFmtId="2" fontId="16" fillId="0" borderId="29" xfId="8" applyNumberFormat="1" applyFont="1" applyBorder="1" applyAlignment="1">
      <alignment horizontal="center" vertical="top"/>
    </xf>
    <xf numFmtId="1" fontId="14" fillId="0" borderId="29" xfId="6" applyNumberFormat="1" applyFont="1" applyBorder="1" applyAlignment="1">
      <alignment horizontal="center" vertical="top"/>
    </xf>
    <xf numFmtId="2" fontId="13" fillId="0" borderId="30" xfId="6" applyNumberFormat="1" applyFont="1" applyBorder="1" applyAlignment="1">
      <alignment horizontal="center" vertical="top"/>
    </xf>
    <xf numFmtId="2" fontId="13" fillId="0" borderId="32" xfId="6" applyNumberFormat="1" applyFont="1" applyBorder="1" applyAlignment="1">
      <alignment horizontal="center" vertical="top"/>
    </xf>
    <xf numFmtId="0" fontId="101" fillId="0" borderId="29" xfId="4183" applyFont="1" applyBorder="1" applyAlignment="1">
      <alignment horizontal="center"/>
    </xf>
    <xf numFmtId="0" fontId="98" fillId="0" borderId="29" xfId="4183" applyFont="1" applyBorder="1" applyAlignment="1"/>
    <xf numFmtId="0" fontId="25" fillId="0" borderId="29" xfId="4183" applyFont="1" applyBorder="1" applyAlignment="1">
      <alignment horizontal="center" vertical="center"/>
    </xf>
    <xf numFmtId="2" fontId="25" fillId="0" borderId="29" xfId="4183" applyNumberFormat="1" applyFont="1" applyBorder="1" applyAlignment="1">
      <alignment horizontal="center" vertical="center"/>
    </xf>
    <xf numFmtId="2" fontId="101" fillId="0" borderId="29" xfId="4183" applyNumberFormat="1" applyFont="1" applyBorder="1" applyAlignment="1">
      <alignment horizontal="center" vertical="center"/>
    </xf>
    <xf numFmtId="2" fontId="101" fillId="0" borderId="29" xfId="4154" applyNumberFormat="1" applyFont="1" applyBorder="1" applyAlignment="1">
      <alignment horizontal="right" vertical="top"/>
    </xf>
    <xf numFmtId="0" fontId="101" fillId="0" borderId="29" xfId="4183" applyFont="1" applyBorder="1" applyAlignment="1">
      <alignment horizontal="center" vertical="center"/>
    </xf>
    <xf numFmtId="0" fontId="25" fillId="0" borderId="8" xfId="4183" applyFont="1" applyBorder="1" applyAlignment="1">
      <alignment wrapText="1"/>
    </xf>
    <xf numFmtId="0" fontId="101" fillId="0" borderId="8" xfId="4183" applyFont="1" applyBorder="1" applyAlignment="1">
      <alignment wrapText="1"/>
    </xf>
    <xf numFmtId="0" fontId="16" fillId="0" borderId="0" xfId="5" applyFont="1" applyAlignment="1">
      <alignment horizontal="center" vertical="top"/>
    </xf>
    <xf numFmtId="0" fontId="15" fillId="0" borderId="0" xfId="5" applyFont="1" applyAlignment="1">
      <alignment horizontal="left" vertical="top"/>
    </xf>
    <xf numFmtId="0" fontId="15" fillId="0" borderId="0" xfId="5" applyFont="1" applyAlignment="1">
      <alignment horizontal="center" vertical="top"/>
    </xf>
    <xf numFmtId="0" fontId="101" fillId="0" borderId="29" xfId="4183" applyFont="1" applyBorder="1" applyAlignment="1"/>
    <xf numFmtId="0" fontId="25" fillId="0" borderId="29" xfId="4183" applyFont="1" applyBorder="1" applyAlignment="1">
      <alignment horizontal="left"/>
    </xf>
    <xf numFmtId="2" fontId="25" fillId="0" borderId="29" xfId="4154" applyNumberFormat="1" applyFont="1" applyBorder="1" applyAlignment="1">
      <alignment horizontal="right" vertical="top"/>
    </xf>
    <xf numFmtId="0" fontId="101" fillId="0" borderId="29" xfId="4183" applyFont="1" applyBorder="1" applyAlignment="1">
      <alignment horizontal="left"/>
    </xf>
    <xf numFmtId="0" fontId="116" fillId="0" borderId="29" xfId="4183" applyFont="1" applyBorder="1" applyAlignment="1"/>
    <xf numFmtId="0" fontId="16" fillId="0" borderId="29" xfId="1" applyFont="1" applyBorder="1" applyAlignment="1">
      <alignment horizontal="center" vertical="top"/>
    </xf>
    <xf numFmtId="0" fontId="13" fillId="0" borderId="30" xfId="6" applyFont="1" applyBorder="1" applyAlignment="1">
      <alignment horizontal="center" vertical="top"/>
    </xf>
    <xf numFmtId="0" fontId="13" fillId="0" borderId="32" xfId="6" applyFont="1" applyBorder="1" applyAlignment="1">
      <alignment horizontal="center" vertical="top"/>
    </xf>
    <xf numFmtId="0" fontId="16" fillId="0" borderId="29" xfId="0" applyFont="1" applyBorder="1" applyAlignment="1">
      <alignment horizontal="center" vertical="center" wrapText="1"/>
    </xf>
    <xf numFmtId="0" fontId="16" fillId="0" borderId="29" xfId="0" applyFont="1" applyBorder="1" applyAlignment="1">
      <alignment horizontal="center" vertical="center"/>
    </xf>
    <xf numFmtId="2" fontId="15" fillId="0" borderId="29" xfId="0" applyNumberFormat="1" applyFont="1" applyBorder="1" applyAlignment="1">
      <alignment vertical="center"/>
    </xf>
    <xf numFmtId="0" fontId="16" fillId="0" borderId="29" xfId="0" applyFont="1" applyBorder="1" applyAlignment="1">
      <alignment vertical="center"/>
    </xf>
    <xf numFmtId="0" fontId="15" fillId="0" borderId="0" xfId="0" applyFont="1"/>
    <xf numFmtId="0" fontId="16" fillId="0" borderId="32" xfId="0" applyFont="1" applyBorder="1" applyAlignment="1">
      <alignment horizontal="center" vertical="center" wrapText="1"/>
    </xf>
    <xf numFmtId="2" fontId="16" fillId="0" borderId="30" xfId="0" applyNumberFormat="1" applyFont="1" applyBorder="1" applyAlignment="1">
      <alignment horizontal="center" vertical="center" wrapText="1"/>
    </xf>
    <xf numFmtId="0" fontId="16" fillId="0" borderId="32" xfId="0" applyFont="1" applyBorder="1" applyAlignment="1">
      <alignment horizontal="center" vertical="center"/>
    </xf>
    <xf numFmtId="2" fontId="16" fillId="0" borderId="30" xfId="0" applyNumberFormat="1" applyFont="1" applyBorder="1" applyAlignment="1">
      <alignment horizontal="center" vertical="center"/>
    </xf>
    <xf numFmtId="0" fontId="15" fillId="0" borderId="32" xfId="0" applyFont="1" applyBorder="1" applyAlignment="1">
      <alignment horizontal="center" vertical="center"/>
    </xf>
    <xf numFmtId="43" fontId="15" fillId="0" borderId="30" xfId="4296" applyFont="1" applyBorder="1" applyAlignment="1">
      <alignment vertical="center"/>
    </xf>
    <xf numFmtId="43" fontId="16" fillId="0" borderId="30" xfId="4296" applyFont="1" applyBorder="1" applyAlignment="1">
      <alignment vertical="center"/>
    </xf>
    <xf numFmtId="0" fontId="10" fillId="0" borderId="29" xfId="0" applyFont="1" applyBorder="1" applyAlignment="1">
      <alignment horizontal="left" vertical="center"/>
    </xf>
    <xf numFmtId="0" fontId="11" fillId="0" borderId="0" xfId="0" applyFont="1"/>
    <xf numFmtId="0" fontId="8" fillId="0" borderId="32" xfId="1" applyFont="1" applyBorder="1" applyAlignment="1">
      <alignment horizontal="center" vertical="top"/>
    </xf>
    <xf numFmtId="0" fontId="103" fillId="0" borderId="0" xfId="0" applyFont="1"/>
    <xf numFmtId="0" fontId="106" fillId="0" borderId="0" xfId="0" applyFont="1"/>
    <xf numFmtId="0" fontId="13" fillId="0" borderId="0" xfId="5" applyFont="1" applyAlignment="1">
      <alignment horizontal="center" vertical="top"/>
    </xf>
    <xf numFmtId="167" fontId="14" fillId="0" borderId="29" xfId="5" applyNumberFormat="1" applyFont="1" applyBorder="1" applyAlignment="1">
      <alignment horizontal="center" vertical="top"/>
    </xf>
    <xf numFmtId="0" fontId="13" fillId="0" borderId="0" xfId="5" applyFont="1" applyAlignment="1">
      <alignment horizontal="left" vertical="top"/>
    </xf>
    <xf numFmtId="0" fontId="13" fillId="0" borderId="29" xfId="14" applyFont="1" applyBorder="1" applyAlignment="1">
      <alignment horizontal="left" vertical="top"/>
    </xf>
    <xf numFmtId="0" fontId="16" fillId="0" borderId="29" xfId="11" applyFont="1" applyBorder="1" applyAlignment="1">
      <alignment horizontal="left" vertical="top" wrapText="1"/>
    </xf>
    <xf numFmtId="1" fontId="14" fillId="0" borderId="34" xfId="5" applyNumberFormat="1" applyFont="1" applyBorder="1" applyAlignment="1">
      <alignment horizontal="center" vertical="top"/>
    </xf>
    <xf numFmtId="2" fontId="13" fillId="0" borderId="34" xfId="8" applyNumberFormat="1" applyFont="1" applyBorder="1" applyAlignment="1">
      <alignment horizontal="center" vertical="top"/>
    </xf>
    <xf numFmtId="0" fontId="13" fillId="0" borderId="8" xfId="8" applyFont="1" applyBorder="1" applyAlignment="1">
      <alignment horizontal="left" vertical="top"/>
    </xf>
    <xf numFmtId="2" fontId="14" fillId="0" borderId="34" xfId="5" applyNumberFormat="1" applyFont="1" applyBorder="1" applyAlignment="1">
      <alignment horizontal="left" vertical="top"/>
    </xf>
    <xf numFmtId="0" fontId="14" fillId="0" borderId="36" xfId="5" applyFont="1" applyBorder="1" applyAlignment="1">
      <alignment horizontal="center" vertical="top"/>
    </xf>
    <xf numFmtId="0" fontId="13" fillId="0" borderId="39" xfId="8" applyFont="1" applyBorder="1" applyAlignment="1">
      <alignment horizontal="center" vertical="top"/>
    </xf>
    <xf numFmtId="0" fontId="14" fillId="0" borderId="33" xfId="8" applyFont="1" applyBorder="1" applyAlignment="1">
      <alignment horizontal="left" vertical="top"/>
    </xf>
    <xf numFmtId="0" fontId="14" fillId="0" borderId="33" xfId="8" applyFont="1" applyBorder="1" applyAlignment="1">
      <alignment horizontal="center" vertical="top"/>
    </xf>
    <xf numFmtId="2" fontId="14" fillId="0" borderId="33" xfId="8" applyNumberFormat="1" applyFont="1" applyBorder="1" applyAlignment="1">
      <alignment horizontal="center" vertical="top"/>
    </xf>
    <xf numFmtId="2" fontId="14" fillId="0" borderId="38" xfId="8" applyNumberFormat="1" applyFont="1" applyBorder="1" applyAlignment="1">
      <alignment horizontal="center" vertical="top"/>
    </xf>
    <xf numFmtId="0" fontId="13" fillId="0" borderId="35" xfId="8" applyFont="1" applyBorder="1" applyAlignment="1">
      <alignment horizontal="center" vertical="top"/>
    </xf>
    <xf numFmtId="2" fontId="14" fillId="0" borderId="34" xfId="8" applyNumberFormat="1" applyFont="1" applyBorder="1" applyAlignment="1">
      <alignment horizontal="center" vertical="top"/>
    </xf>
    <xf numFmtId="2" fontId="14" fillId="0" borderId="36" xfId="8" applyNumberFormat="1" applyFont="1" applyBorder="1" applyAlignment="1">
      <alignment horizontal="center" vertical="top"/>
    </xf>
    <xf numFmtId="0" fontId="13" fillId="0" borderId="8" xfId="6" applyFont="1" applyBorder="1" applyAlignment="1">
      <alignment horizontal="center" vertical="top"/>
    </xf>
    <xf numFmtId="2" fontId="16" fillId="0" borderId="1" xfId="5" applyNumberFormat="1" applyFont="1" applyBorder="1" applyAlignment="1">
      <alignment horizontal="left" vertical="top"/>
    </xf>
    <xf numFmtId="0" fontId="15" fillId="0" borderId="0" xfId="1" applyFont="1" applyAlignment="1">
      <alignment horizontal="center" vertical="top"/>
    </xf>
    <xf numFmtId="0" fontId="10" fillId="0" borderId="29" xfId="8" applyFont="1" applyBorder="1" applyAlignment="1"/>
    <xf numFmtId="4" fontId="8" fillId="0" borderId="30" xfId="1" applyNumberFormat="1" applyFont="1" applyBorder="1" applyAlignment="1">
      <alignment horizontal="center" vertical="top"/>
    </xf>
    <xf numFmtId="205" fontId="111" fillId="0" borderId="30" xfId="0" applyNumberFormat="1" applyFont="1" applyBorder="1" applyAlignment="1">
      <alignment horizontal="left" vertical="center"/>
    </xf>
    <xf numFmtId="0" fontId="110" fillId="0" borderId="0" xfId="0" applyFont="1" applyAlignment="1">
      <alignment horizontal="left"/>
    </xf>
    <xf numFmtId="4" fontId="110" fillId="0" borderId="0" xfId="0" applyNumberFormat="1" applyFont="1" applyAlignment="1">
      <alignment horizontal="left"/>
    </xf>
    <xf numFmtId="43" fontId="0" fillId="0" borderId="0" xfId="0" applyNumberFormat="1"/>
    <xf numFmtId="4" fontId="0" fillId="0" borderId="0" xfId="0" applyNumberFormat="1"/>
    <xf numFmtId="2" fontId="13" fillId="0" borderId="32" xfId="5" applyNumberFormat="1" applyFont="1" applyBorder="1" applyAlignment="1">
      <alignment horizontal="center" vertical="top"/>
    </xf>
    <xf numFmtId="2" fontId="13" fillId="0" borderId="30" xfId="8" applyNumberFormat="1" applyFont="1" applyBorder="1" applyAlignment="1">
      <alignment horizontal="center" vertical="top"/>
    </xf>
    <xf numFmtId="2" fontId="13" fillId="0" borderId="32" xfId="8" applyNumberFormat="1" applyFont="1" applyBorder="1" applyAlignment="1">
      <alignment horizontal="center" vertical="top"/>
    </xf>
    <xf numFmtId="0" fontId="14" fillId="0" borderId="34" xfId="5" applyFont="1" applyBorder="1" applyAlignment="1">
      <alignment horizontal="left" vertical="top"/>
    </xf>
    <xf numFmtId="2" fontId="14" fillId="0" borderId="30" xfId="5" applyNumberFormat="1" applyFont="1" applyBorder="1" applyAlignment="1">
      <alignment horizontal="center" vertical="top"/>
    </xf>
    <xf numFmtId="0" fontId="25" fillId="0" borderId="29" xfId="4183" applyFont="1" applyBorder="1" applyAlignment="1"/>
    <xf numFmtId="0" fontId="101" fillId="0" borderId="29" xfId="8" applyFont="1" applyBorder="1" applyAlignment="1">
      <alignment horizontal="center" vertical="top"/>
    </xf>
    <xf numFmtId="167" fontId="14" fillId="0" borderId="29" xfId="8" applyNumberFormat="1" applyFont="1" applyBorder="1" applyAlignment="1">
      <alignment horizontal="center" vertical="top"/>
    </xf>
    <xf numFmtId="0" fontId="14" fillId="0" borderId="8" xfId="6" applyFont="1" applyBorder="1" applyAlignment="1">
      <alignment horizontal="left" vertical="top"/>
    </xf>
    <xf numFmtId="0" fontId="14" fillId="0" borderId="8" xfId="6" applyFont="1" applyBorder="1" applyAlignment="1">
      <alignment horizontal="center" vertical="top"/>
    </xf>
    <xf numFmtId="2" fontId="14" fillId="0" borderId="8" xfId="6" applyNumberFormat="1" applyFont="1" applyBorder="1" applyAlignment="1">
      <alignment horizontal="center" vertical="top"/>
    </xf>
    <xf numFmtId="0" fontId="108" fillId="0" borderId="34" xfId="0" applyFont="1" applyBorder="1" applyAlignment="1">
      <alignment horizontal="left" vertical="center"/>
    </xf>
    <xf numFmtId="0" fontId="112" fillId="0" borderId="32" xfId="0" applyFont="1" applyBorder="1" applyAlignment="1">
      <alignment horizontal="right" vertical="center"/>
    </xf>
    <xf numFmtId="0" fontId="112" fillId="0" borderId="39" xfId="0" applyFont="1" applyBorder="1" applyAlignment="1">
      <alignment horizontal="right" vertical="center"/>
    </xf>
    <xf numFmtId="0" fontId="113" fillId="0" borderId="33" xfId="0" applyFont="1" applyBorder="1" applyAlignment="1">
      <alignment horizontal="left" vertical="center"/>
    </xf>
    <xf numFmtId="0" fontId="112" fillId="0" borderId="38" xfId="0" applyFont="1" applyBorder="1" applyAlignment="1">
      <alignment horizontal="left" vertical="center"/>
    </xf>
    <xf numFmtId="0" fontId="16" fillId="0" borderId="39" xfId="0" applyFont="1" applyBorder="1" applyAlignment="1">
      <alignment horizontal="center" vertical="center"/>
    </xf>
    <xf numFmtId="0" fontId="16" fillId="0" borderId="33" xfId="0" applyFont="1" applyBorder="1" applyAlignment="1">
      <alignment horizontal="right" vertical="center"/>
    </xf>
    <xf numFmtId="205" fontId="16" fillId="0" borderId="38" xfId="0" applyNumberFormat="1" applyFont="1" applyBorder="1" applyAlignment="1">
      <alignment horizontal="center" vertical="center"/>
    </xf>
    <xf numFmtId="0" fontId="111" fillId="0" borderId="29" xfId="0" applyFont="1" applyBorder="1" applyAlignment="1">
      <alignment horizontal="center" vertical="center" wrapText="1"/>
    </xf>
    <xf numFmtId="0" fontId="111" fillId="0" borderId="32" xfId="0" applyFont="1" applyBorder="1" applyAlignment="1">
      <alignment horizontal="center" vertical="center"/>
    </xf>
    <xf numFmtId="0" fontId="13" fillId="0" borderId="29" xfId="7" applyFont="1" applyBorder="1" applyAlignment="1">
      <alignment horizontal="left" vertical="top"/>
    </xf>
    <xf numFmtId="0" fontId="14" fillId="0" borderId="33" xfId="5" applyFont="1" applyBorder="1" applyAlignment="1">
      <alignment horizontal="left" vertical="top"/>
    </xf>
    <xf numFmtId="0" fontId="112" fillId="0" borderId="32" xfId="0" applyFont="1" applyBorder="1" applyAlignment="1">
      <alignment horizontal="center" vertical="center"/>
    </xf>
    <xf numFmtId="0" fontId="16" fillId="0" borderId="0" xfId="10" applyFont="1" applyAlignment="1">
      <alignment horizontal="left" vertical="top" wrapText="1"/>
    </xf>
    <xf numFmtId="0" fontId="16" fillId="0" borderId="1" xfId="8" applyFont="1" applyBorder="1" applyAlignment="1">
      <alignment horizontal="left" vertical="top"/>
    </xf>
    <xf numFmtId="0" fontId="14" fillId="0" borderId="0" xfId="8" applyFont="1" applyAlignment="1">
      <alignment horizontal="left" vertical="top"/>
    </xf>
    <xf numFmtId="2" fontId="13" fillId="0" borderId="0" xfId="8" applyNumberFormat="1" applyFont="1" applyAlignment="1">
      <alignment horizontal="center" vertical="top"/>
    </xf>
    <xf numFmtId="0" fontId="14" fillId="0" borderId="0" xfId="8" applyFont="1" applyAlignment="1">
      <alignment horizontal="left" vertical="top" wrapText="1"/>
    </xf>
    <xf numFmtId="0" fontId="16" fillId="0" borderId="29" xfId="4301" applyFont="1" applyBorder="1" applyAlignment="1">
      <alignment horizontal="center" vertical="center" wrapText="1"/>
    </xf>
    <xf numFmtId="2" fontId="16" fillId="0" borderId="29" xfId="4301" applyNumberFormat="1" applyFont="1" applyBorder="1" applyAlignment="1">
      <alignment horizontal="center" vertical="center" wrapText="1"/>
    </xf>
    <xf numFmtId="0" fontId="14" fillId="0" borderId="29" xfId="0" applyFont="1" applyBorder="1"/>
    <xf numFmtId="0" fontId="14" fillId="0" borderId="29" xfId="0" applyFont="1" applyBorder="1" applyAlignment="1">
      <alignment horizontal="center"/>
    </xf>
    <xf numFmtId="2" fontId="14" fillId="0" borderId="29" xfId="0" applyNumberFormat="1" applyFont="1" applyBorder="1" applyAlignment="1">
      <alignment horizontal="center"/>
    </xf>
    <xf numFmtId="2" fontId="15" fillId="0" borderId="29" xfId="0" applyNumberFormat="1" applyFont="1" applyBorder="1" applyAlignment="1">
      <alignment horizontal="center" vertical="center" wrapText="1"/>
    </xf>
    <xf numFmtId="43" fontId="15" fillId="0" borderId="29" xfId="4055" applyNumberFormat="1" applyFont="1" applyFill="1" applyBorder="1" applyAlignment="1">
      <alignment horizontal="center" vertical="center"/>
    </xf>
    <xf numFmtId="0" fontId="13" fillId="0" borderId="29" xfId="0" applyFont="1" applyBorder="1"/>
    <xf numFmtId="2" fontId="16" fillId="0" borderId="30" xfId="4301" applyNumberFormat="1" applyFont="1" applyBorder="1"/>
    <xf numFmtId="2" fontId="16" fillId="0" borderId="31" xfId="4301" applyNumberFormat="1" applyFont="1" applyBorder="1"/>
    <xf numFmtId="2" fontId="16" fillId="0" borderId="32" xfId="4301" applyNumberFormat="1" applyFont="1" applyBorder="1"/>
    <xf numFmtId="43" fontId="13" fillId="0" borderId="1" xfId="8" applyNumberFormat="1" applyFont="1" applyBorder="1" applyAlignment="1">
      <alignment horizontal="center" vertical="top"/>
    </xf>
    <xf numFmtId="43" fontId="13" fillId="0" borderId="29" xfId="8" applyNumberFormat="1" applyFont="1" applyBorder="1" applyAlignment="1">
      <alignment horizontal="center" vertical="top"/>
    </xf>
    <xf numFmtId="0" fontId="13" fillId="0" borderId="8" xfId="5" applyFont="1" applyBorder="1" applyAlignment="1">
      <alignment horizontal="center" vertical="top"/>
    </xf>
    <xf numFmtId="0" fontId="13" fillId="0" borderId="8" xfId="5" applyFont="1" applyBorder="1" applyAlignment="1">
      <alignment horizontal="left" vertical="top"/>
    </xf>
    <xf numFmtId="0" fontId="14" fillId="0" borderId="8" xfId="5" applyFont="1" applyBorder="1" applyAlignment="1">
      <alignment horizontal="center" vertical="top"/>
    </xf>
    <xf numFmtId="2" fontId="14" fillId="0" borderId="8" xfId="5" applyNumberFormat="1" applyFont="1" applyBorder="1" applyAlignment="1">
      <alignment horizontal="center" vertical="top"/>
    </xf>
    <xf numFmtId="0" fontId="14" fillId="0" borderId="8" xfId="5" applyFont="1" applyBorder="1" applyAlignment="1">
      <alignment horizontal="left" vertical="top"/>
    </xf>
    <xf numFmtId="43" fontId="15" fillId="0" borderId="30" xfId="4296" applyFont="1" applyFill="1" applyBorder="1" applyAlignment="1">
      <alignment vertical="center"/>
    </xf>
    <xf numFmtId="0" fontId="102" fillId="0" borderId="32" xfId="4146" applyFont="1" applyBorder="1" applyAlignment="1"/>
    <xf numFmtId="0" fontId="110" fillId="0" borderId="29" xfId="4146" applyFont="1" applyBorder="1" applyAlignment="1">
      <alignment horizontal="center"/>
    </xf>
    <xf numFmtId="2" fontId="110" fillId="0" borderId="29" xfId="4146" applyNumberFormat="1" applyFont="1" applyBorder="1" applyAlignment="1">
      <alignment horizontal="center"/>
    </xf>
    <xf numFmtId="2" fontId="102" fillId="0" borderId="29" xfId="4146" applyNumberFormat="1" applyFont="1" applyBorder="1" applyAlignment="1">
      <alignment horizontal="center"/>
    </xf>
    <xf numFmtId="2" fontId="102" fillId="0" borderId="29" xfId="4146" applyNumberFormat="1" applyFont="1" applyBorder="1" applyAlignment="1"/>
    <xf numFmtId="0" fontId="102" fillId="0" borderId="30" xfId="4146" applyFont="1" applyBorder="1" applyAlignment="1">
      <alignment horizontal="center"/>
    </xf>
    <xf numFmtId="0" fontId="110" fillId="0" borderId="29" xfId="4146" applyFont="1" applyBorder="1" applyAlignment="1"/>
    <xf numFmtId="2" fontId="110" fillId="0" borderId="29" xfId="4146" applyNumberFormat="1" applyFont="1" applyBorder="1" applyAlignment="1"/>
    <xf numFmtId="0" fontId="110" fillId="0" borderId="30" xfId="4146" applyFont="1" applyBorder="1" applyAlignment="1">
      <alignment horizontal="center"/>
    </xf>
    <xf numFmtId="0" fontId="110" fillId="0" borderId="32" xfId="4146" applyFont="1" applyBorder="1" applyAlignment="1"/>
    <xf numFmtId="0" fontId="0" fillId="0" borderId="0" xfId="0" applyAlignment="1">
      <alignment vertical="top"/>
    </xf>
    <xf numFmtId="0" fontId="110" fillId="0" borderId="1" xfId="0" applyFont="1" applyBorder="1" applyAlignment="1">
      <alignment horizontal="justify" vertical="top" wrapText="1"/>
    </xf>
    <xf numFmtId="0" fontId="118" fillId="0" borderId="30" xfId="1" applyFont="1" applyBorder="1" applyAlignment="1">
      <alignment horizontal="center" vertical="top"/>
    </xf>
    <xf numFmtId="2" fontId="119" fillId="0" borderId="29" xfId="0" applyNumberFormat="1" applyFont="1" applyBorder="1" applyAlignment="1">
      <alignment horizontal="center" vertical="top"/>
    </xf>
    <xf numFmtId="166" fontId="119" fillId="0" borderId="30" xfId="0" applyNumberFormat="1" applyFont="1" applyBorder="1" applyAlignment="1">
      <alignment horizontal="center" vertical="top"/>
    </xf>
    <xf numFmtId="2" fontId="119" fillId="0" borderId="39" xfId="0" applyNumberFormat="1" applyFont="1" applyBorder="1" applyAlignment="1">
      <alignment horizontal="center" vertical="top"/>
    </xf>
    <xf numFmtId="2" fontId="119" fillId="0" borderId="33" xfId="0" applyNumberFormat="1" applyFont="1" applyBorder="1" applyAlignment="1">
      <alignment horizontal="center" vertical="top"/>
    </xf>
    <xf numFmtId="0" fontId="118" fillId="0" borderId="33" xfId="0" applyFont="1" applyBorder="1" applyAlignment="1">
      <alignment horizontal="center" vertical="top" wrapText="1"/>
    </xf>
    <xf numFmtId="166" fontId="119" fillId="0" borderId="38" xfId="0" applyNumberFormat="1" applyFont="1" applyBorder="1" applyAlignment="1">
      <alignment horizontal="center" vertical="top"/>
    </xf>
    <xf numFmtId="2" fontId="119" fillId="0" borderId="34" xfId="0" applyNumberFormat="1" applyFont="1" applyBorder="1" applyAlignment="1">
      <alignment horizontal="center" vertical="top"/>
    </xf>
    <xf numFmtId="2" fontId="120" fillId="0" borderId="34" xfId="0" applyNumberFormat="1" applyFont="1" applyBorder="1" applyAlignment="1">
      <alignment horizontal="left" vertical="top"/>
    </xf>
    <xf numFmtId="166" fontId="119" fillId="0" borderId="34" xfId="0" applyNumberFormat="1" applyFont="1" applyBorder="1" applyAlignment="1">
      <alignment horizontal="center" vertical="top"/>
    </xf>
    <xf numFmtId="1" fontId="119" fillId="0" borderId="1" xfId="0" applyNumberFormat="1" applyFont="1" applyBorder="1" applyAlignment="1">
      <alignment horizontal="center" vertical="top"/>
    </xf>
    <xf numFmtId="0" fontId="119" fillId="0" borderId="1" xfId="0" applyFont="1" applyBorder="1" applyAlignment="1">
      <alignment horizontal="justify" vertical="top" wrapText="1"/>
    </xf>
    <xf numFmtId="0" fontId="121" fillId="0" borderId="1" xfId="1" applyFont="1" applyBorder="1" applyAlignment="1">
      <alignment horizontal="center" vertical="top"/>
    </xf>
    <xf numFmtId="2" fontId="121" fillId="0" borderId="29" xfId="1" applyNumberFormat="1" applyFont="1" applyBorder="1" applyAlignment="1">
      <alignment horizontal="center" vertical="top"/>
    </xf>
    <xf numFmtId="2" fontId="121" fillId="0" borderId="29" xfId="1" applyNumberFormat="1" applyFont="1" applyBorder="1" applyAlignment="1" applyProtection="1">
      <alignment horizontal="center" vertical="top"/>
      <protection locked="0"/>
    </xf>
    <xf numFmtId="2" fontId="121" fillId="0" borderId="29" xfId="0" applyNumberFormat="1" applyFont="1" applyBorder="1" applyAlignment="1">
      <alignment horizontal="center" vertical="top"/>
    </xf>
    <xf numFmtId="2" fontId="121" fillId="0" borderId="1" xfId="1" applyNumberFormat="1" applyFont="1" applyBorder="1" applyAlignment="1">
      <alignment horizontal="center" vertical="top"/>
    </xf>
    <xf numFmtId="2" fontId="119" fillId="0" borderId="1" xfId="0" applyNumberFormat="1" applyFont="1" applyBorder="1" applyAlignment="1">
      <alignment horizontal="center" vertical="top"/>
    </xf>
    <xf numFmtId="0" fontId="119" fillId="0" borderId="1" xfId="0" applyFont="1" applyBorder="1" applyAlignment="1">
      <alignment vertical="top"/>
    </xf>
    <xf numFmtId="0" fontId="119" fillId="0" borderId="1" xfId="0" applyFont="1" applyBorder="1" applyAlignment="1">
      <alignment horizontal="center" vertical="top" wrapText="1"/>
    </xf>
    <xf numFmtId="2" fontId="119" fillId="0" borderId="29" xfId="0" applyNumberFormat="1" applyFont="1" applyBorder="1" applyAlignment="1" applyProtection="1">
      <alignment horizontal="center" vertical="top" wrapText="1"/>
      <protection locked="0"/>
    </xf>
    <xf numFmtId="1" fontId="119" fillId="0" borderId="29" xfId="0" applyNumberFormat="1" applyFont="1" applyBorder="1" applyAlignment="1">
      <alignment horizontal="center" vertical="top"/>
    </xf>
    <xf numFmtId="0" fontId="121" fillId="0" borderId="29" xfId="4159" applyFont="1" applyBorder="1" applyAlignment="1" applyProtection="1">
      <alignment vertical="top" wrapText="1"/>
    </xf>
    <xf numFmtId="0" fontId="119" fillId="0" borderId="29" xfId="0" applyFont="1" applyBorder="1" applyAlignment="1">
      <alignment horizontal="center" vertical="top" wrapText="1"/>
    </xf>
    <xf numFmtId="0" fontId="121" fillId="0" borderId="29" xfId="4250" applyFont="1" applyBorder="1" applyAlignment="1">
      <alignment vertical="top" wrapText="1"/>
    </xf>
    <xf numFmtId="0" fontId="119" fillId="0" borderId="29" xfId="0" applyFont="1" applyBorder="1" applyAlignment="1">
      <alignment vertical="top"/>
    </xf>
    <xf numFmtId="2" fontId="121" fillId="0" borderId="1" xfId="1" applyNumberFormat="1" applyFont="1" applyBorder="1" applyAlignment="1" applyProtection="1">
      <alignment horizontal="center" vertical="top"/>
      <protection locked="0"/>
    </xf>
    <xf numFmtId="0" fontId="121" fillId="0" borderId="1" xfId="0" applyFont="1" applyBorder="1" applyAlignment="1">
      <alignment horizontal="justify" vertical="top" wrapText="1"/>
    </xf>
    <xf numFmtId="0" fontId="119" fillId="0" borderId="29" xfId="0" applyFont="1" applyBorder="1" applyAlignment="1">
      <alignment vertical="top" wrapText="1"/>
    </xf>
    <xf numFmtId="1" fontId="121" fillId="0" borderId="1" xfId="1" applyNumberFormat="1" applyFont="1" applyBorder="1" applyAlignment="1">
      <alignment horizontal="center" vertical="top"/>
    </xf>
    <xf numFmtId="0" fontId="121" fillId="0" borderId="1" xfId="1" applyFont="1" applyBorder="1" applyAlignment="1">
      <alignment vertical="top"/>
    </xf>
    <xf numFmtId="0" fontId="122" fillId="0" borderId="0" xfId="0" applyFont="1"/>
    <xf numFmtId="0" fontId="121" fillId="0" borderId="29" xfId="1" applyFont="1" applyBorder="1" applyAlignment="1">
      <alignment vertical="top"/>
    </xf>
    <xf numFmtId="1" fontId="121" fillId="0" borderId="29" xfId="0" applyNumberFormat="1" applyFont="1" applyBorder="1" applyAlignment="1">
      <alignment horizontal="center" vertical="top"/>
    </xf>
    <xf numFmtId="0" fontId="121" fillId="0" borderId="29" xfId="0" applyFont="1" applyBorder="1" applyAlignment="1">
      <alignment horizontal="center" vertical="top" wrapText="1"/>
    </xf>
    <xf numFmtId="0" fontId="121" fillId="0" borderId="29" xfId="0" applyFont="1" applyBorder="1" applyAlignment="1">
      <alignment vertical="top" wrapText="1"/>
    </xf>
    <xf numFmtId="0" fontId="123" fillId="0" borderId="0" xfId="0" applyFont="1"/>
    <xf numFmtId="0" fontId="118" fillId="0" borderId="1" xfId="1" applyFont="1" applyBorder="1" applyAlignment="1">
      <alignment vertical="top"/>
    </xf>
    <xf numFmtId="2" fontId="118" fillId="0" borderId="29" xfId="1" applyNumberFormat="1" applyFont="1" applyBorder="1" applyAlignment="1" applyProtection="1">
      <alignment horizontal="center" vertical="top"/>
      <protection locked="0"/>
    </xf>
    <xf numFmtId="0" fontId="121" fillId="0" borderId="29" xfId="1" applyFont="1" applyBorder="1" applyAlignment="1">
      <alignment horizontal="center" vertical="top"/>
    </xf>
    <xf numFmtId="0" fontId="118" fillId="0" borderId="29" xfId="1" applyFont="1" applyBorder="1" applyAlignment="1">
      <alignment vertical="top"/>
    </xf>
    <xf numFmtId="1" fontId="121" fillId="0" borderId="29" xfId="1" applyNumberFormat="1" applyFont="1" applyBorder="1" applyAlignment="1">
      <alignment horizontal="center" vertical="top"/>
    </xf>
    <xf numFmtId="0" fontId="121" fillId="0" borderId="29" xfId="1" applyFont="1" applyBorder="1" applyAlignment="1">
      <alignment vertical="top" wrapText="1"/>
    </xf>
    <xf numFmtId="1" fontId="124" fillId="0" borderId="1" xfId="1" applyNumberFormat="1" applyFont="1" applyBorder="1" applyAlignment="1">
      <alignment horizontal="center" vertical="top"/>
    </xf>
    <xf numFmtId="0" fontId="124" fillId="0" borderId="1" xfId="0" applyFont="1" applyBorder="1" applyAlignment="1">
      <alignment horizontal="justify" vertical="top" wrapText="1"/>
    </xf>
    <xf numFmtId="2" fontId="124" fillId="0" borderId="1" xfId="1" applyNumberFormat="1" applyFont="1" applyBorder="1" applyAlignment="1">
      <alignment horizontal="center" vertical="top"/>
    </xf>
    <xf numFmtId="0" fontId="120" fillId="0" borderId="29" xfId="0" applyFont="1" applyBorder="1" applyAlignment="1">
      <alignment horizontal="justify" vertical="top" wrapText="1"/>
    </xf>
    <xf numFmtId="0" fontId="121" fillId="0" borderId="29" xfId="1" applyFont="1" applyBorder="1" applyAlignment="1" applyProtection="1">
      <alignment horizontal="center" vertical="top"/>
      <protection locked="0"/>
    </xf>
    <xf numFmtId="2" fontId="120" fillId="0" borderId="1" xfId="0" applyNumberFormat="1" applyFont="1" applyBorder="1" applyAlignment="1">
      <alignment horizontal="left" vertical="top"/>
    </xf>
    <xf numFmtId="0" fontId="119" fillId="0" borderId="1" xfId="0" applyFont="1" applyBorder="1" applyAlignment="1">
      <alignment horizontal="center" vertical="top"/>
    </xf>
    <xf numFmtId="2" fontId="119" fillId="0" borderId="1" xfId="0" applyNumberFormat="1" applyFont="1" applyBorder="1" applyAlignment="1" applyProtection="1">
      <alignment horizontal="center" vertical="top"/>
      <protection locked="0"/>
    </xf>
    <xf numFmtId="2" fontId="119" fillId="0" borderId="29" xfId="0" applyNumberFormat="1" applyFont="1" applyBorder="1" applyAlignment="1" applyProtection="1">
      <alignment horizontal="center" vertical="top"/>
      <protection locked="0"/>
    </xf>
    <xf numFmtId="0" fontId="121" fillId="0" borderId="29" xfId="4" applyFont="1" applyBorder="1" applyAlignment="1">
      <alignment horizontal="justify" vertical="top" wrapText="1"/>
    </xf>
    <xf numFmtId="0" fontId="121" fillId="0" borderId="1" xfId="4" applyFont="1" applyBorder="1" applyAlignment="1">
      <alignment horizontal="justify" vertical="top"/>
    </xf>
    <xf numFmtId="0" fontId="119" fillId="0" borderId="29" xfId="0" applyFont="1" applyBorder="1" applyAlignment="1">
      <alignment horizontal="justify" vertical="top" wrapText="1"/>
    </xf>
    <xf numFmtId="0" fontId="119" fillId="0" borderId="29" xfId="0" applyFont="1" applyBorder="1" applyAlignment="1">
      <alignment horizontal="center" vertical="top"/>
    </xf>
    <xf numFmtId="0" fontId="118" fillId="0" borderId="29" xfId="0" applyFont="1" applyBorder="1" applyAlignment="1">
      <alignment horizontal="left" vertical="top" wrapText="1"/>
    </xf>
    <xf numFmtId="0" fontId="125" fillId="0" borderId="29" xfId="0" applyFont="1" applyBorder="1" applyAlignment="1">
      <alignment vertical="top" wrapText="1"/>
    </xf>
    <xf numFmtId="0" fontId="126" fillId="0" borderId="29" xfId="0" applyFont="1" applyBorder="1" applyAlignment="1">
      <alignment vertical="top" wrapText="1"/>
    </xf>
    <xf numFmtId="0" fontId="120" fillId="0" borderId="1" xfId="0" applyFont="1" applyBorder="1" applyAlignment="1">
      <alignment vertical="top"/>
    </xf>
    <xf numFmtId="1" fontId="121" fillId="0" borderId="1" xfId="0" applyNumberFormat="1" applyFont="1" applyBorder="1" applyAlignment="1">
      <alignment horizontal="center" vertical="top"/>
    </xf>
    <xf numFmtId="0" fontId="121" fillId="0" borderId="29" xfId="0" applyFont="1" applyBorder="1" applyAlignment="1">
      <alignment horizontal="justify" vertical="top" wrapText="1"/>
    </xf>
    <xf numFmtId="0" fontId="127" fillId="0" borderId="29" xfId="0" applyFont="1" applyBorder="1" applyAlignment="1">
      <alignment horizontal="justify" vertical="top" wrapText="1"/>
    </xf>
    <xf numFmtId="0" fontId="124" fillId="0" borderId="1" xfId="0" applyFont="1" applyBorder="1" applyAlignment="1">
      <alignment horizontal="center" vertical="top" wrapText="1"/>
    </xf>
    <xf numFmtId="2" fontId="124" fillId="0" borderId="29" xfId="0" applyNumberFormat="1" applyFont="1" applyBorder="1" applyAlignment="1" applyProtection="1">
      <alignment horizontal="center" vertical="top" wrapText="1"/>
      <protection locked="0"/>
    </xf>
    <xf numFmtId="1" fontId="121" fillId="0" borderId="32" xfId="0" applyNumberFormat="1" applyFont="1" applyBorder="1" applyAlignment="1">
      <alignment horizontal="center" vertical="top" wrapText="1"/>
    </xf>
    <xf numFmtId="2" fontId="124" fillId="0" borderId="1" xfId="0" applyNumberFormat="1" applyFont="1" applyBorder="1" applyAlignment="1">
      <alignment horizontal="center" vertical="top"/>
    </xf>
    <xf numFmtId="0" fontId="128" fillId="0" borderId="1" xfId="0" applyFont="1" applyBorder="1" applyAlignment="1">
      <alignment vertical="top"/>
    </xf>
    <xf numFmtId="0" fontId="124" fillId="0" borderId="1" xfId="0" applyFont="1" applyBorder="1" applyAlignment="1">
      <alignment horizontal="center" vertical="top"/>
    </xf>
    <xf numFmtId="2" fontId="124" fillId="0" borderId="29" xfId="0" applyNumberFormat="1" applyFont="1" applyBorder="1" applyAlignment="1" applyProtection="1">
      <alignment horizontal="center" vertical="top"/>
      <protection locked="0"/>
    </xf>
    <xf numFmtId="0" fontId="118" fillId="0" borderId="30" xfId="0" applyFont="1" applyBorder="1" applyAlignment="1">
      <alignment horizontal="left" vertical="top" wrapText="1"/>
    </xf>
    <xf numFmtId="1" fontId="124" fillId="0" borderId="1" xfId="0" applyNumberFormat="1" applyFont="1" applyBorder="1" applyAlignment="1">
      <alignment horizontal="center" vertical="top"/>
    </xf>
    <xf numFmtId="2" fontId="124" fillId="0" borderId="29" xfId="1" applyNumberFormat="1" applyFont="1" applyBorder="1" applyAlignment="1" applyProtection="1">
      <alignment horizontal="center" vertical="top"/>
      <protection locked="0"/>
    </xf>
    <xf numFmtId="1" fontId="124" fillId="0" borderId="29" xfId="0" applyNumberFormat="1" applyFont="1" applyBorder="1" applyAlignment="1">
      <alignment horizontal="center" vertical="top"/>
    </xf>
    <xf numFmtId="0" fontId="124" fillId="0" borderId="30" xfId="0" applyFont="1" applyBorder="1" applyAlignment="1">
      <alignment horizontal="justify" vertical="top" wrapText="1"/>
    </xf>
    <xf numFmtId="0" fontId="121" fillId="0" borderId="29" xfId="0" applyFont="1" applyBorder="1" applyAlignment="1">
      <alignment horizontal="center" vertical="top"/>
    </xf>
    <xf numFmtId="0" fontId="127" fillId="0" borderId="29" xfId="4286" applyFont="1" applyBorder="1" applyAlignment="1">
      <alignment horizontal="justify" vertical="top" wrapText="1"/>
    </xf>
    <xf numFmtId="2" fontId="121" fillId="0" borderId="1" xfId="0" applyNumberFormat="1" applyFont="1" applyBorder="1" applyAlignment="1">
      <alignment horizontal="center" vertical="top"/>
    </xf>
    <xf numFmtId="0" fontId="121" fillId="0" borderId="1" xfId="0" applyFont="1" applyBorder="1" applyAlignment="1">
      <alignment vertical="top"/>
    </xf>
    <xf numFmtId="0" fontId="121" fillId="0" borderId="1" xfId="0" applyFont="1" applyBorder="1" applyAlignment="1">
      <alignment horizontal="center" vertical="top"/>
    </xf>
    <xf numFmtId="0" fontId="119" fillId="0" borderId="29" xfId="0" applyFont="1" applyBorder="1" applyAlignment="1">
      <alignment horizontal="left" vertical="top" wrapText="1"/>
    </xf>
    <xf numFmtId="0" fontId="120" fillId="0" borderId="29" xfId="10" applyFont="1" applyBorder="1" applyAlignment="1">
      <alignment vertical="top"/>
    </xf>
    <xf numFmtId="2" fontId="118" fillId="0" borderId="29" xfId="0" applyNumberFormat="1" applyFont="1" applyBorder="1" applyAlignment="1" applyProtection="1">
      <alignment horizontal="center" vertical="top"/>
      <protection locked="0"/>
    </xf>
    <xf numFmtId="2" fontId="126" fillId="0" borderId="30" xfId="8" applyNumberFormat="1" applyFont="1" applyBorder="1" applyAlignment="1">
      <alignment horizontal="center" vertical="top"/>
    </xf>
    <xf numFmtId="0" fontId="118" fillId="0" borderId="29" xfId="0" applyFont="1" applyBorder="1" applyAlignment="1">
      <alignment horizontal="justify" vertical="top" wrapText="1"/>
    </xf>
    <xf numFmtId="0" fontId="121" fillId="0" borderId="29" xfId="4217" applyFont="1" applyBorder="1" applyAlignment="1">
      <alignment horizontal="justify" vertical="top" wrapText="1"/>
    </xf>
    <xf numFmtId="0" fontId="124" fillId="0" borderId="29" xfId="0" applyFont="1" applyBorder="1" applyAlignment="1">
      <alignment horizontal="justify" vertical="top" wrapText="1"/>
    </xf>
    <xf numFmtId="0" fontId="121" fillId="0" borderId="1" xfId="0" applyFont="1" applyBorder="1" applyAlignment="1">
      <alignment horizontal="center" vertical="top" wrapText="1"/>
    </xf>
    <xf numFmtId="0" fontId="120" fillId="0" borderId="29" xfId="0" applyFont="1" applyBorder="1" applyAlignment="1">
      <alignment vertical="top"/>
    </xf>
    <xf numFmtId="0" fontId="121" fillId="0" borderId="29" xfId="4281" applyFont="1" applyBorder="1" applyAlignment="1">
      <alignment horizontal="justify" vertical="top" wrapText="1"/>
    </xf>
    <xf numFmtId="0" fontId="118" fillId="0" borderId="29" xfId="10" applyFont="1" applyBorder="1" applyAlignment="1">
      <alignment vertical="top"/>
    </xf>
    <xf numFmtId="0" fontId="121" fillId="0" borderId="29" xfId="0" applyFont="1" applyBorder="1" applyAlignment="1">
      <alignment vertical="top"/>
    </xf>
    <xf numFmtId="2" fontId="121" fillId="0" borderId="32" xfId="1" applyNumberFormat="1" applyFont="1" applyBorder="1" applyAlignment="1" applyProtection="1">
      <alignment horizontal="center" vertical="top"/>
      <protection locked="0"/>
    </xf>
    <xf numFmtId="2" fontId="119" fillId="0" borderId="32" xfId="0" applyNumberFormat="1" applyFont="1" applyBorder="1" applyAlignment="1" applyProtection="1">
      <alignment horizontal="center" vertical="top" wrapText="1"/>
      <protection locked="0"/>
    </xf>
    <xf numFmtId="0" fontId="121" fillId="0" borderId="33" xfId="0" applyFont="1" applyBorder="1" applyAlignment="1">
      <alignment horizontal="center" vertical="top"/>
    </xf>
    <xf numFmtId="0" fontId="119" fillId="0" borderId="33" xfId="0" applyFont="1" applyBorder="1" applyAlignment="1">
      <alignment horizontal="center" vertical="top" wrapText="1"/>
    </xf>
    <xf numFmtId="1" fontId="121" fillId="0" borderId="33" xfId="0" applyNumberFormat="1" applyFont="1" applyBorder="1" applyAlignment="1">
      <alignment horizontal="center" vertical="top"/>
    </xf>
    <xf numFmtId="0" fontId="121" fillId="0" borderId="33" xfId="0" applyFont="1" applyBorder="1" applyAlignment="1">
      <alignment horizontal="justify" vertical="top" wrapText="1"/>
    </xf>
    <xf numFmtId="0" fontId="119" fillId="0" borderId="33" xfId="0" applyFont="1" applyBorder="1" applyAlignment="1">
      <alignment horizontal="center" vertical="top"/>
    </xf>
    <xf numFmtId="0" fontId="124" fillId="0" borderId="34" xfId="0" applyFont="1" applyBorder="1" applyAlignment="1">
      <alignment horizontal="center" vertical="top"/>
    </xf>
    <xf numFmtId="0" fontId="124" fillId="0" borderId="34" xfId="0" applyFont="1" applyBorder="1" applyAlignment="1">
      <alignment horizontal="justify" vertical="top" wrapText="1"/>
    </xf>
    <xf numFmtId="0" fontId="119" fillId="0" borderId="34" xfId="0" applyFont="1" applyBorder="1" applyAlignment="1">
      <alignment horizontal="center" vertical="top" wrapText="1"/>
    </xf>
    <xf numFmtId="0" fontId="121" fillId="0" borderId="29" xfId="4286" applyFont="1" applyBorder="1" applyAlignment="1">
      <alignment vertical="top" wrapText="1"/>
    </xf>
    <xf numFmtId="0" fontId="118" fillId="0" borderId="29" xfId="4169" applyFont="1" applyBorder="1" applyAlignment="1">
      <alignment horizontal="justify" vertical="center" wrapText="1"/>
    </xf>
    <xf numFmtId="2" fontId="118" fillId="0" borderId="1" xfId="0" applyNumberFormat="1" applyFont="1" applyBorder="1" applyAlignment="1" applyProtection="1">
      <alignment horizontal="center" vertical="top"/>
      <protection locked="0"/>
    </xf>
    <xf numFmtId="0" fontId="118" fillId="0" borderId="1" xfId="0" applyFont="1" applyBorder="1" applyAlignment="1">
      <alignment vertical="top"/>
    </xf>
    <xf numFmtId="1" fontId="119" fillId="0" borderId="35" xfId="0" applyNumberFormat="1" applyFont="1" applyBorder="1" applyAlignment="1">
      <alignment horizontal="center" vertical="top"/>
    </xf>
    <xf numFmtId="0" fontId="127" fillId="0" borderId="36" xfId="0" applyFont="1" applyBorder="1" applyAlignment="1">
      <alignment vertical="top" wrapText="1"/>
    </xf>
    <xf numFmtId="0" fontId="121" fillId="0" borderId="32" xfId="1" applyFont="1" applyBorder="1" applyAlignment="1">
      <alignment horizontal="center" vertical="top"/>
    </xf>
    <xf numFmtId="1" fontId="119" fillId="0" borderId="32" xfId="0" applyNumberFormat="1" applyFont="1" applyBorder="1" applyAlignment="1">
      <alignment horizontal="center" vertical="top"/>
    </xf>
    <xf numFmtId="0" fontId="127" fillId="0" borderId="30" xfId="0" applyFont="1" applyBorder="1" applyAlignment="1">
      <alignment vertical="top" wrapText="1"/>
    </xf>
    <xf numFmtId="1" fontId="119" fillId="0" borderId="29" xfId="0" applyNumberFormat="1" applyFont="1" applyBorder="1" applyAlignment="1">
      <alignment horizontal="center" vertical="top" wrapText="1"/>
    </xf>
    <xf numFmtId="0" fontId="120" fillId="0" borderId="29" xfId="0" applyFont="1" applyBorder="1" applyAlignment="1">
      <alignment horizontal="center" vertical="top" wrapText="1"/>
    </xf>
    <xf numFmtId="0" fontId="127" fillId="0" borderId="29" xfId="0" applyFont="1" applyBorder="1" applyAlignment="1">
      <alignment vertical="top" wrapText="1"/>
    </xf>
    <xf numFmtId="1" fontId="119" fillId="0" borderId="29" xfId="0" applyNumberFormat="1" applyFont="1" applyBorder="1" applyAlignment="1">
      <alignment horizontal="left" vertical="top"/>
    </xf>
    <xf numFmtId="2" fontId="121" fillId="0" borderId="1" xfId="1" applyNumberFormat="1" applyFont="1" applyBorder="1" applyAlignment="1">
      <alignment vertical="top"/>
    </xf>
    <xf numFmtId="1" fontId="121" fillId="0" borderId="29" xfId="0" applyNumberFormat="1" applyFont="1" applyBorder="1" applyAlignment="1">
      <alignment horizontal="center" vertical="top" wrapText="1"/>
    </xf>
    <xf numFmtId="0" fontId="121" fillId="0" borderId="1" xfId="3" applyFont="1" applyFill="1" applyBorder="1" applyAlignment="1">
      <alignment vertical="top"/>
    </xf>
    <xf numFmtId="2" fontId="121" fillId="0" borderId="8" xfId="0" applyNumberFormat="1" applyFont="1" applyBorder="1" applyAlignment="1">
      <alignment horizontal="center" vertical="top"/>
    </xf>
    <xf numFmtId="0" fontId="120" fillId="0" borderId="1" xfId="0" applyFont="1" applyBorder="1" applyAlignment="1">
      <alignment horizontal="justify" vertical="top" wrapText="1"/>
    </xf>
    <xf numFmtId="0" fontId="121" fillId="0" borderId="1" xfId="0" applyFont="1" applyBorder="1" applyAlignment="1">
      <alignment horizontal="left" vertical="top" wrapText="1"/>
    </xf>
    <xf numFmtId="0" fontId="119" fillId="0" borderId="1" xfId="0" applyFont="1" applyBorder="1" applyAlignment="1">
      <alignment horizontal="left" vertical="top" wrapText="1"/>
    </xf>
    <xf numFmtId="0" fontId="121" fillId="0" borderId="29" xfId="1" applyFont="1" applyBorder="1" applyAlignment="1">
      <alignment horizontal="left" vertical="top" wrapText="1"/>
    </xf>
    <xf numFmtId="2" fontId="121" fillId="0" borderId="29" xfId="1" applyNumberFormat="1" applyFont="1" applyBorder="1" applyAlignment="1" applyProtection="1">
      <alignment horizontal="center" vertical="top" wrapText="1"/>
      <protection locked="0"/>
    </xf>
    <xf numFmtId="4" fontId="121" fillId="0" borderId="1" xfId="1" applyNumberFormat="1" applyFont="1" applyBorder="1" applyAlignment="1" applyProtection="1">
      <alignment horizontal="center" vertical="top"/>
      <protection locked="0"/>
    </xf>
    <xf numFmtId="2" fontId="118" fillId="0" borderId="29" xfId="1" applyNumberFormat="1" applyFont="1" applyBorder="1" applyAlignment="1">
      <alignment horizontal="center" vertical="top"/>
    </xf>
    <xf numFmtId="166" fontId="121" fillId="0" borderId="1" xfId="0" applyNumberFormat="1" applyFont="1" applyBorder="1" applyAlignment="1" applyProtection="1">
      <alignment horizontal="center" vertical="top"/>
      <protection locked="0"/>
    </xf>
    <xf numFmtId="0" fontId="121" fillId="0" borderId="0" xfId="1" applyFont="1" applyAlignment="1" applyProtection="1">
      <alignment horizontal="center" vertical="top"/>
      <protection locked="0"/>
    </xf>
    <xf numFmtId="0" fontId="120" fillId="0" borderId="1" xfId="0" applyFont="1" applyBorder="1" applyAlignment="1">
      <alignment horizontal="left" vertical="top"/>
    </xf>
    <xf numFmtId="0" fontId="119" fillId="0" borderId="1" xfId="0" applyFont="1" applyBorder="1" applyAlignment="1" applyProtection="1">
      <alignment horizontal="center" vertical="top"/>
      <protection locked="0"/>
    </xf>
    <xf numFmtId="0" fontId="119" fillId="0" borderId="29" xfId="0" applyFont="1" applyBorder="1" applyAlignment="1" applyProtection="1">
      <alignment horizontal="center" vertical="top"/>
      <protection locked="0"/>
    </xf>
    <xf numFmtId="166" fontId="118" fillId="0" borderId="1" xfId="0" applyNumberFormat="1" applyFont="1" applyBorder="1" applyAlignment="1" applyProtection="1">
      <alignment horizontal="center" vertical="top"/>
      <protection locked="0"/>
    </xf>
    <xf numFmtId="166" fontId="118" fillId="0" borderId="29" xfId="0" applyNumberFormat="1" applyFont="1" applyBorder="1" applyAlignment="1" applyProtection="1">
      <alignment horizontal="center" vertical="top"/>
      <protection locked="0"/>
    </xf>
    <xf numFmtId="166" fontId="120" fillId="0" borderId="1" xfId="0" applyNumberFormat="1" applyFont="1" applyBorder="1" applyAlignment="1" applyProtection="1">
      <alignment horizontal="center" vertical="top"/>
      <protection locked="0"/>
    </xf>
    <xf numFmtId="166" fontId="120" fillId="0" borderId="29" xfId="0" applyNumberFormat="1" applyFont="1" applyBorder="1" applyAlignment="1" applyProtection="1">
      <alignment horizontal="center" vertical="top"/>
      <protection locked="0"/>
    </xf>
    <xf numFmtId="0" fontId="120" fillId="0" borderId="29" xfId="0" applyFont="1" applyBorder="1" applyAlignment="1">
      <alignment horizontal="left" vertical="center"/>
    </xf>
    <xf numFmtId="0" fontId="120" fillId="0" borderId="29" xfId="0" applyFont="1" applyBorder="1" applyAlignment="1">
      <alignment horizontal="left" vertical="top"/>
    </xf>
    <xf numFmtId="4" fontId="120" fillId="0" borderId="1" xfId="0" applyNumberFormat="1" applyFont="1" applyBorder="1" applyAlignment="1" applyProtection="1">
      <alignment horizontal="center" vertical="top"/>
      <protection locked="0"/>
    </xf>
    <xf numFmtId="2" fontId="120" fillId="0" borderId="29" xfId="0" applyNumberFormat="1" applyFont="1" applyBorder="1" applyAlignment="1">
      <alignment horizontal="left" vertical="top"/>
    </xf>
    <xf numFmtId="0" fontId="13" fillId="6" borderId="29" xfId="5" applyFont="1" applyFill="1" applyBorder="1" applyAlignment="1">
      <alignment horizontal="center" vertical="top"/>
    </xf>
    <xf numFmtId="0" fontId="14" fillId="6" borderId="29" xfId="5" applyFont="1" applyFill="1" applyBorder="1" applyAlignment="1">
      <alignment horizontal="center" vertical="top"/>
    </xf>
    <xf numFmtId="2" fontId="13" fillId="6" borderId="29" xfId="5" applyNumberFormat="1" applyFont="1" applyFill="1" applyBorder="1" applyAlignment="1">
      <alignment horizontal="center" vertical="top"/>
    </xf>
    <xf numFmtId="0" fontId="13" fillId="6" borderId="1" xfId="5" applyFont="1" applyFill="1" applyBorder="1" applyAlignment="1">
      <alignment horizontal="center" vertical="top"/>
    </xf>
    <xf numFmtId="0" fontId="14" fillId="6" borderId="1" xfId="5" applyFont="1" applyFill="1" applyBorder="1" applyAlignment="1">
      <alignment horizontal="center" vertical="top"/>
    </xf>
    <xf numFmtId="2" fontId="13" fillId="6" borderId="1" xfId="5" applyNumberFormat="1" applyFont="1" applyFill="1" applyBorder="1" applyAlignment="1">
      <alignment horizontal="center" vertical="top"/>
    </xf>
    <xf numFmtId="2" fontId="14" fillId="6" borderId="1" xfId="5" applyNumberFormat="1" applyFont="1" applyFill="1" applyBorder="1" applyAlignment="1">
      <alignment horizontal="center" vertical="top"/>
    </xf>
    <xf numFmtId="2" fontId="14" fillId="6" borderId="29" xfId="5" applyNumberFormat="1" applyFont="1" applyFill="1" applyBorder="1" applyAlignment="1">
      <alignment horizontal="center" vertical="top"/>
    </xf>
    <xf numFmtId="0" fontId="14" fillId="6" borderId="1" xfId="5" applyFont="1" applyFill="1" applyBorder="1" applyAlignment="1">
      <alignment horizontal="left" vertical="top"/>
    </xf>
    <xf numFmtId="0" fontId="13" fillId="6" borderId="29" xfId="5" applyFont="1" applyFill="1" applyBorder="1" applyAlignment="1">
      <alignment horizontal="left" vertical="top"/>
    </xf>
    <xf numFmtId="0" fontId="13" fillId="6" borderId="1" xfId="14" applyFont="1" applyFill="1" applyBorder="1" applyAlignment="1">
      <alignment horizontal="left" vertical="top"/>
    </xf>
    <xf numFmtId="0" fontId="121" fillId="0" borderId="29" xfId="4" applyFont="1" applyBorder="1" applyAlignment="1">
      <alignment horizontal="justify" vertical="top"/>
    </xf>
    <xf numFmtId="0" fontId="15" fillId="0" borderId="1" xfId="0" applyFont="1" applyBorder="1" applyAlignment="1">
      <alignment horizontal="justify" vertical="top" wrapText="1"/>
    </xf>
    <xf numFmtId="43" fontId="15" fillId="0" borderId="0" xfId="0" applyNumberFormat="1" applyFont="1"/>
    <xf numFmtId="2" fontId="121" fillId="0" borderId="29" xfId="0" applyNumberFormat="1" applyFont="1" applyBorder="1" applyAlignment="1" applyProtection="1">
      <alignment horizontal="right" vertical="top"/>
      <protection locked="0"/>
    </xf>
    <xf numFmtId="0" fontId="118" fillId="0" borderId="29" xfId="0" applyFont="1" applyBorder="1" applyAlignment="1">
      <alignment vertical="top"/>
    </xf>
    <xf numFmtId="0" fontId="16" fillId="2" borderId="0" xfId="4302" applyFont="1" applyFill="1"/>
    <xf numFmtId="0" fontId="15" fillId="2" borderId="29" xfId="4302" applyFont="1" applyFill="1" applyBorder="1"/>
    <xf numFmtId="0" fontId="15" fillId="2" borderId="0" xfId="4302" applyFont="1" applyFill="1"/>
    <xf numFmtId="0" fontId="15" fillId="2" borderId="0" xfId="4302" applyFont="1" applyFill="1" applyAlignment="1">
      <alignment horizontal="center" vertical="center"/>
    </xf>
    <xf numFmtId="0" fontId="15" fillId="2" borderId="29" xfId="4302" applyFont="1" applyFill="1" applyBorder="1" applyAlignment="1">
      <alignment horizontal="center"/>
    </xf>
    <xf numFmtId="0" fontId="9" fillId="0" borderId="0" xfId="4299"/>
    <xf numFmtId="0" fontId="15" fillId="2" borderId="0" xfId="4302" applyFont="1" applyFill="1" applyAlignment="1">
      <alignment horizontal="center"/>
    </xf>
    <xf numFmtId="0" fontId="15" fillId="2" borderId="0" xfId="4302" applyFont="1" applyFill="1" applyAlignment="1">
      <alignment horizontal="right"/>
    </xf>
    <xf numFmtId="0" fontId="15" fillId="2" borderId="29" xfId="4302" applyFont="1" applyFill="1" applyBorder="1" applyAlignment="1">
      <alignment horizontal="right"/>
    </xf>
    <xf numFmtId="43" fontId="15" fillId="0" borderId="0" xfId="4296" applyFont="1" applyAlignment="1"/>
    <xf numFmtId="43" fontId="0" fillId="0" borderId="0" xfId="4296" applyFont="1" applyAlignment="1">
      <alignment vertical="top"/>
    </xf>
    <xf numFmtId="43" fontId="0" fillId="0" borderId="0" xfId="4296" applyFont="1" applyFill="1" applyAlignment="1">
      <alignment vertical="top"/>
    </xf>
    <xf numFmtId="0" fontId="113" fillId="0" borderId="38" xfId="0" applyFont="1" applyBorder="1" applyAlignment="1">
      <alignment horizontal="left" vertical="center"/>
    </xf>
    <xf numFmtId="43" fontId="111" fillId="0" borderId="30" xfId="4055" applyNumberFormat="1" applyFont="1" applyFill="1" applyBorder="1" applyAlignment="1">
      <alignment horizontal="center" vertical="center" wrapText="1"/>
    </xf>
    <xf numFmtId="166" fontId="113" fillId="0" borderId="0" xfId="0" applyNumberFormat="1" applyFont="1" applyAlignment="1">
      <alignment horizontal="left" vertical="center"/>
    </xf>
    <xf numFmtId="0" fontId="113" fillId="0" borderId="30" xfId="0" applyFont="1" applyBorder="1" applyAlignment="1">
      <alignment horizontal="left" vertical="center"/>
    </xf>
    <xf numFmtId="2" fontId="112" fillId="0" borderId="30" xfId="0" applyNumberFormat="1" applyFont="1" applyBorder="1" applyAlignment="1">
      <alignment horizontal="center" vertical="center"/>
    </xf>
    <xf numFmtId="0" fontId="113" fillId="0" borderId="30" xfId="0" applyFont="1" applyBorder="1" applyAlignment="1">
      <alignment horizontal="center" vertical="center"/>
    </xf>
    <xf numFmtId="0" fontId="111" fillId="0" borderId="30" xfId="0" applyFont="1" applyBorder="1" applyAlignment="1">
      <alignment horizontal="center" vertical="center"/>
    </xf>
    <xf numFmtId="0" fontId="113" fillId="0" borderId="0" xfId="0" applyFont="1" applyAlignment="1">
      <alignment horizontal="center" vertical="center"/>
    </xf>
    <xf numFmtId="0" fontId="113" fillId="0" borderId="38" xfId="0" applyFont="1" applyBorder="1" applyAlignment="1">
      <alignment horizontal="center" vertical="center"/>
    </xf>
    <xf numFmtId="0" fontId="108" fillId="0" borderId="34" xfId="0" applyFont="1" applyBorder="1" applyAlignment="1">
      <alignment horizontal="center" vertical="center"/>
    </xf>
    <xf numFmtId="2" fontId="113" fillId="0" borderId="30" xfId="0" applyNumberFormat="1" applyFont="1" applyBorder="1" applyAlignment="1">
      <alignment horizontal="center" vertical="center"/>
    </xf>
    <xf numFmtId="205" fontId="113" fillId="0" borderId="30" xfId="0" applyNumberFormat="1" applyFont="1" applyBorder="1" applyAlignment="1">
      <alignment horizontal="left" vertical="center"/>
    </xf>
    <xf numFmtId="0" fontId="132" fillId="0" borderId="29" xfId="0" applyFont="1" applyBorder="1" applyAlignment="1">
      <alignment horizontal="left" vertical="center"/>
    </xf>
    <xf numFmtId="2" fontId="132" fillId="0" borderId="30" xfId="0" applyNumberFormat="1" applyFont="1" applyBorder="1" applyAlignment="1">
      <alignment horizontal="center" vertical="center"/>
    </xf>
    <xf numFmtId="0" fontId="101" fillId="0" borderId="35" xfId="4302" applyFont="1" applyBorder="1" applyAlignment="1">
      <alignment horizontal="center" vertical="center"/>
    </xf>
    <xf numFmtId="0" fontId="101" fillId="0" borderId="34" xfId="4302" applyFont="1" applyBorder="1" applyAlignment="1">
      <alignment horizontal="center" vertical="center"/>
    </xf>
    <xf numFmtId="0" fontId="101" fillId="0" borderId="34" xfId="4302" applyFont="1" applyBorder="1" applyAlignment="1">
      <alignment vertical="center"/>
    </xf>
    <xf numFmtId="0" fontId="101" fillId="0" borderId="36" xfId="4302" applyFont="1" applyBorder="1" applyAlignment="1">
      <alignment horizontal="center" vertical="center"/>
    </xf>
    <xf numFmtId="0" fontId="101" fillId="0" borderId="32" xfId="4302" applyFont="1" applyBorder="1" applyAlignment="1">
      <alignment horizontal="center" vertical="center"/>
    </xf>
    <xf numFmtId="0" fontId="101" fillId="0" borderId="29" xfId="4302" applyFont="1" applyBorder="1" applyAlignment="1">
      <alignment horizontal="center" vertical="center"/>
    </xf>
    <xf numFmtId="0" fontId="101" fillId="0" borderId="29" xfId="4302" applyFont="1" applyBorder="1" applyAlignment="1">
      <alignment vertical="center"/>
    </xf>
    <xf numFmtId="0" fontId="101" fillId="0" borderId="29" xfId="4302" applyFont="1" applyBorder="1" applyAlignment="1">
      <alignment horizontal="right" vertical="center"/>
    </xf>
    <xf numFmtId="0" fontId="101" fillId="0" borderId="30" xfId="4302" applyFont="1" applyBorder="1" applyAlignment="1">
      <alignment horizontal="center" vertical="center"/>
    </xf>
    <xf numFmtId="0" fontId="25" fillId="0" borderId="32" xfId="4302" applyFont="1" applyBorder="1"/>
    <xf numFmtId="0" fontId="101" fillId="0" borderId="29" xfId="4302" applyFont="1" applyBorder="1"/>
    <xf numFmtId="0" fontId="25" fillId="0" borderId="29" xfId="4302" applyFont="1" applyBorder="1" applyAlignment="1">
      <alignment horizontal="center"/>
    </xf>
    <xf numFmtId="2" fontId="25" fillId="0" borderId="29" xfId="4302" applyNumberFormat="1" applyFont="1" applyBorder="1"/>
    <xf numFmtId="2" fontId="101" fillId="0" borderId="29" xfId="4302" applyNumberFormat="1" applyFont="1" applyBorder="1" applyAlignment="1">
      <alignment horizontal="right"/>
    </xf>
    <xf numFmtId="2" fontId="101" fillId="0" borderId="30" xfId="4302" applyNumberFormat="1" applyFont="1" applyBorder="1"/>
    <xf numFmtId="0" fontId="25" fillId="0" borderId="29" xfId="3" applyFont="1" applyFill="1" applyBorder="1" applyAlignment="1">
      <alignment vertical="top"/>
    </xf>
    <xf numFmtId="2" fontId="25" fillId="0" borderId="29" xfId="4302" applyNumberFormat="1" applyFont="1" applyBorder="1" applyAlignment="1">
      <alignment horizontal="center"/>
    </xf>
    <xf numFmtId="2" fontId="25" fillId="0" borderId="30" xfId="4302" applyNumberFormat="1" applyFont="1" applyBorder="1"/>
    <xf numFmtId="0" fontId="25" fillId="0" borderId="32" xfId="4302" applyFont="1" applyBorder="1" applyAlignment="1">
      <alignment horizontal="center" vertical="top"/>
    </xf>
    <xf numFmtId="0" fontId="101" fillId="0" borderId="32" xfId="4302" applyFont="1" applyBorder="1" applyAlignment="1">
      <alignment horizontal="center"/>
    </xf>
    <xf numFmtId="2" fontId="25" fillId="0" borderId="29" xfId="4302" applyNumberFormat="1" applyFont="1" applyBorder="1" applyAlignment="1">
      <alignment horizontal="right"/>
    </xf>
    <xf numFmtId="0" fontId="103" fillId="0" borderId="32" xfId="4299" applyFont="1" applyBorder="1" applyAlignment="1">
      <alignment horizontal="center" vertical="top"/>
    </xf>
    <xf numFmtId="0" fontId="65" fillId="0" borderId="30" xfId="4299" applyFont="1" applyBorder="1"/>
    <xf numFmtId="0" fontId="25" fillId="0" borderId="29" xfId="4302" applyFont="1" applyBorder="1"/>
    <xf numFmtId="2" fontId="101" fillId="0" borderId="29" xfId="4302" applyNumberFormat="1" applyFont="1" applyBorder="1" applyAlignment="1">
      <alignment horizontal="center"/>
    </xf>
    <xf numFmtId="0" fontId="65" fillId="0" borderId="30" xfId="4299" applyFont="1" applyBorder="1" applyAlignment="1">
      <alignment horizontal="center" vertical="center"/>
    </xf>
    <xf numFmtId="0" fontId="65" fillId="0" borderId="32" xfId="4299" applyFont="1" applyBorder="1" applyAlignment="1">
      <alignment horizontal="center" vertical="top"/>
    </xf>
    <xf numFmtId="0" fontId="101" fillId="0" borderId="29" xfId="3" applyFont="1" applyFill="1" applyBorder="1" applyAlignment="1">
      <alignment vertical="top"/>
    </xf>
    <xf numFmtId="0" fontId="65" fillId="0" borderId="32" xfId="4299" applyFont="1" applyBorder="1" applyAlignment="1">
      <alignment horizontal="center" vertical="center"/>
    </xf>
    <xf numFmtId="0" fontId="65" fillId="0" borderId="29" xfId="4299" applyFont="1" applyBorder="1"/>
    <xf numFmtId="0" fontId="65" fillId="0" borderId="32" xfId="4299" applyFont="1" applyBorder="1"/>
    <xf numFmtId="0" fontId="65" fillId="0" borderId="29" xfId="4299" applyFont="1" applyBorder="1" applyAlignment="1">
      <alignment horizontal="center" vertical="center"/>
    </xf>
    <xf numFmtId="2" fontId="103" fillId="0" borderId="30" xfId="4299" applyNumberFormat="1" applyFont="1" applyBorder="1" applyAlignment="1">
      <alignment horizontal="center" vertical="center"/>
    </xf>
    <xf numFmtId="0" fontId="101" fillId="0" borderId="32" xfId="4302" applyFont="1" applyBorder="1" applyAlignment="1">
      <alignment horizontal="center" vertical="top"/>
    </xf>
    <xf numFmtId="0" fontId="25" fillId="0" borderId="29" xfId="4302" applyFont="1" applyBorder="1" applyAlignment="1">
      <alignment horizontal="right"/>
    </xf>
    <xf numFmtId="0" fontId="25" fillId="0" borderId="39" xfId="4302" applyFont="1" applyBorder="1"/>
    <xf numFmtId="43" fontId="0" fillId="0" borderId="0" xfId="4296" applyFont="1"/>
    <xf numFmtId="2" fontId="111" fillId="0" borderId="30" xfId="0" applyNumberFormat="1" applyFont="1" applyBorder="1" applyAlignment="1">
      <alignment horizontal="center" vertical="center"/>
    </xf>
    <xf numFmtId="2" fontId="110" fillId="0" borderId="0" xfId="0" applyNumberFormat="1" applyFont="1" applyAlignment="1">
      <alignment horizontal="center"/>
    </xf>
    <xf numFmtId="166" fontId="108" fillId="0" borderId="34" xfId="0" applyNumberFormat="1" applyFont="1" applyBorder="1" applyAlignment="1">
      <alignment horizontal="left" vertical="center"/>
    </xf>
    <xf numFmtId="43" fontId="111" fillId="0" borderId="30" xfId="4296" applyFont="1" applyFill="1" applyBorder="1" applyAlignment="1">
      <alignment horizontal="center" vertical="center" wrapText="1"/>
    </xf>
    <xf numFmtId="43" fontId="132" fillId="0" borderId="30" xfId="4296" applyFont="1" applyFill="1" applyBorder="1" applyAlignment="1">
      <alignment horizontal="center" vertical="center"/>
    </xf>
    <xf numFmtId="43" fontId="112" fillId="0" borderId="30" xfId="4296" applyFont="1" applyFill="1" applyBorder="1" applyAlignment="1">
      <alignment horizontal="center" vertical="center"/>
    </xf>
    <xf numFmtId="43" fontId="113" fillId="0" borderId="30" xfId="4296" applyFont="1" applyFill="1" applyBorder="1" applyAlignment="1">
      <alignment horizontal="center" vertical="center"/>
    </xf>
    <xf numFmtId="43" fontId="111" fillId="0" borderId="30" xfId="4296" applyFont="1" applyBorder="1" applyAlignment="1">
      <alignment horizontal="center" vertical="center"/>
    </xf>
    <xf numFmtId="43" fontId="113" fillId="0" borderId="38" xfId="4296" applyFont="1" applyFill="1" applyBorder="1" applyAlignment="1">
      <alignment horizontal="center" vertical="center"/>
    </xf>
    <xf numFmtId="43" fontId="108" fillId="0" borderId="34" xfId="4296" applyFont="1" applyBorder="1" applyAlignment="1">
      <alignment horizontal="center" vertical="center"/>
    </xf>
    <xf numFmtId="43" fontId="108" fillId="0" borderId="29" xfId="4296" applyFont="1" applyBorder="1" applyAlignment="1">
      <alignment horizontal="center" vertical="center"/>
    </xf>
    <xf numFmtId="43" fontId="110" fillId="0" borderId="0" xfId="4296" applyFont="1" applyAlignment="1">
      <alignment horizontal="center"/>
    </xf>
    <xf numFmtId="43" fontId="11" fillId="0" borderId="0" xfId="0" applyNumberFormat="1" applyFont="1"/>
    <xf numFmtId="0" fontId="118" fillId="0" borderId="29" xfId="0" applyFont="1" applyBorder="1" applyAlignment="1">
      <alignment horizontal="center" vertical="top" wrapText="1"/>
    </xf>
    <xf numFmtId="0" fontId="118" fillId="0" borderId="29" xfId="1" applyFont="1" applyBorder="1" applyAlignment="1">
      <alignment horizontal="center" vertical="top"/>
    </xf>
    <xf numFmtId="0" fontId="121" fillId="0" borderId="29" xfId="4169" applyFont="1" applyBorder="1" applyAlignment="1">
      <alignment horizontal="justify" vertical="top" wrapText="1"/>
    </xf>
    <xf numFmtId="0" fontId="121" fillId="0" borderId="29" xfId="4169" applyFont="1" applyBorder="1" applyAlignment="1">
      <alignment vertical="center" wrapText="1"/>
    </xf>
    <xf numFmtId="0" fontId="121" fillId="0" borderId="29" xfId="4169" applyFont="1" applyBorder="1" applyAlignment="1">
      <alignment horizontal="justify" vertical="center" wrapText="1"/>
    </xf>
    <xf numFmtId="0" fontId="125" fillId="0" borderId="29" xfId="4169" applyFont="1" applyBorder="1" applyAlignment="1">
      <alignment horizontal="justify" vertical="top" wrapText="1"/>
    </xf>
    <xf numFmtId="0" fontId="122" fillId="0" borderId="30" xfId="0" applyFont="1" applyBorder="1" applyAlignment="1">
      <alignment vertical="top" wrapText="1"/>
    </xf>
    <xf numFmtId="205" fontId="118" fillId="0" borderId="30" xfId="0" applyNumberFormat="1" applyFont="1" applyBorder="1" applyAlignment="1">
      <alignment horizontal="left" vertical="center"/>
    </xf>
    <xf numFmtId="167" fontId="14" fillId="0" borderId="29" xfId="6" applyNumberFormat="1" applyFont="1" applyBorder="1" applyAlignment="1">
      <alignment horizontal="center" vertical="top"/>
    </xf>
    <xf numFmtId="167" fontId="14" fillId="0" borderId="1" xfId="6" applyNumberFormat="1" applyFont="1" applyBorder="1" applyAlignment="1">
      <alignment horizontal="center" vertical="top"/>
    </xf>
    <xf numFmtId="0" fontId="101" fillId="0" borderId="0" xfId="4183" applyFont="1" applyAlignment="1">
      <alignment horizontal="center"/>
    </xf>
    <xf numFmtId="0" fontId="101" fillId="0" borderId="0" xfId="4183" applyFont="1" applyAlignment="1">
      <alignment horizontal="center" vertical="center"/>
    </xf>
    <xf numFmtId="2" fontId="101" fillId="0" borderId="0" xfId="4183" applyNumberFormat="1" applyFont="1" applyAlignment="1">
      <alignment horizontal="center" vertical="center"/>
    </xf>
    <xf numFmtId="2" fontId="101" fillId="0" borderId="0" xfId="4154" applyNumberFormat="1" applyFont="1" applyAlignment="1">
      <alignment horizontal="right" vertical="top"/>
    </xf>
    <xf numFmtId="0" fontId="16" fillId="0" borderId="29" xfId="8" applyFont="1" applyBorder="1" applyAlignment="1">
      <alignment horizontal="left" vertical="top"/>
    </xf>
    <xf numFmtId="0" fontId="15" fillId="0" borderId="29" xfId="8" applyFont="1" applyBorder="1" applyAlignment="1">
      <alignment horizontal="left" vertical="top"/>
    </xf>
    <xf numFmtId="0" fontId="14" fillId="0" borderId="29" xfId="4314" applyFont="1" applyBorder="1" applyAlignment="1">
      <alignment horizontal="center" vertical="top"/>
    </xf>
    <xf numFmtId="0" fontId="14" fillId="0" borderId="29" xfId="4314" applyFont="1" applyBorder="1" applyAlignment="1">
      <alignment horizontal="left" vertical="top"/>
    </xf>
    <xf numFmtId="2" fontId="14" fillId="0" borderId="29" xfId="4314" applyNumberFormat="1" applyFont="1" applyBorder="1" applyAlignment="1">
      <alignment horizontal="center" vertical="top"/>
    </xf>
    <xf numFmtId="0" fontId="13" fillId="0" borderId="29" xfId="4314" applyFont="1" applyBorder="1" applyAlignment="1">
      <alignment horizontal="left" vertical="top"/>
    </xf>
    <xf numFmtId="0" fontId="14" fillId="0" borderId="8" xfId="4314" applyFont="1" applyBorder="1" applyAlignment="1">
      <alignment horizontal="center" vertical="top"/>
    </xf>
    <xf numFmtId="2" fontId="14" fillId="0" borderId="8" xfId="4314" applyNumberFormat="1" applyFont="1" applyBorder="1" applyAlignment="1">
      <alignment horizontal="center" vertical="top"/>
    </xf>
    <xf numFmtId="0" fontId="14" fillId="0" borderId="8" xfId="4314" applyFont="1" applyBorder="1" applyAlignment="1">
      <alignment horizontal="left" vertical="top"/>
    </xf>
    <xf numFmtId="0" fontId="118" fillId="0" borderId="30" xfId="0" applyFont="1" applyBorder="1" applyAlignment="1">
      <alignment horizontal="center" vertical="top" wrapText="1"/>
    </xf>
    <xf numFmtId="0" fontId="118" fillId="0" borderId="32" xfId="0" applyFont="1" applyBorder="1" applyAlignment="1">
      <alignment horizontal="center" vertical="top" wrapText="1"/>
    </xf>
    <xf numFmtId="0" fontId="118" fillId="0" borderId="29" xfId="0" applyFont="1" applyBorder="1" applyAlignment="1">
      <alignment horizontal="center" vertical="top" wrapText="1"/>
    </xf>
    <xf numFmtId="0" fontId="118" fillId="0" borderId="33" xfId="1" applyFont="1" applyBorder="1" applyAlignment="1">
      <alignment horizontal="center" vertical="top" wrapText="1"/>
    </xf>
    <xf numFmtId="0" fontId="118" fillId="0" borderId="34" xfId="1" applyFont="1" applyBorder="1" applyAlignment="1">
      <alignment horizontal="center" vertical="top" wrapText="1"/>
    </xf>
    <xf numFmtId="0" fontId="98" fillId="0" borderId="36" xfId="1" applyFont="1" applyBorder="1" applyAlignment="1">
      <alignment horizontal="center" vertical="top"/>
    </xf>
    <xf numFmtId="0" fontId="98" fillId="0" borderId="10" xfId="1" applyFont="1" applyBorder="1" applyAlignment="1">
      <alignment horizontal="center" vertical="top"/>
    </xf>
    <xf numFmtId="0" fontId="98" fillId="0" borderId="30" xfId="1" applyFont="1" applyBorder="1" applyAlignment="1">
      <alignment horizontal="center" vertical="top" wrapText="1"/>
    </xf>
    <xf numFmtId="0" fontId="98" fillId="0" borderId="31" xfId="1" applyFont="1" applyBorder="1" applyAlignment="1">
      <alignment horizontal="center" vertical="top" wrapText="1"/>
    </xf>
    <xf numFmtId="0" fontId="98" fillId="0" borderId="32" xfId="1" applyFont="1" applyBorder="1" applyAlignment="1">
      <alignment horizontal="center" vertical="top" wrapText="1"/>
    </xf>
    <xf numFmtId="0" fontId="99" fillId="0" borderId="38" xfId="2" applyFont="1" applyBorder="1" applyAlignment="1">
      <alignment horizontal="center" vertical="top"/>
    </xf>
    <xf numFmtId="0" fontId="99" fillId="0" borderId="37" xfId="2" applyFont="1" applyBorder="1" applyAlignment="1">
      <alignment horizontal="center" vertical="top"/>
    </xf>
    <xf numFmtId="0" fontId="118" fillId="0" borderId="29" xfId="1" applyFont="1" applyBorder="1" applyAlignment="1">
      <alignment horizontal="center" vertical="top"/>
    </xf>
    <xf numFmtId="0" fontId="118" fillId="0" borderId="32" xfId="1" applyFont="1" applyBorder="1" applyAlignment="1">
      <alignment horizontal="center" vertical="top"/>
    </xf>
    <xf numFmtId="2" fontId="13" fillId="0" borderId="4" xfId="8" applyNumberFormat="1" applyFont="1" applyBorder="1" applyAlignment="1">
      <alignment horizontal="center" vertical="top"/>
    </xf>
    <xf numFmtId="2" fontId="13" fillId="0" borderId="5" xfId="8" applyNumberFormat="1" applyFont="1" applyBorder="1" applyAlignment="1">
      <alignment horizontal="center" vertical="top"/>
    </xf>
    <xf numFmtId="2" fontId="13" fillId="0" borderId="30" xfId="5" applyNumberFormat="1" applyFont="1" applyBorder="1" applyAlignment="1">
      <alignment horizontal="center" vertical="top"/>
    </xf>
    <xf numFmtId="2" fontId="13" fillId="0" borderId="32" xfId="5" applyNumberFormat="1" applyFont="1" applyBorder="1" applyAlignment="1">
      <alignment horizontal="center" vertical="top"/>
    </xf>
    <xf numFmtId="2" fontId="13" fillId="0" borderId="30" xfId="8" applyNumberFormat="1" applyFont="1" applyBorder="1" applyAlignment="1">
      <alignment horizontal="center" vertical="top"/>
    </xf>
    <xf numFmtId="2" fontId="13" fillId="0" borderId="32" xfId="8" applyNumberFormat="1" applyFont="1" applyBorder="1" applyAlignment="1">
      <alignment horizontal="center" vertical="top"/>
    </xf>
    <xf numFmtId="0" fontId="13" fillId="0" borderId="30" xfId="6" applyFont="1" applyBorder="1" applyAlignment="1">
      <alignment horizontal="center" vertical="top"/>
    </xf>
    <xf numFmtId="0" fontId="13" fillId="0" borderId="32" xfId="6" applyFont="1" applyBorder="1" applyAlignment="1">
      <alignment horizontal="center" vertical="top"/>
    </xf>
    <xf numFmtId="2" fontId="13" fillId="0" borderId="30" xfId="6" applyNumberFormat="1" applyFont="1" applyBorder="1" applyAlignment="1">
      <alignment horizontal="center" vertical="top"/>
    </xf>
    <xf numFmtId="2" fontId="13" fillId="0" borderId="32" xfId="6" applyNumberFormat="1" applyFont="1" applyBorder="1" applyAlignment="1">
      <alignment horizontal="center" vertical="top"/>
    </xf>
    <xf numFmtId="0" fontId="65" fillId="0" borderId="29" xfId="4299" applyFont="1" applyBorder="1" applyAlignment="1">
      <alignment horizontal="justify" vertical="top" wrapText="1"/>
    </xf>
    <xf numFmtId="0" fontId="65" fillId="0" borderId="29" xfId="4299" applyFont="1" applyBorder="1" applyAlignment="1">
      <alignment horizontal="left" vertical="top" wrapText="1"/>
    </xf>
    <xf numFmtId="0" fontId="101" fillId="0" borderId="33" xfId="4302" applyFont="1" applyBorder="1" applyAlignment="1">
      <alignment horizontal="left"/>
    </xf>
    <xf numFmtId="0" fontId="101" fillId="0" borderId="38" xfId="4302" applyFont="1" applyBorder="1" applyAlignment="1">
      <alignment horizontal="left"/>
    </xf>
    <xf numFmtId="0" fontId="25" fillId="0" borderId="29" xfId="4302" applyFont="1" applyBorder="1" applyAlignment="1">
      <alignment horizontal="left" vertical="top" wrapText="1"/>
    </xf>
  </cellXfs>
  <cellStyles count="6050">
    <cellStyle name="-" xfId="15" xr:uid="{00000000-0005-0000-0000-000000000000}"/>
    <cellStyle name=" 1" xfId="16" xr:uid="{00000000-0005-0000-0000-000001000000}"/>
    <cellStyle name="&quot; W" xfId="17" xr:uid="{00000000-0005-0000-0000-000002000000}"/>
    <cellStyle name="&quot;%&quot; Format" xfId="18" xr:uid="{00000000-0005-0000-0000-000003000000}"/>
    <cellStyle name="%" xfId="19" xr:uid="{00000000-0005-0000-0000-000004000000}"/>
    <cellStyle name="******************************************" xfId="20" xr:uid="{00000000-0005-0000-0000-000005000000}"/>
    <cellStyle name="." xfId="21" xr:uid="{00000000-0005-0000-0000-000006000000}"/>
    <cellStyle name=":" xfId="22" xr:uid="{00000000-0005-0000-0000-000007000000}"/>
    <cellStyle name=": 2" xfId="23" xr:uid="{00000000-0005-0000-0000-000008000000}"/>
    <cellStyle name=":_Analysis - Hodariyat - 20.06.09" xfId="24" xr:uid="{00000000-0005-0000-0000-000009000000}"/>
    <cellStyle name=":_Analysis - Hodariyat - 20.06.09 2" xfId="25" xr:uid="{00000000-0005-0000-0000-00000A000000}"/>
    <cellStyle name=":_Analysis - Hodariyat - 20.06.09_Copy of Sheet Piling - Analysis" xfId="26" xr:uid="{00000000-0005-0000-0000-00000B000000}"/>
    <cellStyle name=":_Analysis - Hodariyat - 20.06.09_Copy of Sheet Piling - Analysis 2" xfId="27" xr:uid="{00000000-0005-0000-0000-00000C000000}"/>
    <cellStyle name=":_Analysis - hodariyat Bridge - 16.05.09" xfId="28" xr:uid="{00000000-0005-0000-0000-00000D000000}"/>
    <cellStyle name=":_Analysis - hodariyat Bridge - 16.05.09 2" xfId="29" xr:uid="{00000000-0005-0000-0000-00000E000000}"/>
    <cellStyle name=":_Analysis - hodariyat Bridge - 16.05.09_1" xfId="30" xr:uid="{00000000-0005-0000-0000-00000F000000}"/>
    <cellStyle name=":_Analysis - hodariyat Bridge - 16.05.09_1 2" xfId="31" xr:uid="{00000000-0005-0000-0000-000010000000}"/>
    <cellStyle name=":_Analysis - hodariyat Bridge - 16.05.09_1_Copy of Sheet Piling - Analysis" xfId="32" xr:uid="{00000000-0005-0000-0000-000011000000}"/>
    <cellStyle name=":_Analysis - hodariyat Bridge - 16.05.09_1_Copy of Sheet Piling - Analysis 2" xfId="33" xr:uid="{00000000-0005-0000-0000-000012000000}"/>
    <cellStyle name=":_Analysis - hodariyat Bridge - 16.05.09_1_Hodariyat Bridge (2)" xfId="34" xr:uid="{00000000-0005-0000-0000-000013000000}"/>
    <cellStyle name=":_Analysis - hodariyat Bridge - 16.05.09_1_Hodariyat Bridge (2) 2" xfId="35" xr:uid="{00000000-0005-0000-0000-000014000000}"/>
    <cellStyle name=":_Analysis - hodariyat Bridge - 16.05.09_1_Hodariyat Bridge (2)_Copy of Sheet Piling - Analysis" xfId="36" xr:uid="{00000000-0005-0000-0000-000015000000}"/>
    <cellStyle name=":_Analysis - hodariyat Bridge - 16.05.09_1_Hodariyat Bridge (2)_Copy of Sheet Piling - Analysis 2" xfId="37" xr:uid="{00000000-0005-0000-0000-000016000000}"/>
    <cellStyle name=":_Analysis - hodariyat Bridge - 16.05.09_Copy of Sheet Piling - Analysis" xfId="38" xr:uid="{00000000-0005-0000-0000-000017000000}"/>
    <cellStyle name=":_Analysis - hodariyat Bridge - 16.05.09_Copy of Sheet Piling - Analysis 2" xfId="39" xr:uid="{00000000-0005-0000-0000-000018000000}"/>
    <cellStyle name=":_Analysis-Road works" xfId="40" xr:uid="{00000000-0005-0000-0000-000019000000}"/>
    <cellStyle name=":_Analysis-Road works 2" xfId="41" xr:uid="{00000000-0005-0000-0000-00001A000000}"/>
    <cellStyle name=":_Analysis-Road works_Copy of Sheet Piling - Analysis" xfId="42" xr:uid="{00000000-0005-0000-0000-00001B000000}"/>
    <cellStyle name=":_Analysis-Road works_Copy of Sheet Piling - Analysis 2" xfId="43" xr:uid="{00000000-0005-0000-0000-00001C000000}"/>
    <cellStyle name=":_Analysis-Structures" xfId="44" xr:uid="{00000000-0005-0000-0000-00001D000000}"/>
    <cellStyle name=":_Analysis-Structures 2" xfId="45" xr:uid="{00000000-0005-0000-0000-00001E000000}"/>
    <cellStyle name=":_Analysis-Structures_Copy of Sheet Piling - Analysis" xfId="46" xr:uid="{00000000-0005-0000-0000-00001F000000}"/>
    <cellStyle name=":_Analysis-Structures_Copy of Sheet Piling - Analysis 2" xfId="47" xr:uid="{00000000-0005-0000-0000-000020000000}"/>
    <cellStyle name=":_Bridge-4-Arch-24 Month-10.03.09" xfId="48" xr:uid="{00000000-0005-0000-0000-000021000000}"/>
    <cellStyle name=":_Bridge-4-Arch-24 Month-10.03.09 2" xfId="49" xr:uid="{00000000-0005-0000-0000-000022000000}"/>
    <cellStyle name=":_pt cs comparision" xfId="50" xr:uid="{00000000-0005-0000-0000-000023000000}"/>
    <cellStyle name=":_pt cs comparision 2" xfId="51" xr:uid="{00000000-0005-0000-0000-000024000000}"/>
    <cellStyle name=":_To Client - Bridge 4" xfId="52" xr:uid="{00000000-0005-0000-0000-000025000000}"/>
    <cellStyle name=":_To Client - Bridge 4 2" xfId="53" xr:uid="{00000000-0005-0000-0000-000026000000}"/>
    <cellStyle name=";;;" xfId="54" xr:uid="{00000000-0005-0000-0000-000027000000}"/>
    <cellStyle name="??" xfId="55" xr:uid="{00000000-0005-0000-0000-000028000000}"/>
    <cellStyle name="?? [0.00]_laroux" xfId="56" xr:uid="{00000000-0005-0000-0000-000029000000}"/>
    <cellStyle name="???? [0.00]_laroux" xfId="57" xr:uid="{00000000-0005-0000-0000-00002A000000}"/>
    <cellStyle name="????_laroux" xfId="58" xr:uid="{00000000-0005-0000-0000-00002B000000}"/>
    <cellStyle name="??[0]_770 Detail (2)_77" xfId="59" xr:uid="{00000000-0005-0000-0000-00002C000000}"/>
    <cellStyle name="??_#01 Akaska1" xfId="60" xr:uid="{00000000-0005-0000-0000-00002D000000}"/>
    <cellStyle name="?_x0001__x0017_?°_x0001_ÿÿÿ?ÿÿÿ??" xfId="61" xr:uid="{00000000-0005-0000-0000-00002E000000}"/>
    <cellStyle name="?_x0001__x0017_?°_x0001_ÿÿÿ?ÿÿÿ?? 1" xfId="62" xr:uid="{00000000-0005-0000-0000-00002F000000}"/>
    <cellStyle name="?_x0001__x0017_?°_x0001_ÿÿÿ?ÿÿÿ?? 2" xfId="63" xr:uid="{00000000-0005-0000-0000-000030000000}"/>
    <cellStyle name="?_x0001__x0017_?°_x0001_ÿÿÿ?ÿÿÿ?? 3" xfId="64" xr:uid="{00000000-0005-0000-0000-000031000000}"/>
    <cellStyle name="?_x0001__x0017_?°_x0001_ÿÿÿ?ÿÿÿ?? 4" xfId="65" xr:uid="{00000000-0005-0000-0000-000032000000}"/>
    <cellStyle name="?_x0001__x0017_?°_x0001_ÿÿÿ?ÿÿÿ?? 5" xfId="66" xr:uid="{00000000-0005-0000-0000-000033000000}"/>
    <cellStyle name="?_x0001__x0017_?°_x0001_ÿÿÿ?ÿÿÿ??_BOQSummary Vedhas Sir" xfId="67" xr:uid="{00000000-0005-0000-0000-000034000000}"/>
    <cellStyle name="?Q\?1@" xfId="68" xr:uid="{00000000-0005-0000-0000-000035000000}"/>
    <cellStyle name="\" xfId="69" xr:uid="{00000000-0005-0000-0000-000036000000}"/>
    <cellStyle name="\ JY" xfId="70" xr:uid="{00000000-0005-0000-0000-000037000000}"/>
    <cellStyle name="\_bluebirdacdil13" xfId="71" xr:uid="{00000000-0005-0000-0000-000038000000}"/>
    <cellStyle name="\_data" xfId="72" xr:uid="{00000000-0005-0000-0000-000039000000}"/>
    <cellStyle name="\_ecomps7w" xfId="73" xr:uid="{00000000-0005-0000-0000-00003A000000}"/>
    <cellStyle name="\_equitycomps8" xfId="74" xr:uid="{00000000-0005-0000-0000-00003B000000}"/>
    <cellStyle name="\_equitycomps9" xfId="75" xr:uid="{00000000-0005-0000-0000-00003C000000}"/>
    <cellStyle name="\_houston Isabel" xfId="76" xr:uid="{00000000-0005-0000-0000-00003D000000}"/>
    <cellStyle name="\_hybrid2" xfId="77" xr:uid="{00000000-0005-0000-0000-00003E000000}"/>
    <cellStyle name="\_ITXCcomps" xfId="78" xr:uid="{00000000-0005-0000-0000-00003F000000}"/>
    <cellStyle name="\_newcomps16" xfId="79" xr:uid="{00000000-0005-0000-0000-000040000000}"/>
    <cellStyle name="\_ravenpitch3" xfId="80" xr:uid="{00000000-0005-0000-0000-000041000000}"/>
    <cellStyle name="\_ravenpitch32" xfId="81" xr:uid="{00000000-0005-0000-0000-000042000000}"/>
    <cellStyle name="_%(SignOnly)" xfId="82" xr:uid="{00000000-0005-0000-0000-000043000000}"/>
    <cellStyle name="_%(SignSpaceOnly)" xfId="83" xr:uid="{00000000-0005-0000-0000-000044000000}"/>
    <cellStyle name="_~3128996" xfId="84" xr:uid="{00000000-0005-0000-0000-000045000000}"/>
    <cellStyle name="_004 - Contract Review March-08" xfId="85" xr:uid="{00000000-0005-0000-0000-000046000000}"/>
    <cellStyle name="_004 ITC -  BHADRACHALAM, PSE 070207(Namrata)" xfId="86" xr:uid="{00000000-0005-0000-0000-000047000000}"/>
    <cellStyle name="_04th RA May'08 (2)" xfId="87" xr:uid="{00000000-0005-0000-0000-000048000000}"/>
    <cellStyle name="_05.08.12_BOQ HIAL" xfId="88" xr:uid="{00000000-0005-0000-0000-000049000000}"/>
    <cellStyle name="_05th RA June - 2008" xfId="89" xr:uid="{00000000-0005-0000-0000-00004A000000}"/>
    <cellStyle name="_06  E - Pricing Schedule BMS-TMS" xfId="90" xr:uid="{00000000-0005-0000-0000-00004B000000}"/>
    <cellStyle name="_06  E - Pricing Schedule BMS-TMS_BLK-EST-BUILDING 1 - DLF MUMBAI MILLS-13-10-10" xfId="91" xr:uid="{00000000-0005-0000-0000-00004C000000}"/>
    <cellStyle name="_06  E - Pricing Schedule BMS-TMS_BLOCK EST - BASEMENT" xfId="92" xr:uid="{00000000-0005-0000-0000-00004D000000}"/>
    <cellStyle name="_06  E - Pricing Schedule BMS-TMS_BLOCK EST - BUILDING 1" xfId="93" xr:uid="{00000000-0005-0000-0000-00004E000000}"/>
    <cellStyle name="_06  E - Pricing Schedule BMS-TMS_BLOCK EST - BUILDING 2-TO STERLING" xfId="94" xr:uid="{00000000-0005-0000-0000-00004F000000}"/>
    <cellStyle name="_06  E - Pricing Schedule BMS-TMS_BLOCK EST - BUILDING 3" xfId="95" xr:uid="{00000000-0005-0000-0000-000050000000}"/>
    <cellStyle name="_06  E - Pricing Schedule BMS-TMS_BLOCK EST - PODIUM -DLF" xfId="96" xr:uid="{00000000-0005-0000-0000-000051000000}"/>
    <cellStyle name="_06  E - Pricing Schedule BMS-TMS_BLOCK EST - PODIUM -MCGM" xfId="97" xr:uid="{00000000-0005-0000-0000-000052000000}"/>
    <cellStyle name="_06  E - Pricing Schedule BMS-TMS_BOQ" xfId="98" xr:uid="{00000000-0005-0000-0000-000053000000}"/>
    <cellStyle name="_06  E - Pricing Schedule BMS-TMS_FINAL-DE-RGIPT-12.02.2010-WITH RA MKT-1 April-A-Dt.27-01-11" xfId="99" xr:uid="{00000000-0005-0000-0000-000054000000}"/>
    <cellStyle name="_06  E - Pricing Schedule BMS-TMS_MEASUREMENT SHEET - ARCH - Priyanka" xfId="100" xr:uid="{00000000-0005-0000-0000-000055000000}"/>
    <cellStyle name="_06  E - Pricing Schedule BMS-TMS_MEASUREMENT-EXTERNAL DEVL" xfId="101" xr:uid="{00000000-0005-0000-0000-000056000000}"/>
    <cellStyle name="_06  E - Pricing Schedule BMS-TMS_PRELIMINARY TOTAL ESTIMATE - R2-11.01.11" xfId="102" xr:uid="{00000000-0005-0000-0000-000057000000}"/>
    <cellStyle name="_06  E - Pricing Schedule BMS-TMS_RA-MKT" xfId="103" xr:uid="{00000000-0005-0000-0000-000058000000}"/>
    <cellStyle name="_06  E - Pricing Schedule BMS-TMS_RCC -MAJOR- G+1)" xfId="104" xr:uid="{00000000-0005-0000-0000-000059000000}"/>
    <cellStyle name="_15.02.11 Internal Work _BOQ_R0-FORMATED" xfId="105" xr:uid="{00000000-0005-0000-0000-00005A000000}"/>
    <cellStyle name="_17th &amp; final bill" xfId="106" xr:uid="{00000000-0005-0000-0000-00005B000000}"/>
    <cellStyle name="_1st Ra Bill -Feb-10@Magnolias-BUILD TEC " xfId="107" xr:uid="{00000000-0005-0000-0000-00005C000000}"/>
    <cellStyle name="_28-IBP I Commerz &amp; Hotel August 09 071009final" xfId="108" xr:uid="{00000000-0005-0000-0000-00005D000000}"/>
    <cellStyle name="_2ND PARK PLACE ANNUAL RETERN" xfId="109" xr:uid="{00000000-0005-0000-0000-00005E000000}"/>
    <cellStyle name="_3.05 retaining wall base" xfId="110" xr:uid="{00000000-0005-0000-0000-00005F000000}"/>
    <cellStyle name="_3.1 June 08 " xfId="111" xr:uid="{00000000-0005-0000-0000-000060000000}"/>
    <cellStyle name="_3.2 June 08" xfId="112" xr:uid="{00000000-0005-0000-0000-000061000000}"/>
    <cellStyle name="_3550-Activation Fees" xfId="113" xr:uid="{00000000-0005-0000-0000-000062000000}"/>
    <cellStyle name="_4. Specimen signature list" xfId="114" xr:uid="{00000000-0005-0000-0000-000063000000}"/>
    <cellStyle name="_4. Specimen signature list_Book2" xfId="115" xr:uid="{00000000-0005-0000-0000-000064000000}"/>
    <cellStyle name="_4. Specimen signature list_Book2 2" xfId="116" xr:uid="{00000000-0005-0000-0000-000065000000}"/>
    <cellStyle name="_4th RA Bill-DEC-9 @ NTH-91-B L GUPTA" xfId="117" xr:uid="{00000000-0005-0000-0000-000066000000}"/>
    <cellStyle name="_4th RA Bill-DEC-9 @ NTH-91-B L GUPTA_Book2" xfId="118" xr:uid="{00000000-0005-0000-0000-000067000000}"/>
    <cellStyle name="_4th RA Bill-DEC-9 @ NTH-91-B L GUPTA_Book2 2" xfId="119" xr:uid="{00000000-0005-0000-0000-000068000000}"/>
    <cellStyle name="_5. Annexure I" xfId="120" xr:uid="{00000000-0005-0000-0000-000069000000}"/>
    <cellStyle name="_5. Annexure I_Costing final 30.40 crore" xfId="121" xr:uid="{00000000-0005-0000-0000-00006A000000}"/>
    <cellStyle name="_5. Annexure I_Costing final 30.40 crore 2" xfId="122" xr:uid="{00000000-0005-0000-0000-00006B000000}"/>
    <cellStyle name="_6227 BOQ &amp; MEA.-13.03.09" xfId="123" xr:uid="{00000000-0005-0000-0000-00006C000000}"/>
    <cellStyle name="_6340_ BOQ_MEA. 09.03.09" xfId="124" xr:uid="{00000000-0005-0000-0000-00006D000000}"/>
    <cellStyle name="_6520_AREA_IBIS HOTEL AT NAVI MUMBAI - 02-04-09" xfId="125" xr:uid="{00000000-0005-0000-0000-00006E000000}"/>
    <cellStyle name="_8.  Note for billing errors" xfId="126" xr:uid="{00000000-0005-0000-0000-00006F000000}"/>
    <cellStyle name="_8.  Note for billing errors_Book2" xfId="127" xr:uid="{00000000-0005-0000-0000-000070000000}"/>
    <cellStyle name="_8.  Note for billing errors_Book2 2" xfId="128" xr:uid="{00000000-0005-0000-0000-000071000000}"/>
    <cellStyle name="_Aalysis-Road works" xfId="129" xr:uid="{00000000-0005-0000-0000-000072000000}"/>
    <cellStyle name="_Abhimaani Vasathi Hotel - 25.09.07" xfId="130" xr:uid="{00000000-0005-0000-0000-000073000000}"/>
    <cellStyle name="_Abstract  Site Infra Buildings-15 Acres" xfId="131" xr:uid="{00000000-0005-0000-0000-000074000000}"/>
    <cellStyle name="_Academic ZCR Final -15-4-08 (version 1)" xfId="132" xr:uid="{00000000-0005-0000-0000-000075000000}"/>
    <cellStyle name="_Accounts Actual" xfId="133" xr:uid="{00000000-0005-0000-0000-000076000000}"/>
    <cellStyle name="_ACE Summary all" xfId="134" xr:uid="{00000000-0005-0000-0000-000077000000}"/>
    <cellStyle name="_ACE TC-II Powai(E)-send to BNS-31-07-08" xfId="135" xr:uid="{00000000-0005-0000-0000-000078000000}"/>
    <cellStyle name="_ACE Top sheet" xfId="136" xr:uid="{00000000-0005-0000-0000-000079000000}"/>
    <cellStyle name="_ACE Top sheet-rev-19-03-08" xfId="137" xr:uid="{00000000-0005-0000-0000-00007A000000}"/>
    <cellStyle name="_Admin Head Wise Provisions" xfId="138" xr:uid="{00000000-0005-0000-0000-00007B000000}"/>
    <cellStyle name="_ADPL Site office" xfId="139" xr:uid="{00000000-0005-0000-0000-00007C000000}"/>
    <cellStyle name="_ADPL Site office_Cement reconcilation  up to Nov 2011" xfId="140" xr:uid="{00000000-0005-0000-0000-00007D000000}"/>
    <cellStyle name="_Aex (Revised) - Vishnu" xfId="141" xr:uid="{00000000-0005-0000-0000-00007E000000}"/>
    <cellStyle name="_Amd-01 BOQ FOR SECTOR-91 STRUCTURE" xfId="142" xr:uid="{00000000-0005-0000-0000-00007F000000}"/>
    <cellStyle name="_AMENDMENT REVISED(DEC09)" xfId="143" xr:uid="{00000000-0005-0000-0000-000080000000}"/>
    <cellStyle name="_analysis 06.04.06" xfId="144" xr:uid="{00000000-0005-0000-0000-000081000000}"/>
    <cellStyle name="_Analysis-R 842-4-11.04.09" xfId="145" xr:uid="{00000000-0005-0000-0000-000082000000}"/>
    <cellStyle name="_Analysis-Rev-09.02.09" xfId="146" xr:uid="{00000000-0005-0000-0000-000083000000}"/>
    <cellStyle name="_Analysis-Rev-09.02.09_Analysis - Hodariyat - 20.06.09" xfId="147" xr:uid="{00000000-0005-0000-0000-000084000000}"/>
    <cellStyle name="_Analysis-Rev-09.02.09_Analysis - hodariyat Bridge - 16.05.09" xfId="148" xr:uid="{00000000-0005-0000-0000-000085000000}"/>
    <cellStyle name="_Analysis-Rev-09.02.09_Analysis - hodariyat Bridge - 16.05.09_1" xfId="149" xr:uid="{00000000-0005-0000-0000-000086000000}"/>
    <cellStyle name="_Analysis-Rev-09.02.09_Analysis - hodariyat Bridge - 16.05.09_1_Hodariyat Bridge (2)" xfId="150" xr:uid="{00000000-0005-0000-0000-000087000000}"/>
    <cellStyle name="_Analysis-Rev-09.02.09_Analysis-Road works" xfId="151" xr:uid="{00000000-0005-0000-0000-000088000000}"/>
    <cellStyle name="_Analysis-Rev-09.02.09_Analysis-Structures" xfId="152" xr:uid="{00000000-0005-0000-0000-000089000000}"/>
    <cellStyle name="_Analysis-Rev-09.02.09_Copy of Sheet Piling - Analysis" xfId="153" xr:uid="{00000000-0005-0000-0000-00008A000000}"/>
    <cellStyle name="_Angsana" xfId="154" xr:uid="{00000000-0005-0000-0000-00008B000000}"/>
    <cellStyle name="_Annex to RA Bill 3 &amp;amp_ 3A1" xfId="155" xr:uid="{00000000-0005-0000-0000-00008C000000}"/>
    <cellStyle name="_Apollo - Final" xfId="156" xr:uid="{00000000-0005-0000-0000-00008D000000}"/>
    <cellStyle name="_April" xfId="157" xr:uid="{00000000-0005-0000-0000-00008E000000}"/>
    <cellStyle name="_APRIL-MPR-SANTOSH" xfId="158" xr:uid="{00000000-0005-0000-0000-00008F000000}"/>
    <cellStyle name="_Area Statement 0705017" xfId="159" xr:uid="{00000000-0005-0000-0000-000090000000}"/>
    <cellStyle name="_AS Carrier site -ZCR.xls(29.11.09)" xfId="160" xr:uid="{00000000-0005-0000-0000-000091000000}"/>
    <cellStyle name="_ASC Shuttering Qty" xfId="161" xr:uid="{00000000-0005-0000-0000-000092000000}"/>
    <cellStyle name="_Ascendas - AFAS, ACS &amp; EPABX - 14.11.06R5EST &amp; EXwork" xfId="162" xr:uid="{00000000-0005-0000-0000-000093000000}"/>
    <cellStyle name="_Ascendas 14.9.06 R1" xfId="163" xr:uid="{00000000-0005-0000-0000-000094000000}"/>
    <cellStyle name="_ASCENDAS -18.08.06" xfId="164" xr:uid="{00000000-0005-0000-0000-000095000000}"/>
    <cellStyle name="_Ascendas 21.9.06 R2" xfId="165" xr:uid="{00000000-0005-0000-0000-000096000000}"/>
    <cellStyle name="_Ascendas workings" xfId="166" xr:uid="{00000000-0005-0000-0000-000097000000}"/>
    <cellStyle name="_Ascendas workings_Cement reconcilation  up to Nov 2011" xfId="167" xr:uid="{00000000-0005-0000-0000-000098000000}"/>
    <cellStyle name="_Ascendas workings_pl Scope vs Front" xfId="168" xr:uid="{00000000-0005-0000-0000-000099000000}"/>
    <cellStyle name="_Ascendas workings_plama Labour Planned Vs Actual Status" xfId="169" xr:uid="{00000000-0005-0000-0000-00009A000000}"/>
    <cellStyle name="_Ascendas workings_Scope vs Front" xfId="170" xr:uid="{00000000-0005-0000-0000-00009B000000}"/>
    <cellStyle name="_aUDIT INSTA AS ON 30NOV'" xfId="171" xr:uid="{00000000-0005-0000-0000-00009C000000}"/>
    <cellStyle name="_August -  Lab Equipments" xfId="172" xr:uid="{00000000-0005-0000-0000-00009D000000}"/>
    <cellStyle name="_aurdra Engg - Afas &amp; Pa - 24.05.06" xfId="173" xr:uid="{00000000-0005-0000-0000-00009E000000}"/>
    <cellStyle name="_AUSTIN" xfId="174" xr:uid="{00000000-0005-0000-0000-00009F000000}"/>
    <cellStyle name="_Aztec" xfId="175" xr:uid="{00000000-0005-0000-0000-0000A0000000}"/>
    <cellStyle name="_Balance Sheet 4.1 Dec 08 " xfId="176" xr:uid="{00000000-0005-0000-0000-0000A1000000}"/>
    <cellStyle name="_Balance work Finishing BLD 1-2-DT projects" xfId="177" xr:uid="{00000000-0005-0000-0000-0000A2000000}"/>
    <cellStyle name="_Balance work Finishing BLD-4-5" xfId="178" xr:uid="{00000000-0005-0000-0000-0000A3000000}"/>
    <cellStyle name="_Balance work Structure BLD- (01+02+03)-DT Projects 29-06-10" xfId="179" xr:uid="{00000000-0005-0000-0000-0000A4000000}"/>
    <cellStyle name="_Balance work Structure BLD 4-5 BLG 29-06-10" xfId="180" xr:uid="{00000000-0005-0000-0000-0000A5000000}"/>
    <cellStyle name="_Basic Rates" xfId="181" xr:uid="{00000000-0005-0000-0000-0000A6000000}"/>
    <cellStyle name="_Battery Calculation" xfId="182" xr:uid="{00000000-0005-0000-0000-0000A7000000}"/>
    <cellStyle name="_BBS  SUB-STATION BUILDING" xfId="183" xr:uid="{00000000-0005-0000-0000-0000A8000000}"/>
    <cellStyle name="_BBS CMB BUILDING" xfId="184" xr:uid="{00000000-0005-0000-0000-0000A9000000}"/>
    <cellStyle name="_BBS HVAC BUILDING" xfId="185" xr:uid="{00000000-0005-0000-0000-0000AA000000}"/>
    <cellStyle name="_BBS IDC BLOCK" xfId="186" xr:uid="{00000000-0005-0000-0000-0000AB000000}"/>
    <cellStyle name="_BBS SUB-STATION BUILDING" xfId="187" xr:uid="{00000000-0005-0000-0000-0000AC000000}"/>
    <cellStyle name="_Belaire 3rd ra bill 20%" xfId="188" xr:uid="{00000000-0005-0000-0000-0000AD000000}"/>
    <cellStyle name="_Belaire 5th ra bill 80%" xfId="189" xr:uid="{00000000-0005-0000-0000-0000AE000000}"/>
    <cellStyle name="_Belaire Amendment -1" xfId="190" xr:uid="{00000000-0005-0000-0000-0000AF000000}"/>
    <cellStyle name="_BILLS OF QUANTITIS" xfId="191" xr:uid="{00000000-0005-0000-0000-0000B0000000}"/>
    <cellStyle name="_BLG Costing-29.08.08" xfId="192" xr:uid="{00000000-0005-0000-0000-0000B1000000}"/>
    <cellStyle name="_BLK-EST-BUILDING 1 - DLF MUMBAI MILLS-13-10-10" xfId="193" xr:uid="{00000000-0005-0000-0000-0000B2000000}"/>
    <cellStyle name="_BLOCK EST - BASEMENT" xfId="194" xr:uid="{00000000-0005-0000-0000-0000B3000000}"/>
    <cellStyle name="_BLOCK EST - BUILDING 1" xfId="195" xr:uid="{00000000-0005-0000-0000-0000B4000000}"/>
    <cellStyle name="_BLOCK EST - BUILDING 2-TO STERLING" xfId="196" xr:uid="{00000000-0005-0000-0000-0000B5000000}"/>
    <cellStyle name="_BLOCK EST - BUILDING 3" xfId="197" xr:uid="{00000000-0005-0000-0000-0000B6000000}"/>
    <cellStyle name="_BLOCK EST - PODIUM -DLF" xfId="198" xr:uid="{00000000-0005-0000-0000-0000B7000000}"/>
    <cellStyle name="_BLOCK EST - PODIUM -MCGM" xfId="199" xr:uid="{00000000-0005-0000-0000-0000B8000000}"/>
    <cellStyle name="_BLOCK ESTIMATE-09.05.08-PHASE-II-DPA" xfId="200" xr:uid="{00000000-0005-0000-0000-0000B9000000}"/>
    <cellStyle name="_Blue Horizon Final Offer" xfId="201" xr:uid="{00000000-0005-0000-0000-0000BA000000}"/>
    <cellStyle name="_BMS Enquiry Revenue tower" xfId="202" xr:uid="{00000000-0005-0000-0000-0000BB000000}"/>
    <cellStyle name="_BMS Format" xfId="203" xr:uid="{00000000-0005-0000-0000-0000BC000000}"/>
    <cellStyle name="_Bms General INR" xfId="204" xr:uid="{00000000-0005-0000-0000-0000BD000000}"/>
    <cellStyle name="_BOB - Mumbai 17.06.05" xfId="205" xr:uid="{00000000-0005-0000-0000-0000BE000000}"/>
    <cellStyle name="_Book1" xfId="206" xr:uid="{00000000-0005-0000-0000-0000BF000000}"/>
    <cellStyle name="_Book1 (15)" xfId="207" xr:uid="{00000000-0005-0000-0000-0000C0000000}"/>
    <cellStyle name="_Book1 (15) 2" xfId="208" xr:uid="{00000000-0005-0000-0000-0000C1000000}"/>
    <cellStyle name="_Book1 (15)_Item Rate Client Bill RA-7 Dec.10 (SBM Homes)" xfId="209" xr:uid="{00000000-0005-0000-0000-0000C2000000}"/>
    <cellStyle name="_Book1 (15)_Labour Camp Detail" xfId="210" xr:uid="{00000000-0005-0000-0000-0000C3000000}"/>
    <cellStyle name="_Book1 (2)" xfId="211" xr:uid="{00000000-0005-0000-0000-0000C4000000}"/>
    <cellStyle name="_Book1 (32)" xfId="212" xr:uid="{00000000-0005-0000-0000-0000C5000000}"/>
    <cellStyle name="_Book1 (39)" xfId="213" xr:uid="{00000000-0005-0000-0000-0000C6000000}"/>
    <cellStyle name="_Book1 (8)" xfId="214" xr:uid="{00000000-0005-0000-0000-0000C7000000}"/>
    <cellStyle name="_Book2" xfId="215" xr:uid="{00000000-0005-0000-0000-0000C8000000}"/>
    <cellStyle name="_BOQ" xfId="216" xr:uid="{00000000-0005-0000-0000-0000C9000000}"/>
    <cellStyle name="_BOQ  Sarojini  Nagar" xfId="217" xr:uid="{00000000-0005-0000-0000-0000CA000000}"/>
    <cellStyle name="_BOQ - Workings" xfId="218" xr:uid="{00000000-0005-0000-0000-0000CB000000}"/>
    <cellStyle name="_BOQ &amp; Meas 30-04-09" xfId="219" xr:uid="{00000000-0005-0000-0000-0000CC000000}"/>
    <cellStyle name="_BOQ -26-02-10" xfId="220" xr:uid="{00000000-0005-0000-0000-0000CD000000}"/>
    <cellStyle name="_BOQ 3 1" xfId="221" xr:uid="{00000000-0005-0000-0000-0000CE000000}"/>
    <cellStyle name="_BOQ CIVIL_final 15 3 11" xfId="222" xr:uid="{00000000-0005-0000-0000-0000CF000000}"/>
    <cellStyle name="_BOQ FOR HOTEL BLOCK - 18.10.08 - AHC" xfId="223" xr:uid="{00000000-0005-0000-0000-0000D0000000}"/>
    <cellStyle name="_BOQ FOR OFFICE LEVELS" xfId="224" xr:uid="{00000000-0005-0000-0000-0000D1000000}"/>
    <cellStyle name="_BOQ RATE" xfId="225" xr:uid="{00000000-0005-0000-0000-0000D2000000}"/>
    <cellStyle name="_BOQ WITH MEAS OF EXT BOQ-23.02.11 TO HSA" xfId="226" xr:uid="{00000000-0005-0000-0000-0000D3000000}"/>
    <cellStyle name="_BOQ WITH MEASUREMENT - CIVIL FINISHING WORK - 04.01.2008" xfId="227" xr:uid="{00000000-0005-0000-0000-0000D4000000}"/>
    <cellStyle name="_BOQ_Cement reconcilation  up to Nov 2011" xfId="228" xr:uid="{00000000-0005-0000-0000-0000D5000000}"/>
    <cellStyle name="_BOQ-Chennai Tech park -IBMS-18-04-07" xfId="229" xr:uid="{00000000-0005-0000-0000-0000D6000000}"/>
    <cellStyle name="_BOQ-IIT-SCPL-25.12.08" xfId="230" xr:uid="{00000000-0005-0000-0000-0000D7000000}"/>
    <cellStyle name="_BOQ-IIT-SCPL-R2-EXCLUING BLDG." xfId="231" xr:uid="{00000000-0005-0000-0000-0000D8000000}"/>
    <cellStyle name="_BOQ-IIT-SCPL-R3-for B2 Bldg.-external development" xfId="232" xr:uid="{00000000-0005-0000-0000-0000D9000000}"/>
    <cellStyle name="_BOQ-IIT-SCPL-R3-for B3 Bldg.-external development" xfId="233" xr:uid="{00000000-0005-0000-0000-0000DA000000}"/>
    <cellStyle name="_BOQ-IIT-SCPL-R5-for B2 Bldg.-external development-26.06.09" xfId="234" xr:uid="{00000000-0005-0000-0000-0000DB000000}"/>
    <cellStyle name="_BOQ-IIT-SCPL-R5-for B3 Bldg.-external development-26.06.09" xfId="235" xr:uid="{00000000-0005-0000-0000-0000DC000000}"/>
    <cellStyle name="_BOQ-IIT-SCPL-R6-for B3 Bldg.-external development-13.08.09" xfId="236" xr:uid="{00000000-0005-0000-0000-0000DD000000}"/>
    <cellStyle name="_BOQ-IIT-SCPL-REVISED-R2-FOR BLDG-as per various lvls" xfId="237" xr:uid="{00000000-0005-0000-0000-0000DE000000}"/>
    <cellStyle name="_BOQ-IIT-SCPL-REVISED-R3-FOR BLDG-2-as per various lvls" xfId="238" xr:uid="{00000000-0005-0000-0000-0000DF000000}"/>
    <cellStyle name="_BOQ-IIT-SCPL-REVISED-R5-FOR BLDG-2-as per various lvls-26.06.09" xfId="239" xr:uid="{00000000-0005-0000-0000-0000E0000000}"/>
    <cellStyle name="_BOQ-Paint  shop" xfId="240" xr:uid="{00000000-0005-0000-0000-0000E1000000}"/>
    <cellStyle name="_BOQ-Paint  shop_pl Scope vs Front" xfId="241" xr:uid="{00000000-0005-0000-0000-0000E2000000}"/>
    <cellStyle name="_BPCL - Mumbai HP  25.07.05 Email" xfId="242" xr:uid="{00000000-0005-0000-0000-0000E3000000}"/>
    <cellStyle name="_Break UP - Final" xfId="243" xr:uid="{00000000-0005-0000-0000-0000E4000000}"/>
    <cellStyle name="_budget forecast_rev1_dec'08 (3) (3)" xfId="244" xr:uid="{00000000-0005-0000-0000-0000E5000000}"/>
    <cellStyle name="_budget forecast_rev1_dec'08 (3) (3) 2" xfId="245" xr:uid="{00000000-0005-0000-0000-0000E6000000}"/>
    <cellStyle name="_budget forecast_rev1_dec'08 (3) (3)_Item Rate Client Bill RA-7 Dec.10 (SBM Homes)" xfId="246" xr:uid="{00000000-0005-0000-0000-0000E7000000}"/>
    <cellStyle name="_budget forecast_rev1_dec'08 (3) (3)_Labour Camp Detail" xfId="247" xr:uid="{00000000-0005-0000-0000-0000E8000000}"/>
    <cellStyle name="_budget noida mall _ structre and rough finish" xfId="248" xr:uid="{00000000-0005-0000-0000-0000E9000000}"/>
    <cellStyle name="_Budget sumaary updated up to Jan-08" xfId="249" xr:uid="{00000000-0005-0000-0000-0000EA000000}"/>
    <cellStyle name="_Budget sumaary updated up to Jan-08 2" xfId="250" xr:uid="{00000000-0005-0000-0000-0000EB000000}"/>
    <cellStyle name="_Budget sumaary updated up to Jan-08_Amend 2 DPL CONTRACT" xfId="251" xr:uid="{00000000-0005-0000-0000-0000EC000000}"/>
    <cellStyle name="_Budget sumaary updated up to Jan-08_Item Rate Client Bill RA-7 Dec.10 (SBM Homes)" xfId="252" xr:uid="{00000000-0005-0000-0000-0000ED000000}"/>
    <cellStyle name="_Budget sumaary updated up to Jan-08_Labour Camp Detail" xfId="253" xr:uid="{00000000-0005-0000-0000-0000EE000000}"/>
    <cellStyle name="_Budget_Elphinstone_updated_30 June 2009." xfId="254" xr:uid="{00000000-0005-0000-0000-0000EF000000}"/>
    <cellStyle name="_Budgets given by Biju for Business plan-08-09" xfId="255" xr:uid="{00000000-0005-0000-0000-0000F0000000}"/>
    <cellStyle name="_BUILTUP AREA-16-12-08 PD" xfId="256" xr:uid="{00000000-0005-0000-0000-0000F1000000}"/>
    <cellStyle name="_Bulk &amp; Steel Reconciliation (KC665) April'2010" xfId="257" xr:uid="{00000000-0005-0000-0000-0000F2000000}"/>
    <cellStyle name="_Business plan-08-09" xfId="258" xr:uid="{00000000-0005-0000-0000-0000F3000000}"/>
    <cellStyle name="_C&amp;H-24-09-07" xfId="259" xr:uid="{00000000-0005-0000-0000-0000F4000000}"/>
    <cellStyle name="_CA Campus" xfId="260" xr:uid="{00000000-0005-0000-0000-0000F5000000}"/>
    <cellStyle name="_Calcutta Airport Analysis 12-06-2008" xfId="261" xr:uid="{00000000-0005-0000-0000-0000F6000000}"/>
    <cellStyle name="_CANARA BANK281105" xfId="262" xr:uid="{00000000-0005-0000-0000-0000F7000000}"/>
    <cellStyle name="_certified santech bill-3" xfId="263" xr:uid="{00000000-0005-0000-0000-0000F8000000}"/>
    <cellStyle name="_Change Order" xfId="264" xr:uid="{00000000-0005-0000-0000-0000F9000000}"/>
    <cellStyle name="_Change Order TA" xfId="265" xr:uid="{00000000-0005-0000-0000-0000FA000000}"/>
    <cellStyle name="_Change Order TA_Book2" xfId="266" xr:uid="{00000000-0005-0000-0000-0000FB000000}"/>
    <cellStyle name="_Change Order TA_Book2 2" xfId="267" xr:uid="{00000000-0005-0000-0000-0000FC000000}"/>
    <cellStyle name="_Change Order_Book2" xfId="268" xr:uid="{00000000-0005-0000-0000-0000FD000000}"/>
    <cellStyle name="_Change Order_Book2 2" xfId="269" xr:uid="{00000000-0005-0000-0000-0000FE000000}"/>
    <cellStyle name="_CHANGES  in B-Block" xfId="270" xr:uid="{00000000-0005-0000-0000-0000FF000000}"/>
    <cellStyle name="_Charkop Finishing1" xfId="271" xr:uid="{00000000-0005-0000-0000-000000010000}"/>
    <cellStyle name="_chattishgarh road work analysis" xfId="272" xr:uid="{00000000-0005-0000-0000-000001010000}"/>
    <cellStyle name="_chattishgarh road work analysis_pl Scope vs Front" xfId="273" xr:uid="{00000000-0005-0000-0000-000002010000}"/>
    <cellStyle name="_Chennai IT Disallowed- (Jul- Jan 08)-final" xfId="274" xr:uid="{00000000-0005-0000-0000-000003010000}"/>
    <cellStyle name="_Chennai schedule of Quantities" xfId="275" xr:uid="{00000000-0005-0000-0000-000004010000}"/>
    <cellStyle name="_CIDCO-BC&amp;EH-SCHEDULE-A-13 E 2008" xfId="276" xr:uid="{00000000-0005-0000-0000-000005010000}"/>
    <cellStyle name="_Civil 09(1).01.09" xfId="277" xr:uid="{00000000-0005-0000-0000-000006010000}"/>
    <cellStyle name="_Civil BOQ" xfId="278" xr:uid="{00000000-0005-0000-0000-000007010000}"/>
    <cellStyle name="_CIVIL Work-ACE TC-II Powai(E)" xfId="279" xr:uid="{00000000-0005-0000-0000-000008010000}"/>
    <cellStyle name="_Client Bill Details " xfId="280" xr:uid="{00000000-0005-0000-0000-000009010000}"/>
    <cellStyle name="_Client sales -Hq review 16th Feb-06" xfId="281" xr:uid="{00000000-0005-0000-0000-00000A010000}"/>
    <cellStyle name="_Col.steel cal.-14.07.09" xfId="282" xr:uid="{00000000-0005-0000-0000-00000B010000}"/>
    <cellStyle name="_Comma" xfId="283" xr:uid="{00000000-0005-0000-0000-00000C010000}"/>
    <cellStyle name="_Comments &amp; Highlights-BMS-3-08-07" xfId="284" xr:uid="{00000000-0005-0000-0000-00000D010000}"/>
    <cellStyle name="_COMMERZ 2  3 CASH FLOW" xfId="285" xr:uid="{00000000-0005-0000-0000-00000E010000}"/>
    <cellStyle name="_common folder report nov 08" xfId="286" xr:uid="{00000000-0005-0000-0000-00000F010000}"/>
    <cellStyle name="_Comparative JNS" xfId="287" xr:uid="{00000000-0005-0000-0000-000010010000}"/>
    <cellStyle name="_Construction budget_Jul 2010" xfId="288" xr:uid="{00000000-0005-0000-0000-000011010000}"/>
    <cellStyle name="_contract boq DT " xfId="289" xr:uid="{00000000-0005-0000-0000-000012010000}"/>
    <cellStyle name="_Contract Review Jasola-April-08 13-05-2008" xfId="290" xr:uid="{00000000-0005-0000-0000-000013010000}"/>
    <cellStyle name="_Contract Review Jasola-May-08 11-06-2008" xfId="291" xr:uid="{00000000-0005-0000-0000-000014010000}"/>
    <cellStyle name="_Convergys India Service Ltd. , Hyderabad ( Working )" xfId="292" xr:uid="{00000000-0005-0000-0000-000015010000}"/>
    <cellStyle name="_Copy of  performance report Dec 08" xfId="293" xr:uid="{00000000-0005-0000-0000-000016010000}"/>
    <cellStyle name="_Copy of  performance report feb 09" xfId="294" xr:uid="{00000000-0005-0000-0000-000017010000}"/>
    <cellStyle name="_Copy of  performance report Jan 09" xfId="295" xr:uid="{00000000-0005-0000-0000-000018010000}"/>
    <cellStyle name="_Copy of Business plan-08-09-Construction cost" xfId="296" xr:uid="{00000000-0005-0000-0000-000019010000}"/>
    <cellStyle name="_Copy of Copy of concrete prod. report sep 08" xfId="297" xr:uid="{00000000-0005-0000-0000-00001A010000}"/>
    <cellStyle name="_Copy of fuel report sep 08" xfId="298" xr:uid="{00000000-0005-0000-0000-00001B010000}"/>
    <cellStyle name="_Copy of Fund Analysis" xfId="299" xr:uid="{00000000-0005-0000-0000-00001C010000}"/>
    <cellStyle name="_Copy of LOR STAFF-Surplus after 31-05-08" xfId="300" xr:uid="{00000000-0005-0000-0000-00001D010000}"/>
    <cellStyle name="_Copy of LOR STAFF-Surplus after 31-05-08 2" xfId="301" xr:uid="{00000000-0005-0000-0000-00001E010000}"/>
    <cellStyle name="_Copy of LOR STAFF-Surplus after 31-05-08_Amend 2 DPL CONTRACT" xfId="302" xr:uid="{00000000-0005-0000-0000-00001F010000}"/>
    <cellStyle name="_Copy of LOR STAFF-Surplus after 31-05-08_Item Rate Client Bill RA-7 Dec.10 (SBM Homes)" xfId="303" xr:uid="{00000000-0005-0000-0000-000020010000}"/>
    <cellStyle name="_Copy of LOR STAFF-Surplus after 31-05-08_Labour Camp Detail" xfId="304" xr:uid="{00000000-0005-0000-0000-000021010000}"/>
    <cellStyle name="_Copy of LOR STAFF-Surplus after 31-05-08_SBM School 6th RA Bill 09 Feb-10 Rev" xfId="305" xr:uid="{00000000-0005-0000-0000-000022010000}"/>
    <cellStyle name="_Copy of Monthly Progress Report  DLF Infocity - Chennai July 08 " xfId="306" xr:uid="{00000000-0005-0000-0000-000023010000}"/>
    <cellStyle name="_Copy of MPS_3 NEW" xfId="307" xr:uid="{00000000-0005-0000-0000-000024010000}"/>
    <cellStyle name="_Copy of MR OCT'08 IT Chennai" xfId="308" xr:uid="{00000000-0005-0000-0000-000025010000}"/>
    <cellStyle name="_Copy of Purchase report for the month of Aug'08 (4)" xfId="309" xr:uid="{00000000-0005-0000-0000-000026010000}"/>
    <cellStyle name="_Copy of Rate analysis concrete (WO Cement) adjusted" xfId="310" xr:uid="{00000000-0005-0000-0000-000027010000}"/>
    <cellStyle name="_Copy of Rec  Summary Dec-07" xfId="311" xr:uid="{00000000-0005-0000-0000-000028010000}"/>
    <cellStyle name="_Copy of Rec  Summary Dec-07 2" xfId="312" xr:uid="{00000000-0005-0000-0000-000029010000}"/>
    <cellStyle name="_Copy of Rec  Summary Dec-07_Item Rate Client Bill RA-7 Dec.10 (SBM Homes)" xfId="313" xr:uid="{00000000-0005-0000-0000-00002A010000}"/>
    <cellStyle name="_Copy of Rec  Summary Dec-07_Labour Camp Detail" xfId="314" xr:uid="{00000000-0005-0000-0000-00002B010000}"/>
    <cellStyle name="_Copy of Rec  Summary Dec-07_Material Reco March-2011 (Homes)" xfId="315" xr:uid="{00000000-0005-0000-0000-00002C010000}"/>
    <cellStyle name="_Copy of Rec  Summary Dec-07_Monthly Progress Report - MPR" xfId="316" xr:uid="{00000000-0005-0000-0000-00002D010000}"/>
    <cellStyle name="_Copy of Rec  Summary Dec-07_Monthly Progress Report - MPR VV" xfId="317" xr:uid="{00000000-0005-0000-0000-00002E010000}"/>
    <cellStyle name="_Copy of Rec  Summary Dec-07_SAFETY RECORD FOR THE MONTH OF May,  2011 - MPR" xfId="318" xr:uid="{00000000-0005-0000-0000-00002F010000}"/>
    <cellStyle name="_Copy of Rec  Summary Dec-07_SAFETY RECORD FOR THE MONTH OFApril, 2011 - MPR" xfId="319" xr:uid="{00000000-0005-0000-0000-000030010000}"/>
    <cellStyle name="_Copy of Rec  Summary Dec-07_Sectional Progress 1 July 09 onwards" xfId="320" xr:uid="{00000000-0005-0000-0000-000031010000}"/>
    <cellStyle name="_Copy of Rec  Summary Dec-07_Weekly Photos 1 July 09 onwards" xfId="321" xr:uid="{00000000-0005-0000-0000-000032010000}"/>
    <cellStyle name="_Copy of Rec  Summary Dec-07_WPR 26-1 Nov 2009" xfId="322" xr:uid="{00000000-0005-0000-0000-000033010000}"/>
    <cellStyle name="_Copy of Rec  Summary Dec-07_WPR Magnolias 2009" xfId="323" xr:uid="{00000000-0005-0000-0000-000034010000}"/>
    <cellStyle name="_Copy of Rec-Feb-08" xfId="324" xr:uid="{00000000-0005-0000-0000-000035010000}"/>
    <cellStyle name="_Copy of Rec-Feb-08_Material Reco March-2011 (Homes)" xfId="325" xr:uid="{00000000-0005-0000-0000-000036010000}"/>
    <cellStyle name="_Copy of Rec-Feb-08_Monthly Progress Report - MPR" xfId="326" xr:uid="{00000000-0005-0000-0000-000037010000}"/>
    <cellStyle name="_Copy of Rec-Feb-08_Monthly Progress Report - MPR VV" xfId="327" xr:uid="{00000000-0005-0000-0000-000038010000}"/>
    <cellStyle name="_Copy of Rec-Feb-08_SAFETY RECORD FOR THE MONTH OF May,  2011 - MPR" xfId="328" xr:uid="{00000000-0005-0000-0000-000039010000}"/>
    <cellStyle name="_Copy of Rec-Feb-08_SAFETY RECORD FOR THE MONTH OFApril, 2011 - MPR" xfId="329" xr:uid="{00000000-0005-0000-0000-00003A010000}"/>
    <cellStyle name="_Copy of Rec-Feb-08_Sectional Progress 1 July 09 onwards" xfId="330" xr:uid="{00000000-0005-0000-0000-00003B010000}"/>
    <cellStyle name="_Copy of Rec-Feb-08_Weekly Photos 1 July 09 onwards" xfId="331" xr:uid="{00000000-0005-0000-0000-00003C010000}"/>
    <cellStyle name="_Copy of Rec-Feb-08_WPR 26-1 Nov 2009" xfId="332" xr:uid="{00000000-0005-0000-0000-00003D010000}"/>
    <cellStyle name="_Copy of Rec-Feb-08_WPR Magnolias 2009" xfId="333" xr:uid="{00000000-0005-0000-0000-00003E010000}"/>
    <cellStyle name="_Copy of Revised 1 aadarsh09.12.06" xfId="334" xr:uid="{00000000-0005-0000-0000-00003F010000}"/>
    <cellStyle name="_Copy of urban wod ra.-14 SUBMITTED" xfId="335" xr:uid="{00000000-0005-0000-0000-000040010000}"/>
    <cellStyle name="_Copy of Vytilla Jan09_Cash flow" xfId="336" xr:uid="{00000000-0005-0000-0000-000041010000}"/>
    <cellStyle name="_CorrFinisTTPh10-10-11-123" xfId="337" xr:uid="{00000000-0005-0000-0000-000042010000}"/>
    <cellStyle name="_Cost allocation  budget 11.07" xfId="338" xr:uid="{00000000-0005-0000-0000-000043010000}"/>
    <cellStyle name="_Cost allocation  budget 11.07 2" xfId="339" xr:uid="{00000000-0005-0000-0000-000044010000}"/>
    <cellStyle name="_Cost allocation  budget 11.07_Item Rate Client Bill RA-7 Dec.10 (SBM Homes)" xfId="340" xr:uid="{00000000-0005-0000-0000-000045010000}"/>
    <cellStyle name="_Cost allocation  budget 11.07_Labour Camp Detail" xfId="341" xr:uid="{00000000-0005-0000-0000-000046010000}"/>
    <cellStyle name="_Cost code- KC 661" xfId="342" xr:uid="{00000000-0005-0000-0000-000047010000}"/>
    <cellStyle name="_Cost comp. as per LOI" xfId="343" xr:uid="{00000000-0005-0000-0000-000048010000}"/>
    <cellStyle name="_Cost to be incurred Ajit" xfId="344" xr:uid="{00000000-0005-0000-0000-000049010000}"/>
    <cellStyle name="_Crest workshop plan- MASONRY-Zone 3" xfId="345" xr:uid="{00000000-0005-0000-0000-00004A010000}"/>
    <cellStyle name="_Cumulative ACE- TC2" xfId="346" xr:uid="{00000000-0005-0000-0000-00004B010000}"/>
    <cellStyle name="_Currency" xfId="347" xr:uid="{00000000-0005-0000-0000-00004C010000}"/>
    <cellStyle name="_CurrencySpace" xfId="348" xr:uid="{00000000-0005-0000-0000-00004D010000}"/>
    <cellStyle name="_Cwip-July-05" xfId="349" xr:uid="{00000000-0005-0000-0000-00004E010000}"/>
    <cellStyle name="_Depreciation Dinesh" xfId="350" xr:uid="{00000000-0005-0000-0000-00004F010000}"/>
    <cellStyle name="_Detail of Rentals &amp; dismentling work at magnolias to complete the costplus contract" xfId="351" xr:uid="{00000000-0005-0000-0000-000050010000}"/>
    <cellStyle name="_Detail of Rentals &amp; dismentling work at magnolias to complete the costplus contract_Book2" xfId="352" xr:uid="{00000000-0005-0000-0000-000051010000}"/>
    <cellStyle name="_Detail of Rentals &amp; dismentling work at magnolias to complete the costplus contract_Book2 2" xfId="353" xr:uid="{00000000-0005-0000-0000-000052010000}"/>
    <cellStyle name="_DIAL Fire Station LMP STC" xfId="354" xr:uid="{00000000-0005-0000-0000-000053010000}"/>
    <cellStyle name="_DIAL Terminal T3 - Structure  final 12th Jul-07 for Client" xfId="355" xr:uid="{00000000-0005-0000-0000-000054010000}"/>
    <cellStyle name="_DIAL-Compressed air sys boq SMFS-24-08-07- LMP-WO taxes" xfId="356" xr:uid="{00000000-0005-0000-0000-000055010000}"/>
    <cellStyle name="_DIAL-Costworkings 4th Dec 2006" xfId="357" xr:uid="{00000000-0005-0000-0000-000056010000}"/>
    <cellStyle name="_dlf budget" xfId="358" xr:uid="{00000000-0005-0000-0000-000057010000}"/>
    <cellStyle name="_DRAFT BOQ" xfId="359" xr:uid="{00000000-0005-0000-0000-000058010000}"/>
    <cellStyle name="_DRAFT BOQ OF GIRLS HOSTEL - 21.12.09" xfId="360" xr:uid="{00000000-0005-0000-0000-000059010000}"/>
    <cellStyle name="_DRAFT BOQ-GLAZING-STAGE WISE-05.07.08-DVJ" xfId="361" xr:uid="{00000000-0005-0000-0000-00005A010000}"/>
    <cellStyle name="_Draft Budget - 15 Acre" xfId="362" xr:uid="{00000000-0005-0000-0000-00005B010000}"/>
    <cellStyle name="_Draft Budget - 15 Acre 2" xfId="363" xr:uid="{00000000-0005-0000-0000-00005C010000}"/>
    <cellStyle name="_Draft Budget - 15 Acre_Item Rate Client Bill RA-7 Dec.10 (SBM Homes)" xfId="364" xr:uid="{00000000-0005-0000-0000-00005D010000}"/>
    <cellStyle name="_Draft Budget - 15 Acre_Labour Camp Detail" xfId="365" xr:uid="{00000000-0005-0000-0000-00005E010000}"/>
    <cellStyle name="_Drawing" xfId="366" xr:uid="{00000000-0005-0000-0000-00005F010000}"/>
    <cellStyle name="_DRY CLADDING RATE ANALYSIS" xfId="367" xr:uid="{00000000-0005-0000-0000-000060010000}"/>
    <cellStyle name="_E &amp; G BLOCK CIVIL ABSTRACT 1" xfId="368" xr:uid="{00000000-0005-0000-0000-000061010000}"/>
    <cellStyle name="_EFC_221107 Rev1" xfId="369" xr:uid="{00000000-0005-0000-0000-000062010000}"/>
    <cellStyle name="_EKTA SALE COMP Incl Taxes R02 270310 " xfId="370" xr:uid="{00000000-0005-0000-0000-000063010000}"/>
    <cellStyle name="_Elanza Costing for Dec09(R-3)" xfId="371" xr:uid="{00000000-0005-0000-0000-000064010000}"/>
    <cellStyle name="_Elanza-finishing (Main)" xfId="372" xr:uid="{00000000-0005-0000-0000-000065010000}"/>
    <cellStyle name="_Elanza-main" xfId="373" xr:uid="{00000000-0005-0000-0000-000066010000}"/>
    <cellStyle name="_Electrical Offer Sent to Contracts (06.02.09)" xfId="374" xr:uid="{00000000-0005-0000-0000-000067010000}"/>
    <cellStyle name="_Electrical Work-summary" xfId="375" xr:uid="{00000000-0005-0000-0000-000068010000}"/>
    <cellStyle name="_Elevated Ramp" xfId="376" xr:uid="{00000000-0005-0000-0000-000069010000}"/>
    <cellStyle name="_Emaar Hyd IT Cost Reduction by reducing floor height 4.1 to 3.8 m" xfId="377" xr:uid="{00000000-0005-0000-0000-00006A010000}"/>
    <cellStyle name="_ESTIMATE" xfId="378" xr:uid="{00000000-0005-0000-0000-00006B010000}"/>
    <cellStyle name="_ESTIMATE - 25.07.08" xfId="379" xr:uid="{00000000-0005-0000-0000-00006C010000}"/>
    <cellStyle name="_ESTIMATE FOR GIRL'S HOSTEL BLOCK-25.12.09" xfId="380" xr:uid="{00000000-0005-0000-0000-00006D010000}"/>
    <cellStyle name="_ESTIMATE WITH MEASUREMENT SHEET - ARCH.-18.11.08-" xfId="381" xr:uid="{00000000-0005-0000-0000-00006E010000}"/>
    <cellStyle name="_ESTIMATE-15.10.09" xfId="382" xr:uid="{00000000-0005-0000-0000-00006F010000}"/>
    <cellStyle name="_ESTIMATE-29.08.08-CENTRAL PURCHASE STORE" xfId="383" xr:uid="{00000000-0005-0000-0000-000070010000}"/>
    <cellStyle name="_ESTIMATE-CANTEEN" xfId="384" xr:uid="{00000000-0005-0000-0000-000071010000}"/>
    <cellStyle name="_ESTIMATE-CANTEEN_ESTIMATE- RTC CREST ANNEX-20-02-10-SSA" xfId="385" xr:uid="{00000000-0005-0000-0000-000072010000}"/>
    <cellStyle name="_ESTIMATE-CANTEEN_RA_MKT_INTERIOR" xfId="386" xr:uid="{00000000-0005-0000-0000-000073010000}"/>
    <cellStyle name="_ESTIMATE-CANTEEN_RA-MKT" xfId="387" xr:uid="{00000000-0005-0000-0000-000074010000}"/>
    <cellStyle name="_ESTIMATE-CANTEEN_REV.EST" xfId="388" xr:uid="{00000000-0005-0000-0000-000075010000}"/>
    <cellStyle name="_ESTIMATE-CANTEEN_REV.ESTIMATE" xfId="389" xr:uid="{00000000-0005-0000-0000-000076010000}"/>
    <cellStyle name="_ESTIMATE-CLUB HOUSE PUNE-NIRMAL-15-07-10-R2" xfId="390" xr:uid="{00000000-0005-0000-0000-000077010000}"/>
    <cellStyle name="_Estimated costs_Vadodara" xfId="391" xr:uid="{00000000-0005-0000-0000-000078010000}"/>
    <cellStyle name="_ESTIMATE-ESG-I-09.09.08" xfId="392" xr:uid="{00000000-0005-0000-0000-000079010000}"/>
    <cellStyle name="_ESTIMATE-ESG-I-09.09.08_ESTIMATE- RTC CREST ANNEX-20-02-10-SSA" xfId="393" xr:uid="{00000000-0005-0000-0000-00007A010000}"/>
    <cellStyle name="_ESTIMATE-ESG-I-09.09.08_RA_MKT_INTERIOR" xfId="394" xr:uid="{00000000-0005-0000-0000-00007B010000}"/>
    <cellStyle name="_ESTIMATE-ESG-I-09.09.08_RA-MKT" xfId="395" xr:uid="{00000000-0005-0000-0000-00007C010000}"/>
    <cellStyle name="_ESTIMATE-ESG-I-09.09.08_REV.EST" xfId="396" xr:uid="{00000000-0005-0000-0000-00007D010000}"/>
    <cellStyle name="_ESTIMATE-ESG-I-09.09.08_REV.ESTIMATE" xfId="397" xr:uid="{00000000-0005-0000-0000-00007E010000}"/>
    <cellStyle name="_ESTIMATE-LIBRARY" xfId="398" xr:uid="{00000000-0005-0000-0000-00007F010000}"/>
    <cellStyle name="_ESTIMATE-LIBRARY_ESTIMATE- RTC CREST ANNEX-20-02-10-SSA" xfId="399" xr:uid="{00000000-0005-0000-0000-000080010000}"/>
    <cellStyle name="_ESTIMATE-LIBRARY_RA_MKT_INTERIOR" xfId="400" xr:uid="{00000000-0005-0000-0000-000081010000}"/>
    <cellStyle name="_ESTIMATE-LIBRARY_RA-MKT" xfId="401" xr:uid="{00000000-0005-0000-0000-000082010000}"/>
    <cellStyle name="_ESTIMATE-LIBRARY_REV.EST" xfId="402" xr:uid="{00000000-0005-0000-0000-000083010000}"/>
    <cellStyle name="_ESTIMATE-LIBRARY_REV.ESTIMATE" xfId="403" xr:uid="{00000000-0005-0000-0000-000084010000}"/>
    <cellStyle name="_ESTIMATE-RTC AND CRES ANNEX" xfId="404" xr:uid="{00000000-0005-0000-0000-000085010000}"/>
    <cellStyle name="_ESTIMATE-RTC AND CRES ANNEX_ESTIMATE- RTC CREST ANNEX-20-02-10-SSA" xfId="405" xr:uid="{00000000-0005-0000-0000-000086010000}"/>
    <cellStyle name="_ESTIMATE-RTC AND CRES ANNEX_RA_MKT_INTERIOR" xfId="406" xr:uid="{00000000-0005-0000-0000-000087010000}"/>
    <cellStyle name="_ESTIMATE-RTC AND CRES ANNEX_RA-MKT" xfId="407" xr:uid="{00000000-0005-0000-0000-000088010000}"/>
    <cellStyle name="_ESTIMATE-RTC AND CRES ANNEX_REV.EST" xfId="408" xr:uid="{00000000-0005-0000-0000-000089010000}"/>
    <cellStyle name="_ESTIMATE-RTC AND CRES ANNEX_REV.ESTIMATE" xfId="409" xr:uid="{00000000-0005-0000-0000-00008A010000}"/>
    <cellStyle name="_EST-SHORE PILING-24.09.10" xfId="410" xr:uid="{00000000-0005-0000-0000-00008B010000}"/>
    <cellStyle name="_ET_STYLE_NoName_00_" xfId="411" xr:uid="{00000000-0005-0000-0000-00008C010000}"/>
    <cellStyle name="_ET_STYLE_NoName_00__Residential Building - 26.07.12" xfId="412" xr:uid="{00000000-0005-0000-0000-00008D010000}"/>
    <cellStyle name="_eta" xfId="413" xr:uid="{00000000-0005-0000-0000-00008E010000}"/>
    <cellStyle name="_ETA_RAB1_certified" xfId="414" xr:uid="{00000000-0005-0000-0000-00008F010000}"/>
    <cellStyle name="_ETISALAT-FINISHING BOQ" xfId="415" xr:uid="{00000000-0005-0000-0000-000090010000}"/>
    <cellStyle name="_Euro" xfId="416" xr:uid="{00000000-0005-0000-0000-000091010000}"/>
    <cellStyle name="_Expenses_IWSL_3344_30 Nov 09" xfId="417" xr:uid="{00000000-0005-0000-0000-000092010000}"/>
    <cellStyle name="_Expenses_IWSL_3344_31 Dec 09" xfId="418" xr:uid="{00000000-0005-0000-0000-000093010000}"/>
    <cellStyle name="_ExPRESS GREENS  M-1A for contracts - schedule rates Jan 09 and As per Sec 90    " xfId="419" xr:uid="{00000000-0005-0000-0000-000094010000}"/>
    <cellStyle name="_External Works" xfId="420" xr:uid="{00000000-0005-0000-0000-000095010000}"/>
    <cellStyle name="_External Works BOQ's" xfId="421" xr:uid="{00000000-0005-0000-0000-000096010000}"/>
    <cellStyle name="_FINAL BASEMENT E beam &amp; slab" xfId="422" xr:uid="{00000000-0005-0000-0000-000097010000}"/>
    <cellStyle name="_final Budget 06.08.08" xfId="423" xr:uid="{00000000-0005-0000-0000-000098010000}"/>
    <cellStyle name="_FINAL ETA" xfId="424" xr:uid="{00000000-0005-0000-0000-000099010000}"/>
    <cellStyle name="_Final Report-JUne 07" xfId="425" xr:uid="{00000000-0005-0000-0000-00009A010000}"/>
    <cellStyle name="_Final Report-JUne 07_Amend 2 DPL CONTRACT" xfId="426" xr:uid="{00000000-0005-0000-0000-00009B010000}"/>
    <cellStyle name="_Final VGN ZCR" xfId="427" xr:uid="{00000000-0005-0000-0000-00009C010000}"/>
    <cellStyle name="_Finishing (BOQ - Bld 01 &amp; 02)" xfId="428" xr:uid="{00000000-0005-0000-0000-00009D010000}"/>
    <cellStyle name="_FINISHING SCHEDULE-GURGAON-January-2009" xfId="429" xr:uid="{00000000-0005-0000-0000-00009E010000}"/>
    <cellStyle name="_Fire Alarm-REV-B-19-09-07-LMP-WO TAXES" xfId="430" xr:uid="{00000000-0005-0000-0000-00009F010000}"/>
    <cellStyle name="_Fire Fighting Works" xfId="431" xr:uid="{00000000-0005-0000-0000-0000A0010000}"/>
    <cellStyle name="_Fire Protection-WO taxes" xfId="432" xr:uid="{00000000-0005-0000-0000-0000A1010000}"/>
    <cellStyle name="_Fixed Assets  30-09-2007 Final1" xfId="433" xr:uid="{00000000-0005-0000-0000-0000A2010000}"/>
    <cellStyle name="_Form 3cd" xfId="434" xr:uid="{00000000-0005-0000-0000-0000A3010000}"/>
    <cellStyle name="_Form 3cd_Bill Magnolias RA Bill No 38  Dec-09" xfId="435" xr:uid="{00000000-0005-0000-0000-0000A4010000}"/>
    <cellStyle name="_Form 3cd_Bill Magnolias RA Bill No 38 Dec-09" xfId="436" xr:uid="{00000000-0005-0000-0000-0000A5010000}"/>
    <cellStyle name="_Form 3cd_UPFRONT BILLING" xfId="437" xr:uid="{00000000-0005-0000-0000-0000A6010000}"/>
    <cellStyle name="_Formats-Utilisation" xfId="438" xr:uid="{00000000-0005-0000-0000-0000A7010000}"/>
    <cellStyle name="_FPA - Working" xfId="439" xr:uid="{00000000-0005-0000-0000-0000A8010000}"/>
    <cellStyle name="_FPA - Working_pl Scope vs Front" xfId="440" xr:uid="{00000000-0005-0000-0000-0000A9010000}"/>
    <cellStyle name="_Full  Contract  09.12.10. -" xfId="441" xr:uid="{00000000-0005-0000-0000-0000AA010000}"/>
    <cellStyle name="_Glaxo-Smithkline" xfId="442" xr:uid="{00000000-0005-0000-0000-0000AB010000}"/>
    <cellStyle name="_Global (Harayana) 16.11.05" xfId="443" xr:uid="{00000000-0005-0000-0000-0000AC010000}"/>
    <cellStyle name="_Global Hospital  - 16.10.07" xfId="444" xr:uid="{00000000-0005-0000-0000-0000AD010000}"/>
    <cellStyle name="_Google" xfId="445" xr:uid="{00000000-0005-0000-0000-0000AE010000}"/>
    <cellStyle name="_H P campus" xfId="446" xr:uid="{00000000-0005-0000-0000-0000AF010000}"/>
    <cellStyle name="_H.P. - Brigade Hul-Kul-Bills" xfId="447" xr:uid="{00000000-0005-0000-0000-0000B0010000}"/>
    <cellStyle name="_H.P. - Brigade Hul-Kul-Bills_Exora_Business_Park_Analysis_with_Cement_and_steel_KRRC_SNS 22.01.09" xfId="448" xr:uid="{00000000-0005-0000-0000-0000B1010000}"/>
    <cellStyle name="_Heading" xfId="449" xr:uid="{00000000-0005-0000-0000-0000B2010000}"/>
    <cellStyle name="_Highlight" xfId="450" xr:uid="{00000000-0005-0000-0000-0000B3010000}"/>
    <cellStyle name="_Himdri Budget" xfId="451" xr:uid="{00000000-0005-0000-0000-0000B4010000}"/>
    <cellStyle name="_HVAC -ACE_TC2" xfId="452" xr:uid="{00000000-0005-0000-0000-0000B5010000}"/>
    <cellStyle name="_HVAC BOQ_Final-ACE" xfId="453" xr:uid="{00000000-0005-0000-0000-0000B6010000}"/>
    <cellStyle name="_HVAC BOQ_TCII" xfId="454" xr:uid="{00000000-0005-0000-0000-0000B7010000}"/>
    <cellStyle name="_HVAC Work" xfId="455" xr:uid="{00000000-0005-0000-0000-0000B8010000}"/>
    <cellStyle name="_HYD AIRPORT -R2 - 08-09-05 - SOFT" xfId="456" xr:uid="{00000000-0005-0000-0000-0000B9010000}"/>
    <cellStyle name="_Hyderabad WO" xfId="457" xr:uid="{00000000-0005-0000-0000-0000BA010000}"/>
    <cellStyle name="_IBM Green Interior BOQ 11-02-09" xfId="458" xr:uid="{00000000-0005-0000-0000-0000BB010000}"/>
    <cellStyle name="_IBP I Hotel  Commerz" xfId="459" xr:uid="{00000000-0005-0000-0000-0000BC010000}"/>
    <cellStyle name="_Infocity - Chenna  1i (2)" xfId="460" xr:uid="{00000000-0005-0000-0000-0000BD010000}"/>
    <cellStyle name="_Infocity - Chenna  1i (2)1" xfId="461" xr:uid="{00000000-0005-0000-0000-0000BE010000}"/>
    <cellStyle name="_Infocity -Chennai January '09" xfId="462" xr:uid="{00000000-0005-0000-0000-0000BF010000}"/>
    <cellStyle name="_Infrastructure Budget - 25.03.08" xfId="463" xr:uid="{00000000-0005-0000-0000-0000C0010000}"/>
    <cellStyle name="_Infrastructure Budget - 25.03.08 2" xfId="464" xr:uid="{00000000-0005-0000-0000-0000C1010000}"/>
    <cellStyle name="_Infrastructure Budget - 25.03.08_Item Rate Client Bill RA-7 Dec.10 (SBM Homes)" xfId="465" xr:uid="{00000000-0005-0000-0000-0000C2010000}"/>
    <cellStyle name="_Infrastructure Budget - 25.03.08_Labour Camp Detail" xfId="466" xr:uid="{00000000-0005-0000-0000-0000C3010000}"/>
    <cellStyle name="_Integra T 28.12.05 " xfId="467" xr:uid="{00000000-0005-0000-0000-0000C4010000}"/>
    <cellStyle name="_Inter Unit" xfId="468" xr:uid="{00000000-0005-0000-0000-0000C5010000}"/>
    <cellStyle name="_internalbudgets18-03-08" xfId="469" xr:uid="{00000000-0005-0000-0000-0000C6010000}"/>
    <cellStyle name="_IT Chennai" xfId="470" xr:uid="{00000000-0005-0000-0000-0000C7010000}"/>
    <cellStyle name="_IT Park - Sez - Hyderabad- Budget-28.01.2008" xfId="471" xr:uid="{00000000-0005-0000-0000-0000C8010000}"/>
    <cellStyle name="_ITC Tribeni 8 February 2007" xfId="472" xr:uid="{00000000-0005-0000-0000-0000C9010000}"/>
    <cellStyle name="_ITC Windsor Manor - 23.05.07" xfId="473" xr:uid="{00000000-0005-0000-0000-0000CA010000}"/>
    <cellStyle name="_ITC-FW Cost" xfId="474" xr:uid="{00000000-0005-0000-0000-0000CB010000}"/>
    <cellStyle name="_ITC-FW-Req 2" xfId="475" xr:uid="{00000000-0005-0000-0000-0000CC010000}"/>
    <cellStyle name="_Item Rate Bill RA-10 March 11 (Homes)" xfId="476" xr:uid="{00000000-0005-0000-0000-0000CD010000}"/>
    <cellStyle name="_Jasola Mar 07 RA Bill 110507" xfId="477" xr:uid="{00000000-0005-0000-0000-0000CE010000}"/>
    <cellStyle name="_Jasola RA Bill oct 07 071107" xfId="478" xr:uid="{00000000-0005-0000-0000-0000CF010000}"/>
    <cellStyle name="_Jasola RA Bill oct 07 071107 2" xfId="479" xr:uid="{00000000-0005-0000-0000-0000D0010000}"/>
    <cellStyle name="_Jasola RA Bill oct 07 071107_Amend 2 DPL CONTRACT" xfId="480" xr:uid="{00000000-0005-0000-0000-0000D1010000}"/>
    <cellStyle name="_Jasola RA Bill oct 07 071107_Item Rate Client Bill RA-7 Dec.10 (SBM Homes)" xfId="481" xr:uid="{00000000-0005-0000-0000-0000D2010000}"/>
    <cellStyle name="_Jasola RA Bill oct 07 071107_Labour Camp Detail" xfId="482" xr:uid="{00000000-0005-0000-0000-0000D3010000}"/>
    <cellStyle name="_JCR" xfId="483" xr:uid="{00000000-0005-0000-0000-0000D4010000}"/>
    <cellStyle name="_JCR JK Tyre - 1" xfId="484" xr:uid="{00000000-0005-0000-0000-0000D5010000}"/>
    <cellStyle name="_JIPMER Tender Workings" xfId="485" xr:uid="{00000000-0005-0000-0000-0000D6010000}"/>
    <cellStyle name="_Jipmer workings - Revised 15.06.06" xfId="486" xr:uid="{00000000-0005-0000-0000-0000D7010000}"/>
    <cellStyle name="_JK Tyre S1" xfId="487" xr:uid="{00000000-0005-0000-0000-0000D8010000}"/>
    <cellStyle name="_June" xfId="488" xr:uid="{00000000-0005-0000-0000-0000D9010000}"/>
    <cellStyle name="_kafex_RA_04" xfId="489" xr:uid="{00000000-0005-0000-0000-0000DA010000}"/>
    <cellStyle name="_KC 584 - BMTC Koramangala - ZCR Final" xfId="490" xr:uid="{00000000-0005-0000-0000-0000DB010000}"/>
    <cellStyle name="_KC644 ETC OH" xfId="491" xr:uid="{00000000-0005-0000-0000-0000DC010000}"/>
    <cellStyle name="_KC665 - PLAMA Developers ZCR Workings" xfId="492" xr:uid="{00000000-0005-0000-0000-0000DD010000}"/>
    <cellStyle name="_KCC-BALANCE QTY" xfId="493" xr:uid="{00000000-0005-0000-0000-0000DE010000}"/>
    <cellStyle name="_KFAEX__RAB-2-certified" xfId="494" xr:uid="{00000000-0005-0000-0000-0000DF010000}"/>
    <cellStyle name="_Kick of meeting Updated" xfId="495" xr:uid="{00000000-0005-0000-0000-0000E0010000}"/>
    <cellStyle name="_Kolkata - Cash flow 12th June-08 vrh" xfId="496" xr:uid="{00000000-0005-0000-0000-0000E1010000}"/>
    <cellStyle name="_kOLKATA OH - 12TH JUNE-08" xfId="497" xr:uid="{00000000-0005-0000-0000-0000E2010000}"/>
    <cellStyle name="_Kondli Fnl- 140808" xfId="498" xr:uid="{00000000-0005-0000-0000-0000E3010000}"/>
    <cellStyle name="_L &amp; T _ MYSORE_EXTERNAL WORKS_R1" xfId="499" xr:uid="{00000000-0005-0000-0000-0000E4010000}"/>
    <cellStyle name="_L &amp; T _ MYSORE_EXTERNAL WORKS_R1 OFFER 15.03.07" xfId="500" xr:uid="{00000000-0005-0000-0000-0000E5010000}"/>
    <cellStyle name="_L &amp; T Mysore_LIGHTING MANAGEMENT_BOQ addendum offer 21.03.07 (1)" xfId="501" xr:uid="{00000000-0005-0000-0000-0000E6010000}"/>
    <cellStyle name="_L&amp;T Executive Guest House -BOQmysore_ELEC_OFFER 20-2-07" xfId="502" xr:uid="{00000000-0005-0000-0000-0000E7010000}"/>
    <cellStyle name="_L&amp;T Sports Complex -BOQmysore_ELEC_OFFER 20-2-07" xfId="503" xr:uid="{00000000-0005-0000-0000-0000E8010000}"/>
    <cellStyle name="_L_T_Executive_Guest_House__BOQmysore_ELEC_14_2_07" xfId="504" xr:uid="{00000000-0005-0000-0000-0000E9010000}"/>
    <cellStyle name="_L_T_Executive_Guest_House__BOQmysore_ELEC_14_2_07 OFFER 15.03.07" xfId="505" xr:uid="{00000000-0005-0000-0000-0000EA010000}"/>
    <cellStyle name="_L_T_Sports_Complex__BOQmysore_ELEC_14_2_07" xfId="506" xr:uid="{00000000-0005-0000-0000-0000EB010000}"/>
    <cellStyle name="_L_T_Sports_Complex__BOQmysore_ELEC_14_2_07 OFFER 15.03.07" xfId="507" xr:uid="{00000000-0005-0000-0000-0000EC010000}"/>
    <cellStyle name="_Laird Working" xfId="508" xr:uid="{00000000-0005-0000-0000-0000ED010000}"/>
    <cellStyle name="_Laird Working_281210 EOT PLAMA" xfId="509" xr:uid="{00000000-0005-0000-0000-0000EE010000}"/>
    <cellStyle name="_Laird Working_Annexure - I Commencement Delays" xfId="510" xr:uid="{00000000-0005-0000-0000-0000EF010000}"/>
    <cellStyle name="_Laird Working_Cement reconcilation  up to Nov 2011" xfId="511" xr:uid="{00000000-0005-0000-0000-0000F0010000}"/>
    <cellStyle name="_Laird Working_pl Scope vs Front" xfId="512" xr:uid="{00000000-0005-0000-0000-0000F1010000}"/>
    <cellStyle name="_Last Budget Working  19.07.08" xfId="513" xr:uid="{00000000-0005-0000-0000-0000F2010000}"/>
    <cellStyle name="_latest milestones" xfId="514" xr:uid="{00000000-0005-0000-0000-0000F3010000}"/>
    <cellStyle name="_lemon tree BOQ" xfId="515" xr:uid="{00000000-0005-0000-0000-0000F4010000}"/>
    <cellStyle name="_Lift E&amp;G" xfId="516" xr:uid="{00000000-0005-0000-0000-0000F5010000}"/>
    <cellStyle name="_lintel " xfId="517" xr:uid="{00000000-0005-0000-0000-0000F6010000}"/>
    <cellStyle name="_List of requirements - Current Liab" xfId="518" xr:uid="{00000000-0005-0000-0000-0000F7010000}"/>
    <cellStyle name="_List of requirements - Current Liab_Bill Magnolias RA Bill No 38  Dec-09" xfId="519" xr:uid="{00000000-0005-0000-0000-0000F8010000}"/>
    <cellStyle name="_List of requirements - Current Liab_Bill Magnolias RA Bill No 38 Dec-09" xfId="520" xr:uid="{00000000-0005-0000-0000-0000F9010000}"/>
    <cellStyle name="_List of requirements - Current Liab_UPFRONT BILLING" xfId="521" xr:uid="{00000000-0005-0000-0000-0000FA010000}"/>
    <cellStyle name="_M &amp; E L+M dt 01.01.09" xfId="522" xr:uid="{00000000-0005-0000-0000-0000FB010000}"/>
    <cellStyle name="_Magnolias 2-07-10" xfId="523" xr:uid="{00000000-0005-0000-0000-0000FC010000}"/>
    <cellStyle name="_Mantri - Revised" xfId="524" xr:uid="{00000000-0005-0000-0000-0000FD010000}"/>
    <cellStyle name="_Mantri - Revised_Exora_Business_Park_Analysis_with_Cement_and_steel_KRRC_SNS 22.01.09" xfId="525" xr:uid="{00000000-0005-0000-0000-0000FE010000}"/>
    <cellStyle name="_March PO annex" xfId="526" xr:uid="{00000000-0005-0000-0000-0000FF010000}"/>
    <cellStyle name="_Material Reco (SBM Homes)" xfId="527" xr:uid="{00000000-0005-0000-0000-000000020000}"/>
    <cellStyle name="_Material Reco May-2011 (SBM Homes)" xfId="528" xr:uid="{00000000-0005-0000-0000-000001020000}"/>
    <cellStyle name="_Material Sheet Feb 11" xfId="529" xr:uid="{00000000-0005-0000-0000-000002020000}"/>
    <cellStyle name="_May" xfId="530" xr:uid="{00000000-0005-0000-0000-000003020000}"/>
    <cellStyle name="_May Photos" xfId="531" xr:uid="{00000000-0005-0000-0000-000004020000}"/>
    <cellStyle name="_mayank                     FINISHING SCHEDULE-GURGAON-January-2009" xfId="532" xr:uid="{00000000-0005-0000-0000-000005020000}"/>
    <cellStyle name="_M-BOOK BILL-6 (EXT)-Final" xfId="533" xr:uid="{00000000-0005-0000-0000-000006020000}"/>
    <cellStyle name="_MEAS OF FACADE - 20-07-11-h-chk" xfId="534" xr:uid="{00000000-0005-0000-0000-000007020000}"/>
    <cellStyle name="_Meas of glazing &amp; cladding -h-25.07.11-h-CHK" xfId="535" xr:uid="{00000000-0005-0000-0000-000008020000}"/>
    <cellStyle name="_MEAS SHEET - MASONRY-MBP" xfId="536" xr:uid="{00000000-0005-0000-0000-000009020000}"/>
    <cellStyle name="_MEAS SHEET -20-12-08- MASONRY-chk-FINAL" xfId="537" xr:uid="{00000000-0005-0000-0000-00000A020000}"/>
    <cellStyle name="_MEAS SHEET -25-12-08- Joinery-chk-P" xfId="538" xr:uid="{00000000-0005-0000-0000-00000B020000}"/>
    <cellStyle name="_MEAS. SHEET -26.04.08-JKP" xfId="539" xr:uid="{00000000-0005-0000-0000-00000C020000}"/>
    <cellStyle name="_MEAS. SHEET -26.04.08-JKP_ESTIMATE- RTC CREST ANNEX-20-02-10-SSA" xfId="540" xr:uid="{00000000-0005-0000-0000-00000D020000}"/>
    <cellStyle name="_MEAS. SHEET -26.04.08-JKP_RA_MKT_INTERIOR" xfId="541" xr:uid="{00000000-0005-0000-0000-00000E020000}"/>
    <cellStyle name="_MEAS. SHEET -26.04.08-JKP_RA-MKT" xfId="542" xr:uid="{00000000-0005-0000-0000-00000F020000}"/>
    <cellStyle name="_MEAS. SHEET -26.04.08-JKP_REV. BOQ-KNOWLEDGE CENTERl-09-01-10-AP" xfId="543" xr:uid="{00000000-0005-0000-0000-000010020000}"/>
    <cellStyle name="_MEAS. SHEET -26.04.08-JKP_REV.EST" xfId="544" xr:uid="{00000000-0005-0000-0000-000011020000}"/>
    <cellStyle name="_MEAS. SHEET -26.04.08-JKP_REV.ESTIMATE" xfId="545" xr:uid="{00000000-0005-0000-0000-000012020000}"/>
    <cellStyle name="_MEAS. SHEET -29-05-08-SJN" xfId="546" xr:uid="{00000000-0005-0000-0000-000013020000}"/>
    <cellStyle name="_MEAS. SHEET EXT DEV -30.05.08-JKP" xfId="547" xr:uid="{00000000-0005-0000-0000-000014020000}"/>
    <cellStyle name="_MEAS. SHEET EXT DEV -30.05.08-JKP_ESTIMATE- RTC CREST ANNEX-20-02-10-SSA" xfId="548" xr:uid="{00000000-0005-0000-0000-000015020000}"/>
    <cellStyle name="_MEAS. SHEET EXT DEV -30.05.08-JKP_RA_MKT_INTERIOR" xfId="549" xr:uid="{00000000-0005-0000-0000-000016020000}"/>
    <cellStyle name="_MEAS. SHEET EXT DEV -30.05.08-JKP_RA-MKT" xfId="550" xr:uid="{00000000-0005-0000-0000-000017020000}"/>
    <cellStyle name="_MEAS. SHEET EXT DEV -30.05.08-JKP_REV. BOQ-KNOWLEDGE CENTERl-09-01-10-AP" xfId="551" xr:uid="{00000000-0005-0000-0000-000018020000}"/>
    <cellStyle name="_MEAS. SHEET EXT DEV -30.05.08-JKP_REV.EST" xfId="552" xr:uid="{00000000-0005-0000-0000-000019020000}"/>
    <cellStyle name="_MEAS. SHEET EXT DEV -30.05.08-JKP_REV.ESTIMATE" xfId="553" xr:uid="{00000000-0005-0000-0000-00001A020000}"/>
    <cellStyle name="_MEAS. SHEET EXT DEV FOR PHASE I-II-09.05.08-JKP" xfId="554" xr:uid="{00000000-0005-0000-0000-00001B020000}"/>
    <cellStyle name="_MEAS. SHEET of 09.05.08-JKP" xfId="555" xr:uid="{00000000-0005-0000-0000-00001C020000}"/>
    <cellStyle name="_MEAS. SHEET of PHASE I-07.05.08" xfId="556" xr:uid="{00000000-0005-0000-0000-00001D020000}"/>
    <cellStyle name="_MEAS. SHEET of PHASE II-07.05.08-JKP" xfId="557" xr:uid="{00000000-0005-0000-0000-00001E020000}"/>
    <cellStyle name="_MEAS. SHEET of PHASE II-07.05.08-JKP_ESTIMATE- RTC CREST ANNEX-20-02-10-SSA" xfId="558" xr:uid="{00000000-0005-0000-0000-00001F020000}"/>
    <cellStyle name="_MEAS. SHEET of PHASE II-07.05.08-JKP_RA_MKT_INTERIOR" xfId="559" xr:uid="{00000000-0005-0000-0000-000020020000}"/>
    <cellStyle name="_MEAS. SHEET of PHASE II-07.05.08-JKP_RA-MKT" xfId="560" xr:uid="{00000000-0005-0000-0000-000021020000}"/>
    <cellStyle name="_MEAS. SHEET of PHASE II-07.05.08-JKP_REV. BOQ-KNOWLEDGE CENTERl-09-01-10-AP" xfId="561" xr:uid="{00000000-0005-0000-0000-000022020000}"/>
    <cellStyle name="_MEAS. SHEET of PHASE II-07.05.08-JKP_REV.EST" xfId="562" xr:uid="{00000000-0005-0000-0000-000023020000}"/>
    <cellStyle name="_MEAS. SHEET of PHASE II-07.05.08-JKP_REV.ESTIMATE" xfId="563" xr:uid="{00000000-0005-0000-0000-000024020000}"/>
    <cellStyle name="_MEAS. SHEET of Plot-2 Campus -2  5-07-08 P" xfId="564" xr:uid="{00000000-0005-0000-0000-000025020000}"/>
    <cellStyle name="_MEAS. SHEET of Plot-2 CAMPUS- I-5.07.08- B" xfId="565" xr:uid="{00000000-0005-0000-0000-000026020000}"/>
    <cellStyle name="_MEAS.-Fasade-25-04-11-h" xfId="566" xr:uid="{00000000-0005-0000-0000-000027020000}"/>
    <cellStyle name="_MEAS-FINISHING WORK.-18.01.2010-PD" xfId="567" xr:uid="{00000000-0005-0000-0000-000028020000}"/>
    <cellStyle name="_MEASUREMENT SHEET - 09-09-08  PD" xfId="568" xr:uid="{00000000-0005-0000-0000-000029020000}"/>
    <cellStyle name="_MEASUREMENT SHEET - 09-09-08  PD-Area Wise" xfId="569" xr:uid="{00000000-0005-0000-0000-00002A020000}"/>
    <cellStyle name="_MEASUREMENT SHEET - LIBRARY-CHECKED" xfId="570" xr:uid="{00000000-0005-0000-0000-00002B020000}"/>
    <cellStyle name="_MEASUREMENT SHEET - LIBRARY-CHECKED_ESTIMATE- RTC CREST ANNEX-20-02-10-SSA" xfId="571" xr:uid="{00000000-0005-0000-0000-00002C020000}"/>
    <cellStyle name="_MEASUREMENT SHEET - LIBRARY-CHECKED_RA_MKT_INTERIOR" xfId="572" xr:uid="{00000000-0005-0000-0000-00002D020000}"/>
    <cellStyle name="_MEASUREMENT SHEET - LIBRARY-CHECKED_RA-MKT" xfId="573" xr:uid="{00000000-0005-0000-0000-00002E020000}"/>
    <cellStyle name="_MEASUREMENT SHEET - LIBRARY-CHECKED_REV.EST" xfId="574" xr:uid="{00000000-0005-0000-0000-00002F020000}"/>
    <cellStyle name="_MEASUREMENT SHEET - LIBRARY-CHECKED_REV.ESTIMATE" xfId="575" xr:uid="{00000000-0005-0000-0000-000030020000}"/>
    <cellStyle name="_MEASUREMENT SHEET - MASONRY-S" xfId="576" xr:uid="{00000000-0005-0000-0000-000031020000}"/>
    <cellStyle name="_MEASUREMENT SHEET - RCC-  (14-5-11) -P" xfId="577" xr:uid="{00000000-0005-0000-0000-000032020000}"/>
    <cellStyle name="_MEASUREMENT SHEET - RCC- Neha (14-5-11)" xfId="578" xr:uid="{00000000-0005-0000-0000-000033020000}"/>
    <cellStyle name="_MEASUREMENT SHEET - Revised FINISHING - 6-8-2011 FINAL" xfId="579" xr:uid="{00000000-0005-0000-0000-000034020000}"/>
    <cellStyle name="_MEASUREMENT SHEET RCC - MP" xfId="580" xr:uid="{00000000-0005-0000-0000-000035020000}"/>
    <cellStyle name="_MEASUREMENT SHEET -ZONAL CANTEEN" xfId="581" xr:uid="{00000000-0005-0000-0000-000036020000}"/>
    <cellStyle name="_MEASUREMENT SHEET -ZONAL CANTEEN_ESTIMATE- RTC CREST ANNEX-20-02-10-SSA" xfId="582" xr:uid="{00000000-0005-0000-0000-000037020000}"/>
    <cellStyle name="_MEASUREMENT SHEET -ZONAL CANTEEN_RA_MKT_INTERIOR" xfId="583" xr:uid="{00000000-0005-0000-0000-000038020000}"/>
    <cellStyle name="_MEASUREMENT SHEET -ZONAL CANTEEN_RA-MKT" xfId="584" xr:uid="{00000000-0005-0000-0000-000039020000}"/>
    <cellStyle name="_MEASUREMENT SHEET -ZONAL CANTEEN_REV.EST" xfId="585" xr:uid="{00000000-0005-0000-0000-00003A020000}"/>
    <cellStyle name="_MEASUREMENT SHEET -ZONAL CANTEEN_REV.ESTIMATE" xfId="586" xr:uid="{00000000-0005-0000-0000-00003B020000}"/>
    <cellStyle name="_MEASUREMENT SHEET -ZONAL CANTEEN-Zone IV" xfId="587" xr:uid="{00000000-0005-0000-0000-00003C020000}"/>
    <cellStyle name="_MEASUREMENT SHEET -ZONAL CANTEEN-Zone IV_ESTIMATE- RTC CREST ANNEX-20-02-10-SSA" xfId="588" xr:uid="{00000000-0005-0000-0000-00003D020000}"/>
    <cellStyle name="_MEASUREMENT SHEET -ZONAL CANTEEN-Zone IV_RA_MKT_INTERIOR" xfId="589" xr:uid="{00000000-0005-0000-0000-00003E020000}"/>
    <cellStyle name="_MEASUREMENT SHEET -ZONAL CANTEEN-Zone IV_RA-MKT" xfId="590" xr:uid="{00000000-0005-0000-0000-00003F020000}"/>
    <cellStyle name="_MEASUREMENT SHEET -ZONAL CANTEEN-Zone IV_REV.EST" xfId="591" xr:uid="{00000000-0005-0000-0000-000040020000}"/>
    <cellStyle name="_MEASUREMENT SHEET -ZONAL CANTEEN-Zone IV_REV.ESTIMATE" xfId="592" xr:uid="{00000000-0005-0000-0000-000041020000}"/>
    <cellStyle name="_MEASUREMENT SHEET-26-11-09-PD" xfId="593" xr:uid="{00000000-0005-0000-0000-000042020000}"/>
    <cellStyle name="_Measurement_Reconciliation for April '08" xfId="594" xr:uid="{00000000-0005-0000-0000-000043020000}"/>
    <cellStyle name="_Measurement_Reconciliation for April '08_Amend 2 DPL CONTRACT" xfId="595" xr:uid="{00000000-0005-0000-0000-000044020000}"/>
    <cellStyle name="_Measurement_Reconciliation for April '08_Material Reco March-2011 (Homes)" xfId="596" xr:uid="{00000000-0005-0000-0000-000045020000}"/>
    <cellStyle name="_MEASUREMENT-EXTERNAL DEVL" xfId="597" xr:uid="{00000000-0005-0000-0000-000046020000}"/>
    <cellStyle name="_MERB-263-B" xfId="598" xr:uid="{00000000-0005-0000-0000-000047020000}"/>
    <cellStyle name="_MERB-263-B(Final Abstract)" xfId="599" xr:uid="{00000000-0005-0000-0000-000048020000}"/>
    <cellStyle name="_Micron- Certified" xfId="600" xr:uid="{00000000-0005-0000-0000-000049020000}"/>
    <cellStyle name="_Micron RAB-4 Certified" xfId="601" xr:uid="{00000000-0005-0000-0000-00004A020000}"/>
    <cellStyle name="_Micron RAB-5 Certified(Final-13-11-06)" xfId="602" xr:uid="{00000000-0005-0000-0000-00004B020000}"/>
    <cellStyle name="_Micron RAB-5Certified(Final)" xfId="603" xr:uid="{00000000-0005-0000-0000-00004C020000}"/>
    <cellStyle name="_MIS - Oct-06 asha" xfId="604" xr:uid="{00000000-0005-0000-0000-00004D020000}"/>
    <cellStyle name="_MIS May-06" xfId="605" xr:uid="{00000000-0005-0000-0000-00004E020000}"/>
    <cellStyle name="_MIS May-06_Amend 2 DPL CONTRACT" xfId="606" xr:uid="{00000000-0005-0000-0000-00004F020000}"/>
    <cellStyle name="_Misseleneous works" xfId="607" xr:uid="{00000000-0005-0000-0000-000050020000}"/>
    <cellStyle name="_Mobilisation Advance and advance to vendors_January 2009" xfId="608" xr:uid="{00000000-0005-0000-0000-000051020000}"/>
    <cellStyle name="_Mobilisation Advance and advance to vendors_January 2009_Budget_Elphinstone_updated_30 June 2009." xfId="609" xr:uid="{00000000-0005-0000-0000-000052020000}"/>
    <cellStyle name="_Mobilisation Advance and advance to vendors_January 2009_Rental Assumption - R3 - 251210" xfId="610" xr:uid="{00000000-0005-0000-0000-000053020000}"/>
    <cellStyle name="_Model for Cosolidated Monthly report" xfId="611" xr:uid="{00000000-0005-0000-0000-000054020000}"/>
    <cellStyle name="_Monthly Progress Report  DLF Infocity - Chennai August 08 " xfId="612" xr:uid="{00000000-0005-0000-0000-000055020000}"/>
    <cellStyle name="_Monthly Progress Report  DLF Infocity - Chennai December '08" xfId="613" xr:uid="{00000000-0005-0000-0000-000056020000}"/>
    <cellStyle name="_Monthly Progress Report  DLF Infocity - Chennai January '08" xfId="614" xr:uid="{00000000-0005-0000-0000-000057020000}"/>
    <cellStyle name="_Monthly Progress Report  DLF Infocity - Chennai January '09" xfId="615" xr:uid="{00000000-0005-0000-0000-000058020000}"/>
    <cellStyle name="_Monthly Progress Report  DLF Infocity - Chennai November '08 " xfId="616" xr:uid="{00000000-0005-0000-0000-000059020000}"/>
    <cellStyle name="_Monthly Progress Report  DLF Infocity - Chennai October '08 " xfId="617" xr:uid="{00000000-0005-0000-0000-00005A020000}"/>
    <cellStyle name="_Monthly Progress Report  DLF Infocity - Chennai September '08 " xfId="618" xr:uid="{00000000-0005-0000-0000-00005B020000}"/>
    <cellStyle name="_MPR AUGUST" xfId="619" xr:uid="{00000000-0005-0000-0000-00005C020000}"/>
    <cellStyle name="_MPR DLF INFOCITY CHENNAI JUNE '08" xfId="620" xr:uid="{00000000-0005-0000-0000-00005D020000}"/>
    <cellStyle name="_MPR JULY" xfId="621" xr:uid="{00000000-0005-0000-0000-00005E020000}"/>
    <cellStyle name="_MPR SEPTEMBER 2008" xfId="622" xr:uid="{00000000-0005-0000-0000-00005F020000}"/>
    <cellStyle name="_MPR1 as per June'08" xfId="623" xr:uid="{00000000-0005-0000-0000-000060020000}"/>
    <cellStyle name="_MPS_3 NEW" xfId="624" xr:uid="{00000000-0005-0000-0000-000061020000}"/>
    <cellStyle name="_MPS_3 PMO3" xfId="625" xr:uid="{00000000-0005-0000-0000-000062020000}"/>
    <cellStyle name="_MPS_3 SHARMA" xfId="626" xr:uid="{00000000-0005-0000-0000-000063020000}"/>
    <cellStyle name="_Multiple" xfId="627" xr:uid="{00000000-0005-0000-0000-000064020000}"/>
    <cellStyle name="_MultipleSpace" xfId="628" xr:uid="{00000000-0005-0000-0000-000065020000}"/>
    <cellStyle name="_NDPL Pile work" xfId="629" xr:uid="{00000000-0005-0000-0000-000066020000}"/>
    <cellStyle name="_New Formates" xfId="630" xr:uid="{00000000-0005-0000-0000-000067020000}"/>
    <cellStyle name="_New Formates kpmg" xfId="631" xr:uid="{00000000-0005-0000-0000-000068020000}"/>
    <cellStyle name="_New Formates kpmg_Book2" xfId="632" xr:uid="{00000000-0005-0000-0000-000069020000}"/>
    <cellStyle name="_New Formates kpmg_Book2 2" xfId="633" xr:uid="{00000000-0005-0000-0000-00006A020000}"/>
    <cellStyle name="_New Formates_Book2" xfId="634" xr:uid="{00000000-0005-0000-0000-00006B020000}"/>
    <cellStyle name="_New Formates_Book2 2" xfId="635" xr:uid="{00000000-0005-0000-0000-00006C020000}"/>
    <cellStyle name="_new master 2" xfId="636" xr:uid="{00000000-0005-0000-0000-00006D020000}"/>
    <cellStyle name="_New Microsoft Excel Worksheet (2)" xfId="637" xr:uid="{00000000-0005-0000-0000-00006E020000}"/>
    <cellStyle name="_NTC- RA BILL OCT-2008" xfId="638" xr:uid="{00000000-0005-0000-0000-00006F020000}"/>
    <cellStyle name="_NTC- RA BILL OCT-2008 2" xfId="639" xr:uid="{00000000-0005-0000-0000-000070020000}"/>
    <cellStyle name="_NTC- RA BILL OCT-2008_Item Rate Client Bill RA-7 Dec.10 (SBM Homes)" xfId="640" xr:uid="{00000000-0005-0000-0000-000071020000}"/>
    <cellStyle name="_NTC- RA BILL OCT-2008_Labour Camp Detail" xfId="641" xr:uid="{00000000-0005-0000-0000-000072020000}"/>
    <cellStyle name="_Oberoi RA Bill 20 June 08 060708" xfId="642" xr:uid="{00000000-0005-0000-0000-000073020000}"/>
    <cellStyle name="_Oberoi RA Bill 20 June 08 060708 2" xfId="643" xr:uid="{00000000-0005-0000-0000-000074020000}"/>
    <cellStyle name="_Oberoi RA Bill 20 June 08 060708_Item Rate Client Bill RA-7 Dec.10 (SBM Homes)" xfId="644" xr:uid="{00000000-0005-0000-0000-000075020000}"/>
    <cellStyle name="_Oberoi RA Bill 20 June 08 060708_Labour Camp Detail" xfId="645" xr:uid="{00000000-0005-0000-0000-000076020000}"/>
    <cellStyle name="_Oberoi Splendor 050609" xfId="646" xr:uid="{00000000-0005-0000-0000-000077020000}"/>
    <cellStyle name="_observation 15 acre" xfId="647" xr:uid="{00000000-0005-0000-0000-000078020000}"/>
    <cellStyle name="_Ocwen - 1" xfId="648" xr:uid="{00000000-0005-0000-0000-000079020000}"/>
    <cellStyle name="_Ocwen - Ñ" xfId="649" xr:uid="{00000000-0005-0000-0000-00007A020000}"/>
    <cellStyle name="_Offer_CTS_Siruseri_29-04-05" xfId="650" xr:uid="{00000000-0005-0000-0000-00007B020000}"/>
    <cellStyle name="_Offer-Ajanta Tourist-21-06-07-rev-PPT" xfId="651" xr:uid="{00000000-0005-0000-0000-00007C020000}"/>
    <cellStyle name="_office building-malik" xfId="652" xr:uid="{00000000-0005-0000-0000-00007D020000}"/>
    <cellStyle name="_OH cost-TC-II" xfId="653" xr:uid="{00000000-0005-0000-0000-00007E020000}"/>
    <cellStyle name="_ONGC-KOLKATA-PRELIM-EST-06.01.09-AHC" xfId="654" xr:uid="{00000000-0005-0000-0000-00007F020000}"/>
    <cellStyle name="_Oracle Model Final (With Additional Assets) - 5 Dec V8.0 (Recovered)" xfId="655" xr:uid="{00000000-0005-0000-0000-000080020000}"/>
    <cellStyle name="_OTIS RA-1 (Certified)Dated 02.06.06" xfId="656" xr:uid="{00000000-0005-0000-0000-000081020000}"/>
    <cellStyle name="_OTIS RA-1 final -Certified - Dated 08.06.06( R2)" xfId="657" xr:uid="{00000000-0005-0000-0000-000082020000}"/>
    <cellStyle name="_OTIS_RA_03" xfId="658" xr:uid="{00000000-0005-0000-0000-000083020000}"/>
    <cellStyle name="_OTIS_RA-02 c&amp;b certified" xfId="659" xr:uid="{00000000-0005-0000-0000-000084020000}"/>
    <cellStyle name="_OTIS_RA-03 c&amp;b certified" xfId="660" xr:uid="{00000000-0005-0000-0000-000085020000}"/>
    <cellStyle name="_Overheads" xfId="661" xr:uid="{00000000-0005-0000-0000-000086020000}"/>
    <cellStyle name="_P&amp;E Trail_1" xfId="662" xr:uid="{00000000-0005-0000-0000-000087020000}"/>
    <cellStyle name="_Package 3 - Analysis 26th Sep-05" xfId="663" xr:uid="{00000000-0005-0000-0000-000088020000}"/>
    <cellStyle name="_pedestial in chiller room" xfId="664" xr:uid="{00000000-0005-0000-0000-000089020000}"/>
    <cellStyle name="_Percent" xfId="665" xr:uid="{00000000-0005-0000-0000-00008A020000}"/>
    <cellStyle name="_PercentSpace" xfId="666" xr:uid="{00000000-0005-0000-0000-00008B020000}"/>
    <cellStyle name="_PHE offer" xfId="667" xr:uid="{00000000-0005-0000-0000-00008C020000}"/>
    <cellStyle name="_PHE offer for Show room at Bangalore" xfId="668" xr:uid="{00000000-0005-0000-0000-00008D020000}"/>
    <cellStyle name="_PHE Offer for Subramanya Temple" xfId="669" xr:uid="{00000000-0005-0000-0000-00008E020000}"/>
    <cellStyle name="_PHE Offer for Subramanya Temple_pl Scope vs Front" xfId="670" xr:uid="{00000000-0005-0000-0000-00008F020000}"/>
    <cellStyle name="_PHE Offer for Subramanya Temple_Scope vs Front" xfId="671" xr:uid="{00000000-0005-0000-0000-000090020000}"/>
    <cellStyle name="_PHE offer_281210 EOT PLAMA" xfId="672" xr:uid="{00000000-0005-0000-0000-000091020000}"/>
    <cellStyle name="_PHE offer_Annexure - I Commencement Delays" xfId="673" xr:uid="{00000000-0005-0000-0000-000092020000}"/>
    <cellStyle name="_PHE offer_Cement reconcilation  up to Nov 2011" xfId="674" xr:uid="{00000000-0005-0000-0000-000093020000}"/>
    <cellStyle name="_PHE offer_pl Scope vs Front" xfId="675" xr:uid="{00000000-0005-0000-0000-000094020000}"/>
    <cellStyle name="_Pithmpur Wrkng" xfId="676" xr:uid="{00000000-0005-0000-0000-000095020000}"/>
    <cellStyle name="_plant  equipment received details 30 07 08" xfId="677" xr:uid="{00000000-0005-0000-0000-000096020000}"/>
    <cellStyle name="_PLASTER-ATRECO-ADANI-11-06-10" xfId="678" xr:uid="{00000000-0005-0000-0000-000097020000}"/>
    <cellStyle name="_Plumbing Cost" xfId="679" xr:uid="{00000000-0005-0000-0000-000098020000}"/>
    <cellStyle name="_PM06_Final_Rates" xfId="680" xr:uid="{00000000-0005-0000-0000-000099020000}"/>
    <cellStyle name="_PO Highstreet Vadodara" xfId="681" xr:uid="{00000000-0005-0000-0000-00009A020000}"/>
    <cellStyle name="_POWER" xfId="682" xr:uid="{00000000-0005-0000-0000-00009B020000}"/>
    <cellStyle name="_PRELIMINARY TOTAL ESTIMATE - R2-11.01.11" xfId="683" xr:uid="{00000000-0005-0000-0000-00009C020000}"/>
    <cellStyle name="_Presentation Summary " xfId="684" xr:uid="{00000000-0005-0000-0000-00009D020000}"/>
    <cellStyle name="_Presentation Summary _Material Reco March-2011 (Homes)" xfId="685" xr:uid="{00000000-0005-0000-0000-00009E020000}"/>
    <cellStyle name="_Presentation Summary _Monthly Progress Report - MPR" xfId="686" xr:uid="{00000000-0005-0000-0000-00009F020000}"/>
    <cellStyle name="_Presentation Summary _Monthly Progress Report - MPR VV" xfId="687" xr:uid="{00000000-0005-0000-0000-0000A0020000}"/>
    <cellStyle name="_Presentation Summary _SAFETY RECORD FOR THE MONTH OF May,  2011 - MPR" xfId="688" xr:uid="{00000000-0005-0000-0000-0000A1020000}"/>
    <cellStyle name="_Presentation Summary _SAFETY RECORD FOR THE MONTH OFApril, 2011 - MPR" xfId="689" xr:uid="{00000000-0005-0000-0000-0000A2020000}"/>
    <cellStyle name="_Presentation Summary _Weekly Photos 1 July 09 onwards" xfId="690" xr:uid="{00000000-0005-0000-0000-0000A3020000}"/>
    <cellStyle name="_Presentation Summary _WPR 26-1 Nov 2009" xfId="691" xr:uid="{00000000-0005-0000-0000-0000A4020000}"/>
    <cellStyle name="_Presentation Summary _WPR Magnolias 2009" xfId="692" xr:uid="{00000000-0005-0000-0000-0000A5020000}"/>
    <cellStyle name="_Prestart" xfId="693" xr:uid="{00000000-0005-0000-0000-0000A6020000}"/>
    <cellStyle name="_Prestart-00-HO-FINAL-Approved" xfId="694" xr:uid="{00000000-0005-0000-0000-0000A7020000}"/>
    <cellStyle name="_Prestart-00-HO-FINAL-Approved_1 Costing -Tata Hs -11.05.11 T1&amp;T2-R2" xfId="695" xr:uid="{00000000-0005-0000-0000-0000A8020000}"/>
    <cellStyle name="_Prestart-00-HO-FINAL-Approved_1 Costing -Tata Hs -11.05.11 T1&amp;T2-R2 2" xfId="696" xr:uid="{00000000-0005-0000-0000-0000A9020000}"/>
    <cellStyle name="_Prestart-00-HO-FINAL-Approved_1 Costing_Krrish Prov Est- 27.01.11" xfId="697" xr:uid="{00000000-0005-0000-0000-0000AA020000}"/>
    <cellStyle name="_Prestart-00-HO-FINAL-Approved_2 Costing LS Cable 18.10.10" xfId="698" xr:uid="{00000000-0005-0000-0000-0000AB020000}"/>
    <cellStyle name="_Prestart-00-HO-FINAL-Approved_20 Costing -IREO UT 190310_1" xfId="699" xr:uid="{00000000-0005-0000-0000-0000AC020000}"/>
    <cellStyle name="_Prestart-00-HO-FINAL-Approved_25 Costing -IREO VV-I 25.11.10_1" xfId="700" xr:uid="{00000000-0005-0000-0000-0000AD020000}"/>
    <cellStyle name="_Prestart-00-HO-FINAL-Approved_25 Costing -IREO VV-I 25.11.10_1_Rev OffTop" xfId="701" xr:uid="{00000000-0005-0000-0000-0000AE020000}"/>
    <cellStyle name="_Prestart-00-HO-FINAL-Approved_4 Costing -IREO VV-I 18.12.10 PKR" xfId="702" xr:uid="{00000000-0005-0000-0000-0000AF020000}"/>
    <cellStyle name="_Prestart-00-HO-FINAL-Approved_5 DLF Horizon Center - 05.08.2011" xfId="703" xr:uid="{00000000-0005-0000-0000-0000B0020000}"/>
    <cellStyle name="_Prestart-00-HO-FINAL-Approved_5 DLF Horizon Center - 05.08.2011 2" xfId="704" xr:uid="{00000000-0005-0000-0000-0000B1020000}"/>
    <cellStyle name="_Prestart-00-HO-FINAL-Approved_6 Costing_Saint Gobain_ 15.10.09_ABH" xfId="705" xr:uid="{00000000-0005-0000-0000-0000B2020000}"/>
    <cellStyle name="_Prestart-00-HO-FINAL-Approved_6 Costing_Saint Gobain_ 15.10.09_ABH 2" xfId="706" xr:uid="{00000000-0005-0000-0000-0000B3020000}"/>
    <cellStyle name="_Prestart-00-HO-FINAL-Approved_Amend 2 DPL CONTRACT" xfId="707" xr:uid="{00000000-0005-0000-0000-0000B4020000}"/>
    <cellStyle name="_Prestart-00-HO-FINAL-Approved_BOQ -  Civil  Structural Works" xfId="708" xr:uid="{00000000-0005-0000-0000-0000B5020000}"/>
    <cellStyle name="_Prestart-00-HO-FINAL-Approved_BOQ -  Civil  Structural Works 2" xfId="709" xr:uid="{00000000-0005-0000-0000-0000B6020000}"/>
    <cellStyle name="_Prestart-00-HO-FINAL-Approved_BOQ - Finishing Works" xfId="710" xr:uid="{00000000-0005-0000-0000-0000B7020000}"/>
    <cellStyle name="_Prestart-00-HO-FINAL-Approved_BOQ - Finishing Works 2" xfId="711" xr:uid="{00000000-0005-0000-0000-0000B8020000}"/>
    <cellStyle name="_Prestart-00-HO-FINAL-Approved_Costing - NBCC- final costing after rebate" xfId="712" xr:uid="{00000000-0005-0000-0000-0000B9020000}"/>
    <cellStyle name="_Prestart-00-HO-FINAL-Approved_Costing final 30.40 crore" xfId="713" xr:uid="{00000000-0005-0000-0000-0000BA020000}"/>
    <cellStyle name="_Prestart-00-HO-FINAL-Approved_Costing final 30.40 crore 2" xfId="714" xr:uid="{00000000-0005-0000-0000-0000BB020000}"/>
    <cellStyle name="_Prestart-00-HO-FINAL-Approved_Costing_FDDI Rohtak submitted  23.07.09" xfId="715" xr:uid="{00000000-0005-0000-0000-0000BC020000}"/>
    <cellStyle name="_Prestart-00-HO-FINAL-Approved_EFP Costing BOQ 29.6.10" xfId="716" xr:uid="{00000000-0005-0000-0000-0000BD020000}"/>
    <cellStyle name="_Prestart-00-HO-FINAL-Approved_ITC _ Final Bid-140510" xfId="717" xr:uid="{00000000-0005-0000-0000-0000BE020000}"/>
    <cellStyle name="_Prestart-00-HO-FINAL-Approved_ITC _ Final Bid-140510 2" xfId="718" xr:uid="{00000000-0005-0000-0000-0000BF020000}"/>
    <cellStyle name="_Prestart-00-HO-FINAL-Approved_Item Rate Client Bill RA-7 Dec.10 (SBM Homes)" xfId="719" xr:uid="{00000000-0005-0000-0000-0000C0020000}"/>
    <cellStyle name="_Prestart-00-HO-FINAL-Approved_Labour Camp Detail" xfId="720" xr:uid="{00000000-0005-0000-0000-0000C1020000}"/>
    <cellStyle name="_Prestart-00-HO-FINAL-Approved_LHMC.01.2011" xfId="721" xr:uid="{00000000-0005-0000-0000-0000C2020000}"/>
    <cellStyle name="_Prestart-00-HO-FINAL-Approved_Material Reco March-2011 (Homes)" xfId="722" xr:uid="{00000000-0005-0000-0000-0000C3020000}"/>
    <cellStyle name="_Prestart-00-HO-FINAL-Approved_PMV Operators - MPR" xfId="723" xr:uid="{00000000-0005-0000-0000-0000C4020000}"/>
    <cellStyle name="_Prestart-00-HO-FINAL-Approved_PMV Status-Feb MPR" xfId="724" xr:uid="{00000000-0005-0000-0000-0000C5020000}"/>
    <cellStyle name="_Prestart-00-HO-FINAL-Approved_SAFETY RECORD FOR THE MONTH OF May,  2011 - MPR" xfId="725" xr:uid="{00000000-0005-0000-0000-0000C6020000}"/>
    <cellStyle name="_Prestart-00-HO-FINAL-Approved_SAFETY RECORD FOR THE MONTH OFApril, 2011 - MPR" xfId="726" xr:uid="{00000000-0005-0000-0000-0000C7020000}"/>
    <cellStyle name="_Prestart-00-HO-FINAL-Approved_SBM School 6th RA Bill 09 Feb-10 Rev" xfId="727" xr:uid="{00000000-0005-0000-0000-0000C8020000}"/>
    <cellStyle name="_Prestart-00-HO-FINAL-Approved_Sectional Progress 1 July 09 onwards" xfId="728" xr:uid="{00000000-0005-0000-0000-0000C9020000}"/>
    <cellStyle name="_Prestart-00-HO-FINAL-Approved_Shuttering Stock-28.02.2011" xfId="729" xr:uid="{00000000-0005-0000-0000-0000CA020000}"/>
    <cellStyle name="_Prestart-00-HO-FINAL-Approved_Sravanthi - Final Costing 210510" xfId="730" xr:uid="{00000000-0005-0000-0000-0000CB020000}"/>
    <cellStyle name="_Prestart-00-HO-FINAL-Approved_Sravanthi - Final Costing 210510 2" xfId="731" xr:uid="{00000000-0005-0000-0000-0000CC020000}"/>
    <cellStyle name="_Prestart-00-HO-FINAL-Approved_Weekly Photos 1 July 09 onwards" xfId="732" xr:uid="{00000000-0005-0000-0000-0000CD020000}"/>
    <cellStyle name="_Prestart-00-HO-FINAL-Approved_WPR 26-1 Nov 2009" xfId="733" xr:uid="{00000000-0005-0000-0000-0000CE020000}"/>
    <cellStyle name="_Prestart-00-HO-FINAL-Approved_WPR Magnolias 2009" xfId="734" xr:uid="{00000000-0005-0000-0000-0000CF020000}"/>
    <cellStyle name="_Prestige - HP Campus" xfId="735" xr:uid="{00000000-0005-0000-0000-0000D0020000}"/>
    <cellStyle name="_Prestige Corporate Office" xfId="736" xr:uid="{00000000-0005-0000-0000-0000D1020000}"/>
    <cellStyle name="_Programme for Jan'09" xfId="737" xr:uid="{00000000-0005-0000-0000-0000D2020000}"/>
    <cellStyle name="_Project costing 31032010=" xfId="738" xr:uid="{00000000-0005-0000-0000-0000D3020000}"/>
    <cellStyle name="_PSE HOSTEL BUILDING" xfId="739" xr:uid="{00000000-0005-0000-0000-0000D4020000}"/>
    <cellStyle name="_PSE_ITC_BHADRACHALAM_HO" xfId="740" xr:uid="{00000000-0005-0000-0000-0000D5020000}"/>
    <cellStyle name="_PTB &amp; PIER Final Workings" xfId="741" xr:uid="{00000000-0005-0000-0000-0000D6020000}"/>
    <cellStyle name="_PTB Workings" xfId="742" xr:uid="{00000000-0005-0000-0000-0000D7020000}"/>
    <cellStyle name="_Purchase report for the month of DEC - 2008" xfId="743" xr:uid="{00000000-0005-0000-0000-0000D8020000}"/>
    <cellStyle name="_Purchase report for the month of Feb - 2009" xfId="744" xr:uid="{00000000-0005-0000-0000-0000D9020000}"/>
    <cellStyle name="_Purchase report for the month of JAN - 2009" xfId="745" xr:uid="{00000000-0005-0000-0000-0000DA020000}"/>
    <cellStyle name="_Purchase report for the month of July" xfId="746" xr:uid="{00000000-0005-0000-0000-0000DB020000}"/>
    <cellStyle name="_Purchase report for the month of June" xfId="747" xr:uid="{00000000-0005-0000-0000-0000DC020000}"/>
    <cellStyle name="_Purchase report for the month of Nov - 2008" xfId="748" xr:uid="{00000000-0005-0000-0000-0000DD020000}"/>
    <cellStyle name="_Purchase report for the month of October" xfId="749" xr:uid="{00000000-0005-0000-0000-0000DE020000}"/>
    <cellStyle name="_Purchase report for the month of September" xfId="750" xr:uid="{00000000-0005-0000-0000-0000DF020000}"/>
    <cellStyle name="_QUALITY June 08" xfId="751" xr:uid="{00000000-0005-0000-0000-0000E0020000}"/>
    <cellStyle name="_Quantities per flat by AVY" xfId="752" xr:uid="{00000000-0005-0000-0000-0000E1020000}"/>
    <cellStyle name="_R block details-Budget" xfId="753" xr:uid="{00000000-0005-0000-0000-0000E2020000}"/>
    <cellStyle name="_R F I  LOG" xfId="754" xr:uid="{00000000-0005-0000-0000-0000E3020000}"/>
    <cellStyle name="_R(1).A_01_Santech(certified)" xfId="755" xr:uid="{00000000-0005-0000-0000-0000E4020000}"/>
    <cellStyle name="_R(1).A_01_Santech-final-certified" xfId="756" xr:uid="{00000000-0005-0000-0000-0000E5020000}"/>
    <cellStyle name="_R3_on_25.08.08_-__Option-II" xfId="757" xr:uid="{00000000-0005-0000-0000-0000E6020000}"/>
    <cellStyle name="_RA - BILL - 4 - certified" xfId="758" xr:uid="{00000000-0005-0000-0000-0000E7020000}"/>
    <cellStyle name="_RA Bill -03new" xfId="759" xr:uid="{00000000-0005-0000-0000-0000E8020000}"/>
    <cellStyle name="_RA BILL-02" xfId="760" xr:uid="{00000000-0005-0000-0000-0000E9020000}"/>
    <cellStyle name="_RA_01_KAFAX-CERTIFIED" xfId="761" xr:uid="{00000000-0005-0000-0000-0000EA020000}"/>
    <cellStyle name="_RA_01_KAFAX-final-certified" xfId="762" xr:uid="{00000000-0005-0000-0000-0000EB020000}"/>
    <cellStyle name="_ra-7 ADHOC" xfId="763" xr:uid="{00000000-0005-0000-0000-0000EC020000}"/>
    <cellStyle name="_ra-7 ADHOC_Book2" xfId="764" xr:uid="{00000000-0005-0000-0000-0000ED020000}"/>
    <cellStyle name="_ra-7 ADHOC_Book2 2" xfId="765" xr:uid="{00000000-0005-0000-0000-0000EE020000}"/>
    <cellStyle name="_rab-02" xfId="766" xr:uid="{00000000-0005-0000-0000-0000EF020000}"/>
    <cellStyle name="_rab-03" xfId="767" xr:uid="{00000000-0005-0000-0000-0000F0020000}"/>
    <cellStyle name="_RA-MKT" xfId="768" xr:uid="{00000000-0005-0000-0000-0000F1020000}"/>
    <cellStyle name="_Ranchi Package 2 - Workings" xfId="769" xr:uid="{00000000-0005-0000-0000-0000F2020000}"/>
    <cellStyle name="_Rate Analysis" xfId="770" xr:uid="{00000000-0005-0000-0000-0000F3020000}"/>
    <cellStyle name="_rcc &amp; shut april" xfId="771" xr:uid="{00000000-0005-0000-0000-0000F4020000}"/>
    <cellStyle name="_RCC-ROW HOUSE-17.05.08" xfId="772" xr:uid="{00000000-0005-0000-0000-0000F5020000}"/>
    <cellStyle name="_RCC-ROW HOUSE-17.05.08_ESTIMATE- RTC CREST ANNEX-20-02-10-SSA" xfId="773" xr:uid="{00000000-0005-0000-0000-0000F6020000}"/>
    <cellStyle name="_RCC-ROW HOUSE-17.05.08_RA_MKT_INTERIOR" xfId="774" xr:uid="{00000000-0005-0000-0000-0000F7020000}"/>
    <cellStyle name="_RCC-ROW HOUSE-17.05.08_RA-MKT" xfId="775" xr:uid="{00000000-0005-0000-0000-0000F8020000}"/>
    <cellStyle name="_RCC-ROW HOUSE-17.05.08_REV. BOQ-KNOWLEDGE CENTERl-09-01-10-AP" xfId="776" xr:uid="{00000000-0005-0000-0000-0000F9020000}"/>
    <cellStyle name="_RCC-ROW HOUSE-17.05.08_REV.EST" xfId="777" xr:uid="{00000000-0005-0000-0000-0000FA020000}"/>
    <cellStyle name="_RCC-ROW HOUSE-17.05.08_REV.ESTIMATE" xfId="778" xr:uid="{00000000-0005-0000-0000-0000FB020000}"/>
    <cellStyle name="_Rec  SUMMARY June-08" xfId="779" xr:uid="{00000000-0005-0000-0000-0000FC020000}"/>
    <cellStyle name="_Rec  SUMMARY June-08_Material Reco March-2011 (Homes)" xfId="780" xr:uid="{00000000-0005-0000-0000-0000FD020000}"/>
    <cellStyle name="_Rec  SUMMARY June-08_Monthly Progress Report - MPR" xfId="781" xr:uid="{00000000-0005-0000-0000-0000FE020000}"/>
    <cellStyle name="_Rec  SUMMARY June-08_Monthly Progress Report - MPR VV" xfId="782" xr:uid="{00000000-0005-0000-0000-0000FF020000}"/>
    <cellStyle name="_Rec  SUMMARY June-08_SAFETY RECORD FOR THE MONTH OF May,  2011 - MPR" xfId="783" xr:uid="{00000000-0005-0000-0000-000000030000}"/>
    <cellStyle name="_Rec  SUMMARY June-08_SAFETY RECORD FOR THE MONTH OFApril, 2011 - MPR" xfId="784" xr:uid="{00000000-0005-0000-0000-000001030000}"/>
    <cellStyle name="_Rec  SUMMARY June-08_Weekly Photos 1 July 09 onwards" xfId="785" xr:uid="{00000000-0005-0000-0000-000002030000}"/>
    <cellStyle name="_Rec  SUMMARY June-08_WPR 26-1 Nov 2009" xfId="786" xr:uid="{00000000-0005-0000-0000-000003030000}"/>
    <cellStyle name="_Rec  SUMMARY June-08_WPR Magnolias 2009" xfId="787" xr:uid="{00000000-0005-0000-0000-000004030000}"/>
    <cellStyle name="_rec apr08" xfId="788" xr:uid="{00000000-0005-0000-0000-000005030000}"/>
    <cellStyle name="_rec apr08_Material Reco March-2011 (Homes)" xfId="789" xr:uid="{00000000-0005-0000-0000-000006030000}"/>
    <cellStyle name="_rec apr08_Monthly Progress Report - MPR" xfId="790" xr:uid="{00000000-0005-0000-0000-000007030000}"/>
    <cellStyle name="_rec apr08_Monthly Progress Report - MPR VV" xfId="791" xr:uid="{00000000-0005-0000-0000-000008030000}"/>
    <cellStyle name="_rec apr08_SAFETY RECORD FOR THE MONTH OF May,  2011 - MPR" xfId="792" xr:uid="{00000000-0005-0000-0000-000009030000}"/>
    <cellStyle name="_rec apr08_SAFETY RECORD FOR THE MONTH OFApril, 2011 - MPR" xfId="793" xr:uid="{00000000-0005-0000-0000-00000A030000}"/>
    <cellStyle name="_rec apr08_Sectional Progress 1 July 09 onwards" xfId="794" xr:uid="{00000000-0005-0000-0000-00000B030000}"/>
    <cellStyle name="_rec apr08_Weekly Photos 1 July 09 onwards" xfId="795" xr:uid="{00000000-0005-0000-0000-00000C030000}"/>
    <cellStyle name="_rec apr08_WPR 26-1 Nov 2009" xfId="796" xr:uid="{00000000-0005-0000-0000-00000D030000}"/>
    <cellStyle name="_rec apr08_WPR Magnolias 2009" xfId="797" xr:uid="{00000000-0005-0000-0000-00000E030000}"/>
    <cellStyle name="_Rec Summary Sep-2008" xfId="798" xr:uid="{00000000-0005-0000-0000-00000F030000}"/>
    <cellStyle name="_Rec-jan-08" xfId="799" xr:uid="{00000000-0005-0000-0000-000010030000}"/>
    <cellStyle name="_Rec-jan-08 2" xfId="800" xr:uid="{00000000-0005-0000-0000-000011030000}"/>
    <cellStyle name="_Rec-jan-08_Item Rate Client Bill RA-7 Dec.10 (SBM Homes)" xfId="801" xr:uid="{00000000-0005-0000-0000-000012030000}"/>
    <cellStyle name="_Rec-jan-08_Labour Camp Detail" xfId="802" xr:uid="{00000000-0005-0000-0000-000013030000}"/>
    <cellStyle name="_Rec-jan-08_Material Reco March-2011 (Homes)" xfId="803" xr:uid="{00000000-0005-0000-0000-000014030000}"/>
    <cellStyle name="_Rec-jan-08_Monthly Progress Report - MPR" xfId="804" xr:uid="{00000000-0005-0000-0000-000015030000}"/>
    <cellStyle name="_Rec-jan-08_Monthly Progress Report - MPR VV" xfId="805" xr:uid="{00000000-0005-0000-0000-000016030000}"/>
    <cellStyle name="_Rec-jan-08_SAFETY RECORD FOR THE MONTH OF May,  2011 - MPR" xfId="806" xr:uid="{00000000-0005-0000-0000-000017030000}"/>
    <cellStyle name="_Rec-jan-08_SAFETY RECORD FOR THE MONTH OFApril, 2011 - MPR" xfId="807" xr:uid="{00000000-0005-0000-0000-000018030000}"/>
    <cellStyle name="_Rec-jan-08_Sectional Progress 1 July 09 onwards" xfId="808" xr:uid="{00000000-0005-0000-0000-000019030000}"/>
    <cellStyle name="_Rec-jan-08_Weekly Photos 1 July 09 onwards" xfId="809" xr:uid="{00000000-0005-0000-0000-00001A030000}"/>
    <cellStyle name="_Rec-jan-08_WPR 26-1 Nov 2009" xfId="810" xr:uid="{00000000-0005-0000-0000-00001B030000}"/>
    <cellStyle name="_Rec-jan-08_WPR Magnolias 2009" xfId="811" xr:uid="{00000000-0005-0000-0000-00001C030000}"/>
    <cellStyle name="_RecoDiesel" xfId="812" xr:uid="{00000000-0005-0000-0000-00001D030000}"/>
    <cellStyle name="_Recon  Sep-07" xfId="813" xr:uid="{00000000-0005-0000-0000-00001E030000}"/>
    <cellStyle name="_Recon  Sep-07 2" xfId="814" xr:uid="{00000000-0005-0000-0000-00001F030000}"/>
    <cellStyle name="_Recon  Sep-07_Item Rate Client Bill RA-7 Dec.10 (SBM Homes)" xfId="815" xr:uid="{00000000-0005-0000-0000-000020030000}"/>
    <cellStyle name="_Recon  Sep-07_Labour Camp Detail" xfId="816" xr:uid="{00000000-0005-0000-0000-000021030000}"/>
    <cellStyle name="_Recon  Sep-07_Material Reco March-2011 (Homes)" xfId="817" xr:uid="{00000000-0005-0000-0000-000022030000}"/>
    <cellStyle name="_Recon  Sep-07_Monthly Progress Report - MPR" xfId="818" xr:uid="{00000000-0005-0000-0000-000023030000}"/>
    <cellStyle name="_Recon  Sep-07_Monthly Progress Report - MPR VV" xfId="819" xr:uid="{00000000-0005-0000-0000-000024030000}"/>
    <cellStyle name="_Recon  Sep-07_SAFETY RECORD FOR THE MONTH OF May,  2011 - MPR" xfId="820" xr:uid="{00000000-0005-0000-0000-000025030000}"/>
    <cellStyle name="_Recon  Sep-07_SAFETY RECORD FOR THE MONTH OFApril, 2011 - MPR" xfId="821" xr:uid="{00000000-0005-0000-0000-000026030000}"/>
    <cellStyle name="_Recon  Sep-07_Sectional Progress 1 July 09 onwards" xfId="822" xr:uid="{00000000-0005-0000-0000-000027030000}"/>
    <cellStyle name="_Recon  Sep-07_Weekly Photos 1 July 09 onwards" xfId="823" xr:uid="{00000000-0005-0000-0000-000028030000}"/>
    <cellStyle name="_Recon  Sep-07_WPR 26-1 Nov 2009" xfId="824" xr:uid="{00000000-0005-0000-0000-000029030000}"/>
    <cellStyle name="_Recon  Sep-07_WPR Magnolias 2009" xfId="825" xr:uid="{00000000-0005-0000-0000-00002A030000}"/>
    <cellStyle name="_recon August" xfId="826" xr:uid="{00000000-0005-0000-0000-00002B030000}"/>
    <cellStyle name="_recon August 2" xfId="827" xr:uid="{00000000-0005-0000-0000-00002C030000}"/>
    <cellStyle name="_recon August_Item Rate Client Bill RA-7 Dec.10 (SBM Homes)" xfId="828" xr:uid="{00000000-0005-0000-0000-00002D030000}"/>
    <cellStyle name="_recon August_Labour Camp Detail" xfId="829" xr:uid="{00000000-0005-0000-0000-00002E030000}"/>
    <cellStyle name="_recon August_Material Reco March-2011 (Homes)" xfId="830" xr:uid="{00000000-0005-0000-0000-00002F030000}"/>
    <cellStyle name="_recon August_Monthly Progress Report - MPR" xfId="831" xr:uid="{00000000-0005-0000-0000-000030030000}"/>
    <cellStyle name="_recon August_Monthly Progress Report - MPR VV" xfId="832" xr:uid="{00000000-0005-0000-0000-000031030000}"/>
    <cellStyle name="_recon August_SAFETY RECORD FOR THE MONTH OF May,  2011 - MPR" xfId="833" xr:uid="{00000000-0005-0000-0000-000032030000}"/>
    <cellStyle name="_recon August_SAFETY RECORD FOR THE MONTH OFApril, 2011 - MPR" xfId="834" xr:uid="{00000000-0005-0000-0000-000033030000}"/>
    <cellStyle name="_recon August_Sectional Progress 1 July 09 onwards" xfId="835" xr:uid="{00000000-0005-0000-0000-000034030000}"/>
    <cellStyle name="_recon August_Weekly Photos 1 July 09 onwards" xfId="836" xr:uid="{00000000-0005-0000-0000-000035030000}"/>
    <cellStyle name="_recon August_WPR 26-1 Nov 2009" xfId="837" xr:uid="{00000000-0005-0000-0000-000036030000}"/>
    <cellStyle name="_recon August_WPR Magnolias 2009" xfId="838" xr:uid="{00000000-0005-0000-0000-000037030000}"/>
    <cellStyle name="_recon june 07 Psummary" xfId="839" xr:uid="{00000000-0005-0000-0000-000038030000}"/>
    <cellStyle name="_recon june 07 Psummary 2" xfId="840" xr:uid="{00000000-0005-0000-0000-000039030000}"/>
    <cellStyle name="_recon june 07 Psummary_Item Rate Client Bill RA-7 Dec.10 (SBM Homes)" xfId="841" xr:uid="{00000000-0005-0000-0000-00003A030000}"/>
    <cellStyle name="_recon june 07 Psummary_Labour Camp Detail" xfId="842" xr:uid="{00000000-0005-0000-0000-00003B030000}"/>
    <cellStyle name="_recon june 07 Psummary_Material Reco March-2011 (Homes)" xfId="843" xr:uid="{00000000-0005-0000-0000-00003C030000}"/>
    <cellStyle name="_recon june 07 Psummary_Monthly Progress Report - MPR" xfId="844" xr:uid="{00000000-0005-0000-0000-00003D030000}"/>
    <cellStyle name="_recon june 07 Psummary_Monthly Progress Report - MPR VV" xfId="845" xr:uid="{00000000-0005-0000-0000-00003E030000}"/>
    <cellStyle name="_recon june 07 Psummary_SAFETY RECORD FOR THE MONTH OF May,  2011 - MPR" xfId="846" xr:uid="{00000000-0005-0000-0000-00003F030000}"/>
    <cellStyle name="_recon june 07 Psummary_SAFETY RECORD FOR THE MONTH OFApril, 2011 - MPR" xfId="847" xr:uid="{00000000-0005-0000-0000-000040030000}"/>
    <cellStyle name="_recon june 07 Psummary_Sectional Progress 1 July 09 onwards" xfId="848" xr:uid="{00000000-0005-0000-0000-000041030000}"/>
    <cellStyle name="_recon june 07 Psummary_Weekly Photos 1 July 09 onwards" xfId="849" xr:uid="{00000000-0005-0000-0000-000042030000}"/>
    <cellStyle name="_recon june 07 Psummary_WPR 26-1 Nov 2009" xfId="850" xr:uid="{00000000-0005-0000-0000-000043030000}"/>
    <cellStyle name="_recon june 07 Psummary_WPR Magnolias 2009" xfId="851" xr:uid="{00000000-0005-0000-0000-000044030000}"/>
    <cellStyle name="_Reconciliation for June '08 (version 1)" xfId="852" xr:uid="{00000000-0005-0000-0000-000045030000}"/>
    <cellStyle name="_Reconciliation for May '08" xfId="853" xr:uid="{00000000-0005-0000-0000-000046030000}"/>
    <cellStyle name="_Reconciliation Steel Planning upto 29-03-08-QS" xfId="854" xr:uid="{00000000-0005-0000-0000-000047030000}"/>
    <cellStyle name="_Reconciliation Steel Planning upto 30-09-07" xfId="855" xr:uid="{00000000-0005-0000-0000-000048030000}"/>
    <cellStyle name="_Reconciliation Steel Planning upto 30-12-07" xfId="856" xr:uid="{00000000-0005-0000-0000-000049030000}"/>
    <cellStyle name="_Reconciliation summary" xfId="857" xr:uid="{00000000-0005-0000-0000-00004A030000}"/>
    <cellStyle name="_Reconciliation upto June'08 (On Progress Qty.)" xfId="858" xr:uid="{00000000-0005-0000-0000-00004B030000}"/>
    <cellStyle name="_Reconciliation-Mar 08" xfId="859" xr:uid="{00000000-0005-0000-0000-00004C030000}"/>
    <cellStyle name="_reconcillation upto sep-08" xfId="860" xr:uid="{00000000-0005-0000-0000-00004D030000}"/>
    <cellStyle name="_Reconsilation- Top Sheet June. 2008" xfId="861" xr:uid="{00000000-0005-0000-0000-00004E030000}"/>
    <cellStyle name="_Report Summary Formats" xfId="862" xr:uid="{00000000-0005-0000-0000-00004F030000}"/>
    <cellStyle name="_Reports for the month of April'10" xfId="863" xr:uid="{00000000-0005-0000-0000-000050030000}"/>
    <cellStyle name="_Reports for the Month of May'2010" xfId="864" xr:uid="{00000000-0005-0000-0000-000051030000}"/>
    <cellStyle name="_Res-Item Rate Analysis-r2_ RAP4" xfId="865" xr:uid="{00000000-0005-0000-0000-000052030000}"/>
    <cellStyle name="_Retaining Wall" xfId="866" xr:uid="{00000000-0005-0000-0000-000053030000}"/>
    <cellStyle name="_Retaining wall -E &amp; G checked" xfId="867" xr:uid="{00000000-0005-0000-0000-000054030000}"/>
    <cellStyle name="_REV DRAFT FINISHING BOQ WITH MEAS-2-12-09" xfId="868" xr:uid="{00000000-0005-0000-0000-000055030000}"/>
    <cellStyle name="_Rev-2(07(1).07.10)(1)" xfId="869" xr:uid="{00000000-0005-0000-0000-000056030000}"/>
    <cellStyle name="_REV-BOQ-BLDG-23-16.09.09" xfId="870" xr:uid="{00000000-0005-0000-0000-000057030000}"/>
    <cellStyle name="_REV-ESTIMATE-BLDG-2-10.04.09" xfId="871" xr:uid="{00000000-0005-0000-0000-000058030000}"/>
    <cellStyle name="_REV-ESTIMATE-BLDG-2-10.04.09_ESTIMATE- RTC CREST ANNEX-20-02-10-SSA" xfId="872" xr:uid="{00000000-0005-0000-0000-000059030000}"/>
    <cellStyle name="_REV-ESTIMATE-BLDG-2-10.04.09_RA_MKT_INTERIOR" xfId="873" xr:uid="{00000000-0005-0000-0000-00005A030000}"/>
    <cellStyle name="_REV-ESTIMATE-BLDG-2-10.04.09_RA-MKT" xfId="874" xr:uid="{00000000-0005-0000-0000-00005B030000}"/>
    <cellStyle name="_REV-ESTIMATE-BLDG-2-10.04.09_REV.EST" xfId="875" xr:uid="{00000000-0005-0000-0000-00005C030000}"/>
    <cellStyle name="_REV-ESTIMATE-BLDG-2-10.04.09_REV.ESTIMATE" xfId="876" xr:uid="{00000000-0005-0000-0000-00005D030000}"/>
    <cellStyle name="_REV-ESTIMATE-BLDG-3-10.04.09" xfId="877" xr:uid="{00000000-0005-0000-0000-00005E030000}"/>
    <cellStyle name="_REV-ESTIMATE-BLDG-3-10.04.09_ESTIMATE- RTC CREST ANNEX-20-02-10-SSA" xfId="878" xr:uid="{00000000-0005-0000-0000-00005F030000}"/>
    <cellStyle name="_REV-ESTIMATE-BLDG-3-10.04.09_RA_MKT_INTERIOR" xfId="879" xr:uid="{00000000-0005-0000-0000-000060030000}"/>
    <cellStyle name="_REV-ESTIMATE-BLDG-3-10.04.09_RA-MKT" xfId="880" xr:uid="{00000000-0005-0000-0000-000061030000}"/>
    <cellStyle name="_REV-ESTIMATE-BLDG-3-10.04.09_REV.EST" xfId="881" xr:uid="{00000000-0005-0000-0000-000062030000}"/>
    <cellStyle name="_REV-ESTIMATE-BLDG-3-10.04.09_REV.ESTIMATE" xfId="882" xr:uid="{00000000-0005-0000-0000-000063030000}"/>
    <cellStyle name="_REV-ESTIMATE-BLDG-3-10.04.09-formated" xfId="883" xr:uid="{00000000-0005-0000-0000-000064030000}"/>
    <cellStyle name="_Revised  Stone Flooring &amp; Cladding Contract(02.12)" xfId="884" xr:uid="{00000000-0005-0000-0000-000065030000}"/>
    <cellStyle name="_revised budget (2)" xfId="885" xr:uid="{00000000-0005-0000-0000-000066030000}"/>
    <cellStyle name="_REVISED DRAFT BOQ-STRU-CIVIL FOR BUILDING A-06.10.08" xfId="886" xr:uid="{00000000-0005-0000-0000-000067030000}"/>
    <cellStyle name="_REVISED DRAFT-BOQ-EST-19.03.08" xfId="887" xr:uid="{00000000-0005-0000-0000-000068030000}"/>
    <cellStyle name="_Revised EST-30.08.08 as per all reduction old-ref" xfId="888" xr:uid="{00000000-0005-0000-0000-000069030000}"/>
    <cellStyle name="_Revised EST-30.08.08 as per all reduction old-ref_ESTIMATE- RTC CREST ANNEX-20-02-10-SSA" xfId="889" xr:uid="{00000000-0005-0000-0000-00006A030000}"/>
    <cellStyle name="_Revised EST-30.08.08 as per all reduction old-ref_RA_MKT_INTERIOR" xfId="890" xr:uid="{00000000-0005-0000-0000-00006B030000}"/>
    <cellStyle name="_Revised EST-30.08.08 as per all reduction old-ref_RA-MKT" xfId="891" xr:uid="{00000000-0005-0000-0000-00006C030000}"/>
    <cellStyle name="_Revised EST-30.08.08 as per all reduction old-ref_REV. BOQ-KNOWLEDGE CENTERl-09-01-10-AP" xfId="892" xr:uid="{00000000-0005-0000-0000-00006D030000}"/>
    <cellStyle name="_Revised EST-30.08.08 as per all reduction old-ref_REV.EST" xfId="893" xr:uid="{00000000-0005-0000-0000-00006E030000}"/>
    <cellStyle name="_Revised EST-30.08.08 as per all reduction old-ref_REV.ESTIMATE" xfId="894" xr:uid="{00000000-0005-0000-0000-00006F030000}"/>
    <cellStyle name="_REVISED ESTIMATE CLUB HOUSE INTERIOR FINISHES-14.04.09" xfId="895" xr:uid="{00000000-0005-0000-0000-000070030000}"/>
    <cellStyle name="_Revised working on 20-9-08" xfId="896" xr:uid="{00000000-0005-0000-0000-000071030000}"/>
    <cellStyle name="_RMC DEBIT NOTE" xfId="897" xr:uid="{00000000-0005-0000-0000-000072030000}"/>
    <cellStyle name="_RM-Meeting" xfId="898" xr:uid="{00000000-0005-0000-0000-000073030000}"/>
    <cellStyle name="_RMZ  Futura" xfId="899" xr:uid="{00000000-0005-0000-0000-000074030000}"/>
    <cellStyle name="_RMZ - Zero Costing- 18.01.07 final" xfId="900" xr:uid="{00000000-0005-0000-0000-000075030000}"/>
    <cellStyle name="_RMZ - Zero Costing- 18.01.07 final_281210 EOT PLAMA" xfId="901" xr:uid="{00000000-0005-0000-0000-000076030000}"/>
    <cellStyle name="_RMZ - Zero Costing- 18.01.07 final_Annexure - I Commencement Delays" xfId="902" xr:uid="{00000000-0005-0000-0000-000077030000}"/>
    <cellStyle name="_RMZ - Zero Costing- 18.01.07 final_Cement reconcilation  up to Nov 2011" xfId="903" xr:uid="{00000000-0005-0000-0000-000078030000}"/>
    <cellStyle name="_RMZ - Zero Costing- 18.01.07 final_pl Scope vs Front" xfId="904" xr:uid="{00000000-0005-0000-0000-000079030000}"/>
    <cellStyle name="_RMZ Millinea (ACS, CCTV &amp; BMS) - 05.09.07R7(SiemensBMS)" xfId="905" xr:uid="{00000000-0005-0000-0000-00007A030000}"/>
    <cellStyle name="_RPM Report Working Sheet Nov'09" xfId="906" xr:uid="{00000000-0005-0000-0000-00007B030000}"/>
    <cellStyle name="_RTC Annex - MASONRY-Zone 3" xfId="907" xr:uid="{00000000-0005-0000-0000-00007C030000}"/>
    <cellStyle name="_RTC Annex - MASONRY-Zone 3_ESTIMATE- RTC CREST ANNEX-20-02-10-SSA" xfId="908" xr:uid="{00000000-0005-0000-0000-00007D030000}"/>
    <cellStyle name="_RTC Annex - MASONRY-Zone 3_RA_MKT_INTERIOR" xfId="909" xr:uid="{00000000-0005-0000-0000-00007E030000}"/>
    <cellStyle name="_RTC Annex - MASONRY-Zone 3_RA-MKT" xfId="910" xr:uid="{00000000-0005-0000-0000-00007F030000}"/>
    <cellStyle name="_RTC Annex - MASONRY-Zone 3_REV.EST" xfId="911" xr:uid="{00000000-0005-0000-0000-000080030000}"/>
    <cellStyle name="_RTC Annex - MASONRY-Zone 3_REV.ESTIMATE" xfId="912" xr:uid="{00000000-0005-0000-0000-000081030000}"/>
    <cellStyle name="_RTC Engg. Hall - MASONRY-Zone 3" xfId="913" xr:uid="{00000000-0005-0000-0000-000082030000}"/>
    <cellStyle name="_RTC Engg. Hall - MASONRY-Zone 3_ESTIMATE- RTC CREST ANNEX-20-02-10-SSA" xfId="914" xr:uid="{00000000-0005-0000-0000-000083030000}"/>
    <cellStyle name="_RTC Engg. Hall - MASONRY-Zone 3_RA_MKT_INTERIOR" xfId="915" xr:uid="{00000000-0005-0000-0000-000084030000}"/>
    <cellStyle name="_RTC Engg. Hall - MASONRY-Zone 3_RA-MKT" xfId="916" xr:uid="{00000000-0005-0000-0000-000085030000}"/>
    <cellStyle name="_RTC Engg. Hall - MASONRY-Zone 3_REV.EST" xfId="917" xr:uid="{00000000-0005-0000-0000-000086030000}"/>
    <cellStyle name="_RTC Engg. Hall - MASONRY-Zone 3_REV.ESTIMATE" xfId="918" xr:uid="{00000000-0005-0000-0000-000087030000}"/>
    <cellStyle name="_S.G. Software - BOQ" xfId="919" xr:uid="{00000000-0005-0000-0000-000088030000}"/>
    <cellStyle name="_S0-S10 - Final" xfId="920" xr:uid="{00000000-0005-0000-0000-000089030000}"/>
    <cellStyle name="_S1" xfId="921" xr:uid="{00000000-0005-0000-0000-00008A030000}"/>
    <cellStyle name="_S1 PLAMA Commericial B'lore" xfId="922" xr:uid="{00000000-0005-0000-0000-00008B030000}"/>
    <cellStyle name="_S1 PLAMA Residential B'lore" xfId="923" xr:uid="{00000000-0005-0000-0000-00008C030000}"/>
    <cellStyle name="_sana" xfId="924" xr:uid="{00000000-0005-0000-0000-00008D030000}"/>
    <cellStyle name="_sana_Book2" xfId="925" xr:uid="{00000000-0005-0000-0000-00008E030000}"/>
    <cellStyle name="_sana_Book2 2" xfId="926" xr:uid="{00000000-0005-0000-0000-00008F030000}"/>
    <cellStyle name="_Santech_bill_certified" xfId="927" xr:uid="{00000000-0005-0000-0000-000090030000}"/>
    <cellStyle name="_Santech_M.Sheet-Abstract" xfId="928" xr:uid="{00000000-0005-0000-0000-000091030000}"/>
    <cellStyle name="_SANTECH_RAB_2-CERTIFIED" xfId="929" xr:uid="{00000000-0005-0000-0000-000092030000}"/>
    <cellStyle name="_Savoy (27 Oct 04)f Final" xfId="930" xr:uid="{00000000-0005-0000-0000-000093030000}"/>
    <cellStyle name="_SC PAID AMOUNT-Up to July-08" xfId="931" xr:uid="{00000000-0005-0000-0000-000094030000}"/>
    <cellStyle name="_Sch-Aug'05-Anjali D" xfId="932" xr:uid="{00000000-0005-0000-0000-000095030000}"/>
    <cellStyle name="_section d - Tamouh Plot 2-3 Infra(Regional)-rev1-22.11.08(add6)" xfId="933" xr:uid="{00000000-0005-0000-0000-000096030000}"/>
    <cellStyle name="_section d - Tamouh Plot 2-3 Infra(Regional)-rev1-22.11.08(add6)_Analysis - Hodariyat - 20.06.09" xfId="934" xr:uid="{00000000-0005-0000-0000-000097030000}"/>
    <cellStyle name="_section d - Tamouh Plot 2-3 Infra(Regional)-rev1-22.11.08(add6)_Analysis - hodariyat Bridge - 16.05.09" xfId="935" xr:uid="{00000000-0005-0000-0000-000098030000}"/>
    <cellStyle name="_section d - Tamouh Plot 2-3 Infra(Regional)-rev1-22.11.08(add6)_Analysis - hodariyat Bridge - 16.05.09_1" xfId="936" xr:uid="{00000000-0005-0000-0000-000099030000}"/>
    <cellStyle name="_section d - Tamouh Plot 2-3 Infra(Regional)-rev1-22.11.08(add6)_Analysis - hodariyat Bridge - 16.05.09_1_Hodariyat Bridge (2)" xfId="937" xr:uid="{00000000-0005-0000-0000-00009A030000}"/>
    <cellStyle name="_section d - Tamouh Plot 2-3 Infra(Regional)-rev1-22.11.08(add6)_Analysis-Road works" xfId="938" xr:uid="{00000000-0005-0000-0000-00009B030000}"/>
    <cellStyle name="_section d - Tamouh Plot 2-3 Infra(Regional)-rev1-22.11.08(add6)_Analysis-Structures" xfId="939" xr:uid="{00000000-0005-0000-0000-00009C030000}"/>
    <cellStyle name="_section d - Tamouh Plot 2-3 Infra(Regional)-rev1-22.11.08(add6)_Copy of Sheet Piling - Analysis" xfId="940" xr:uid="{00000000-0005-0000-0000-00009D030000}"/>
    <cellStyle name="_Sector2&amp;3 - Regional - Post add1 - 09.02.09" xfId="941" xr:uid="{00000000-0005-0000-0000-00009E030000}"/>
    <cellStyle name="_Services Revised with POs" xfId="942" xr:uid="{00000000-0005-0000-0000-00009F030000}"/>
    <cellStyle name="_Sheet1" xfId="943" xr:uid="{00000000-0005-0000-0000-0000A0030000}"/>
    <cellStyle name="_Sheet1_46RA Magnolias Item Rate Billing Abstract (new)" xfId="944" xr:uid="{00000000-0005-0000-0000-0000A1030000}"/>
    <cellStyle name="_Sheet1_Bill Magnolias RA Bill No 38  Dec-09" xfId="945" xr:uid="{00000000-0005-0000-0000-0000A2030000}"/>
    <cellStyle name="_Sheet1_Bill Magnolias RA Bill No 38 Dec-09" xfId="946" xr:uid="{00000000-0005-0000-0000-0000A3030000}"/>
    <cellStyle name="_Sheet1_RA-3 Magnolias (Sep-10)" xfId="947" xr:uid="{00000000-0005-0000-0000-0000A4030000}"/>
    <cellStyle name="_Sheet1_UPFRONT BILLING" xfId="948" xr:uid="{00000000-0005-0000-0000-0000A5030000}"/>
    <cellStyle name="_Shell - Afas &amp; Pa - 23.05.06" xfId="949" xr:uid="{00000000-0005-0000-0000-0000A6030000}"/>
    <cellStyle name="_SHELL'N'CORE_J1-IT PARKS-220108 - Compare from DLS" xfId="950" xr:uid="{00000000-0005-0000-0000-0000A7030000}"/>
    <cellStyle name="_Shirdi" xfId="951" xr:uid="{00000000-0005-0000-0000-0000A8030000}"/>
    <cellStyle name="_Siemens Worksheet" xfId="952" xr:uid="{00000000-0005-0000-0000-0000A9030000}"/>
    <cellStyle name="_simplified temorary entranceto show flat" xfId="953" xr:uid="{00000000-0005-0000-0000-0000AA030000}"/>
    <cellStyle name="_Single Line" xfId="954" xr:uid="{00000000-0005-0000-0000-0000AB030000}"/>
    <cellStyle name="_Single Line BOQ 1_L&amp;T - Signature Working" xfId="955" xr:uid="{00000000-0005-0000-0000-0000AC030000}"/>
    <cellStyle name="_Single Line_pl Scope vs Front" xfId="956" xr:uid="{00000000-0005-0000-0000-0000AD030000}"/>
    <cellStyle name="_Site Sharing - Expense" xfId="957" xr:uid="{00000000-0005-0000-0000-0000AE030000}"/>
    <cellStyle name="_Slab &amp; Beam" xfId="958" xr:uid="{00000000-0005-0000-0000-0000AF030000}"/>
    <cellStyle name="_Sri Projectss  RA no-06 21. 03.10 to 16.04.10" xfId="959" xr:uid="{00000000-0005-0000-0000-0000B0030000}"/>
    <cellStyle name="_Staff Cost Deduction June 08 Bill" xfId="960" xr:uid="{00000000-0005-0000-0000-0000B1030000}"/>
    <cellStyle name="_Staff_Details_210509_w.o.new Job-r1" xfId="961" xr:uid="{00000000-0005-0000-0000-0000B2030000}"/>
    <cellStyle name="_Staff_Details_210509_w.o.new Job-r1 2" xfId="962" xr:uid="{00000000-0005-0000-0000-0000B3030000}"/>
    <cellStyle name="_Staff_Details_210509_w.o.new Job-r1_Item Rate Client Bill RA-7 Dec.10 (SBM Homes)" xfId="963" xr:uid="{00000000-0005-0000-0000-0000B4030000}"/>
    <cellStyle name="_Staff_Details_210509_w.o.new Job-r1_Labour Camp Detail" xfId="964" xr:uid="{00000000-0005-0000-0000-0000B5030000}"/>
    <cellStyle name="_staircase" xfId="965" xr:uid="{00000000-0005-0000-0000-0000B6030000}"/>
    <cellStyle name="_Stone Flooring &amp; Cladding Contract" xfId="966" xr:uid="{00000000-0005-0000-0000-0000B7030000}"/>
    <cellStyle name="_STRUCTURE(BLD-01-02-03)" xfId="967" xr:uid="{00000000-0005-0000-0000-0000B8030000}"/>
    <cellStyle name="_SubHeading" xfId="968" xr:uid="{00000000-0005-0000-0000-0000B9030000}"/>
    <cellStyle name="_Sumary Rec Mar-08 (2)" xfId="969" xr:uid="{00000000-0005-0000-0000-0000BA030000}"/>
    <cellStyle name="_Sumary Rec Mar-08 (2)_Material Reco March-2011 (Homes)" xfId="970" xr:uid="{00000000-0005-0000-0000-0000BB030000}"/>
    <cellStyle name="_Sumary Rec Mar-08 (2)_Monthly Progress Report - MPR" xfId="971" xr:uid="{00000000-0005-0000-0000-0000BC030000}"/>
    <cellStyle name="_Sumary Rec Mar-08 (2)_Monthly Progress Report - MPR VV" xfId="972" xr:uid="{00000000-0005-0000-0000-0000BD030000}"/>
    <cellStyle name="_Sumary Rec Mar-08 (2)_SAFETY RECORD FOR THE MONTH OF May,  2011 - MPR" xfId="973" xr:uid="{00000000-0005-0000-0000-0000BE030000}"/>
    <cellStyle name="_Sumary Rec Mar-08 (2)_SAFETY RECORD FOR THE MONTH OFApril, 2011 - MPR" xfId="974" xr:uid="{00000000-0005-0000-0000-0000BF030000}"/>
    <cellStyle name="_Sumary Rec Mar-08 (2)_Sectional Progress 1 July 09 onwards" xfId="975" xr:uid="{00000000-0005-0000-0000-0000C0030000}"/>
    <cellStyle name="_Sumary Rec Mar-08 (2)_Weekly Photos 1 July 09 onwards" xfId="976" xr:uid="{00000000-0005-0000-0000-0000C1030000}"/>
    <cellStyle name="_Sumary Rec Mar-08 (2)_WPR 26-1 Nov 2009" xfId="977" xr:uid="{00000000-0005-0000-0000-0000C2030000}"/>
    <cellStyle name="_Sumary Rec Mar-08 (2)_WPR Magnolias 2009" xfId="978" xr:uid="{00000000-0005-0000-0000-0000C3030000}"/>
    <cellStyle name="_Summary of Recon Nov-2007 (2)" xfId="979" xr:uid="{00000000-0005-0000-0000-0000C4030000}"/>
    <cellStyle name="_Summary of Recon Nov-2007 (2) 2" xfId="980" xr:uid="{00000000-0005-0000-0000-0000C5030000}"/>
    <cellStyle name="_Summary of Recon Nov-2007 (2)_Item Rate Client Bill RA-7 Dec.10 (SBM Homes)" xfId="981" xr:uid="{00000000-0005-0000-0000-0000C6030000}"/>
    <cellStyle name="_Summary of Recon Nov-2007 (2)_Labour Camp Detail" xfId="982" xr:uid="{00000000-0005-0000-0000-0000C7030000}"/>
    <cellStyle name="_Summary of Recon Nov-2007 (2)_Material Reco March-2011 (Homes)" xfId="983" xr:uid="{00000000-0005-0000-0000-0000C8030000}"/>
    <cellStyle name="_Summary of Recon Nov-2007 (2)_Monthly Progress Report - MPR" xfId="984" xr:uid="{00000000-0005-0000-0000-0000C9030000}"/>
    <cellStyle name="_Summary of Recon Nov-2007 (2)_Monthly Progress Report - MPR VV" xfId="985" xr:uid="{00000000-0005-0000-0000-0000CA030000}"/>
    <cellStyle name="_Summary of Recon Nov-2007 (2)_SAFETY RECORD FOR THE MONTH OF May,  2011 - MPR" xfId="986" xr:uid="{00000000-0005-0000-0000-0000CB030000}"/>
    <cellStyle name="_Summary of Recon Nov-2007 (2)_SAFETY RECORD FOR THE MONTH OFApril, 2011 - MPR" xfId="987" xr:uid="{00000000-0005-0000-0000-0000CC030000}"/>
    <cellStyle name="_Summary of Recon Nov-2007 (2)_Sectional Progress 1 July 09 onwards" xfId="988" xr:uid="{00000000-0005-0000-0000-0000CD030000}"/>
    <cellStyle name="_Summary of Recon Nov-2007 (2)_Weekly Photos 1 July 09 onwards" xfId="989" xr:uid="{00000000-0005-0000-0000-0000CE030000}"/>
    <cellStyle name="_Summary of Recon Nov-2007 (2)_WPR 26-1 Nov 2009" xfId="990" xr:uid="{00000000-0005-0000-0000-0000CF030000}"/>
    <cellStyle name="_Summary of Recon Nov-2007 (2)_WPR Magnolias 2009" xfId="991" xr:uid="{00000000-0005-0000-0000-0000D0030000}"/>
    <cellStyle name="_SUMMARY OF ZONE-IV - 17.09.08" xfId="992" xr:uid="{00000000-0005-0000-0000-0000D1030000}"/>
    <cellStyle name="_SUMMARY OF ZONE-IV - 17.09.08_ESTIMATE- RTC CREST ANNEX-20-02-10-SSA" xfId="993" xr:uid="{00000000-0005-0000-0000-0000D2030000}"/>
    <cellStyle name="_SUMMARY OF ZONE-IV - 17.09.08_RA_MKT_INTERIOR" xfId="994" xr:uid="{00000000-0005-0000-0000-0000D3030000}"/>
    <cellStyle name="_SUMMARY OF ZONE-IV - 17.09.08_RA-MKT" xfId="995" xr:uid="{00000000-0005-0000-0000-0000D4030000}"/>
    <cellStyle name="_SUMMARY OF ZONE-IV - 17.09.08_REV.EST" xfId="996" xr:uid="{00000000-0005-0000-0000-0000D5030000}"/>
    <cellStyle name="_SUMMARY OF ZONE-IV - 17.09.08_REV.ESTIMATE" xfId="997" xr:uid="{00000000-0005-0000-0000-0000D6030000}"/>
    <cellStyle name="_SUMMARY Rec-0508" xfId="998" xr:uid="{00000000-0005-0000-0000-0000D7030000}"/>
    <cellStyle name="_SUMMARY Rec-0508_Material Reco March-2011 (Homes)" xfId="999" xr:uid="{00000000-0005-0000-0000-0000D8030000}"/>
    <cellStyle name="_SUMMARY Rec-0508_Monthly Progress Report - MPR" xfId="1000" xr:uid="{00000000-0005-0000-0000-0000D9030000}"/>
    <cellStyle name="_SUMMARY Rec-0508_Monthly Progress Report - MPR VV" xfId="1001" xr:uid="{00000000-0005-0000-0000-0000DA030000}"/>
    <cellStyle name="_SUMMARY Rec-0508_SAFETY RECORD FOR THE MONTH OF May,  2011 - MPR" xfId="1002" xr:uid="{00000000-0005-0000-0000-0000DB030000}"/>
    <cellStyle name="_SUMMARY Rec-0508_SAFETY RECORD FOR THE MONTH OFApril, 2011 - MPR" xfId="1003" xr:uid="{00000000-0005-0000-0000-0000DC030000}"/>
    <cellStyle name="_SUMMARY Rec-0508_Sectional Progress 1 July 09 onwards" xfId="1004" xr:uid="{00000000-0005-0000-0000-0000DD030000}"/>
    <cellStyle name="_SUMMARY Rec-0508_Weekly Photos 1 July 09 onwards" xfId="1005" xr:uid="{00000000-0005-0000-0000-0000DE030000}"/>
    <cellStyle name="_SUMMARY Rec-0508_WPR 26-1 Nov 2009" xfId="1006" xr:uid="{00000000-0005-0000-0000-0000DF030000}"/>
    <cellStyle name="_SUMMARY Rec-0508_WPR Magnolias 2009" xfId="1007" xr:uid="{00000000-0005-0000-0000-0000E0030000}"/>
    <cellStyle name="_Summary Rec-Mar-2008Dlf" xfId="1008" xr:uid="{00000000-0005-0000-0000-0000E1030000}"/>
    <cellStyle name="_Summary Rec-Mar-2008Dlf_Material Reco March-2011 (Homes)" xfId="1009" xr:uid="{00000000-0005-0000-0000-0000E2030000}"/>
    <cellStyle name="_Summary Rec-Mar-2008Dlf_Monthly Progress Report - MPR" xfId="1010" xr:uid="{00000000-0005-0000-0000-0000E3030000}"/>
    <cellStyle name="_Summary Rec-Mar-2008Dlf_Monthly Progress Report - MPR VV" xfId="1011" xr:uid="{00000000-0005-0000-0000-0000E4030000}"/>
    <cellStyle name="_Summary Rec-Mar-2008Dlf_SAFETY RECORD FOR THE MONTH OF May,  2011 - MPR" xfId="1012" xr:uid="{00000000-0005-0000-0000-0000E5030000}"/>
    <cellStyle name="_Summary Rec-Mar-2008Dlf_SAFETY RECORD FOR THE MONTH OFApril, 2011 - MPR" xfId="1013" xr:uid="{00000000-0005-0000-0000-0000E6030000}"/>
    <cellStyle name="_Summary Rec-Mar-2008Dlf_Sectional Progress 1 July 09 onwards" xfId="1014" xr:uid="{00000000-0005-0000-0000-0000E7030000}"/>
    <cellStyle name="_Summary Rec-Mar-2008Dlf_Weekly Photos 1 July 09 onwards" xfId="1015" xr:uid="{00000000-0005-0000-0000-0000E8030000}"/>
    <cellStyle name="_Summary Rec-Mar-2008Dlf_WPR 26-1 Nov 2009" xfId="1016" xr:uid="{00000000-0005-0000-0000-0000E9030000}"/>
    <cellStyle name="_Summary Rec-Mar-2008Dlf_WPR Magnolias 2009" xfId="1017" xr:uid="{00000000-0005-0000-0000-0000EA030000}"/>
    <cellStyle name="_summaryBuilding no 1104 at Ofn Rajgir" xfId="1018" xr:uid="{00000000-0005-0000-0000-0000EB030000}"/>
    <cellStyle name="_SUMMARY-ZONE-I" xfId="1019" xr:uid="{00000000-0005-0000-0000-0000EC030000}"/>
    <cellStyle name="_SUMMARY-ZONE-I_ESTIMATE- RTC CREST ANNEX-20-02-10-SSA" xfId="1020" xr:uid="{00000000-0005-0000-0000-0000ED030000}"/>
    <cellStyle name="_SUMMARY-ZONE-I_RA_MKT_INTERIOR" xfId="1021" xr:uid="{00000000-0005-0000-0000-0000EE030000}"/>
    <cellStyle name="_SUMMARY-ZONE-I_RA-MKT" xfId="1022" xr:uid="{00000000-0005-0000-0000-0000EF030000}"/>
    <cellStyle name="_SUMMARY-ZONE-I_REV.EST" xfId="1023" xr:uid="{00000000-0005-0000-0000-0000F0030000}"/>
    <cellStyle name="_SUMMARY-ZONE-I_REV.ESTIMATE" xfId="1024" xr:uid="{00000000-0005-0000-0000-0000F1030000}"/>
    <cellStyle name="_SUMMARY-ZONE-IV" xfId="1025" xr:uid="{00000000-0005-0000-0000-0000F2030000}"/>
    <cellStyle name="_SUMMARY-ZONE-IV_ESTIMATE- RTC CREST ANNEX-20-02-10-SSA" xfId="1026" xr:uid="{00000000-0005-0000-0000-0000F3030000}"/>
    <cellStyle name="_SUMMARY-ZONE-IV_RA_MKT_INTERIOR" xfId="1027" xr:uid="{00000000-0005-0000-0000-0000F4030000}"/>
    <cellStyle name="_SUMMARY-ZONE-IV_RA-MKT" xfId="1028" xr:uid="{00000000-0005-0000-0000-0000F5030000}"/>
    <cellStyle name="_SUMMARY-ZONE-IV_REV.EST" xfId="1029" xr:uid="{00000000-0005-0000-0000-0000F6030000}"/>
    <cellStyle name="_SUMMARY-ZONE-IV_REV.ESTIMATE" xfId="1030" xr:uid="{00000000-0005-0000-0000-0000F7030000}"/>
    <cellStyle name="_Sunernagar finishing" xfId="1031" xr:uid="{00000000-0005-0000-0000-0000F8030000}"/>
    <cellStyle name="_Surplus Staff (3)" xfId="1032" xr:uid="{00000000-0005-0000-0000-0000F9030000}"/>
    <cellStyle name="_Surplus Staff (3) 2" xfId="1033" xr:uid="{00000000-0005-0000-0000-0000FA030000}"/>
    <cellStyle name="_Surplus Staff (3)_Item Rate Client Bill RA-7 Dec.10 (SBM Homes)" xfId="1034" xr:uid="{00000000-0005-0000-0000-0000FB030000}"/>
    <cellStyle name="_Surplus Staff (3)_Labour Camp Detail" xfId="1035" xr:uid="{00000000-0005-0000-0000-0000FC030000}"/>
    <cellStyle name="_suzlon, coimbatore" xfId="1036" xr:uid="{00000000-0005-0000-0000-0000FD030000}"/>
    <cellStyle name="_suzlon, coimbatore_281210 EOT PLAMA" xfId="1037" xr:uid="{00000000-0005-0000-0000-0000FE030000}"/>
    <cellStyle name="_suzlon, coimbatore_Annexure - I Commencement Delays" xfId="1038" xr:uid="{00000000-0005-0000-0000-0000FF030000}"/>
    <cellStyle name="_suzlon, coimbatore_Cement reconcilation  up to Nov 2011" xfId="1039" xr:uid="{00000000-0005-0000-0000-000000040000}"/>
    <cellStyle name="_suzlon, coimbatore_pl Scope vs Front" xfId="1040" xr:uid="{00000000-0005-0000-0000-000001040000}"/>
    <cellStyle name="_Table" xfId="1041" xr:uid="{00000000-0005-0000-0000-000002040000}"/>
    <cellStyle name="_Table 2" xfId="1042" xr:uid="{00000000-0005-0000-0000-000003040000}"/>
    <cellStyle name="_Table 2 2" xfId="1043" xr:uid="{00000000-0005-0000-0000-000004040000}"/>
    <cellStyle name="_Table 2 2 2" xfId="1044" xr:uid="{00000000-0005-0000-0000-000005040000}"/>
    <cellStyle name="_Table 2 2 2 2" xfId="1045" xr:uid="{00000000-0005-0000-0000-000006040000}"/>
    <cellStyle name="_Table 2 2 2 2 2" xfId="1046" xr:uid="{00000000-0005-0000-0000-000007040000}"/>
    <cellStyle name="_Table 2 2 2 2 2 2" xfId="1047" xr:uid="{00000000-0005-0000-0000-000008040000}"/>
    <cellStyle name="_Table 2 2 2 2 3" xfId="1048" xr:uid="{00000000-0005-0000-0000-000009040000}"/>
    <cellStyle name="_Table 2 2 2 3" xfId="1049" xr:uid="{00000000-0005-0000-0000-00000A040000}"/>
    <cellStyle name="_Table 2 2 2 3 2" xfId="1050" xr:uid="{00000000-0005-0000-0000-00000B040000}"/>
    <cellStyle name="_Table 2 2 2 4" xfId="1051" xr:uid="{00000000-0005-0000-0000-00000C040000}"/>
    <cellStyle name="_Table 2 2 3" xfId="1052" xr:uid="{00000000-0005-0000-0000-00000D040000}"/>
    <cellStyle name="_Table 2 2 3 2" xfId="1053" xr:uid="{00000000-0005-0000-0000-00000E040000}"/>
    <cellStyle name="_Table 2 2 3 2 2" xfId="1054" xr:uid="{00000000-0005-0000-0000-00000F040000}"/>
    <cellStyle name="_Table 2 2 3 3" xfId="1055" xr:uid="{00000000-0005-0000-0000-000010040000}"/>
    <cellStyle name="_Table 2 2 4" xfId="1056" xr:uid="{00000000-0005-0000-0000-000011040000}"/>
    <cellStyle name="_Table 2 2 4 2" xfId="1057" xr:uid="{00000000-0005-0000-0000-000012040000}"/>
    <cellStyle name="_Table 2 2 5" xfId="1058" xr:uid="{00000000-0005-0000-0000-000013040000}"/>
    <cellStyle name="_Table 2 3" xfId="1059" xr:uid="{00000000-0005-0000-0000-000014040000}"/>
    <cellStyle name="_Table 2 3 2" xfId="1060" xr:uid="{00000000-0005-0000-0000-000015040000}"/>
    <cellStyle name="_Table 2 3 2 2" xfId="1061" xr:uid="{00000000-0005-0000-0000-000016040000}"/>
    <cellStyle name="_Table 2 3 2 2 2" xfId="1062" xr:uid="{00000000-0005-0000-0000-000017040000}"/>
    <cellStyle name="_Table 2 3 2 3" xfId="1063" xr:uid="{00000000-0005-0000-0000-000018040000}"/>
    <cellStyle name="_Table 2 3 3" xfId="1064" xr:uid="{00000000-0005-0000-0000-000019040000}"/>
    <cellStyle name="_Table 2 3 3 2" xfId="1065" xr:uid="{00000000-0005-0000-0000-00001A040000}"/>
    <cellStyle name="_Table 2 3 4" xfId="1066" xr:uid="{00000000-0005-0000-0000-00001B040000}"/>
    <cellStyle name="_Table 2 4" xfId="1067" xr:uid="{00000000-0005-0000-0000-00001C040000}"/>
    <cellStyle name="_Table 2 4 2" xfId="1068" xr:uid="{00000000-0005-0000-0000-00001D040000}"/>
    <cellStyle name="_Table 2 4 2 2" xfId="1069" xr:uid="{00000000-0005-0000-0000-00001E040000}"/>
    <cellStyle name="_Table 2 4 3" xfId="1070" xr:uid="{00000000-0005-0000-0000-00001F040000}"/>
    <cellStyle name="_Table 2 5" xfId="1071" xr:uid="{00000000-0005-0000-0000-000020040000}"/>
    <cellStyle name="_Table 2 5 2" xfId="1072" xr:uid="{00000000-0005-0000-0000-000021040000}"/>
    <cellStyle name="_Table 2 6" xfId="1073" xr:uid="{00000000-0005-0000-0000-000022040000}"/>
    <cellStyle name="_Table 3" xfId="1074" xr:uid="{00000000-0005-0000-0000-000023040000}"/>
    <cellStyle name="_Table 3 2" xfId="1075" xr:uid="{00000000-0005-0000-0000-000024040000}"/>
    <cellStyle name="_Table 3 2 2" xfId="1076" xr:uid="{00000000-0005-0000-0000-000025040000}"/>
    <cellStyle name="_Table 3 2 2 2" xfId="1077" xr:uid="{00000000-0005-0000-0000-000026040000}"/>
    <cellStyle name="_Table 3 2 2 2 2" xfId="1078" xr:uid="{00000000-0005-0000-0000-000027040000}"/>
    <cellStyle name="_Table 3 2 2 3" xfId="1079" xr:uid="{00000000-0005-0000-0000-000028040000}"/>
    <cellStyle name="_Table 3 2 3" xfId="1080" xr:uid="{00000000-0005-0000-0000-000029040000}"/>
    <cellStyle name="_Table 3 2 3 2" xfId="1081" xr:uid="{00000000-0005-0000-0000-00002A040000}"/>
    <cellStyle name="_Table 3 2 4" xfId="1082" xr:uid="{00000000-0005-0000-0000-00002B040000}"/>
    <cellStyle name="_Table 3 3" xfId="1083" xr:uid="{00000000-0005-0000-0000-00002C040000}"/>
    <cellStyle name="_Table 3 3 2" xfId="1084" xr:uid="{00000000-0005-0000-0000-00002D040000}"/>
    <cellStyle name="_Table 3 3 2 2" xfId="1085" xr:uid="{00000000-0005-0000-0000-00002E040000}"/>
    <cellStyle name="_Table 3 3 3" xfId="1086" xr:uid="{00000000-0005-0000-0000-00002F040000}"/>
    <cellStyle name="_Table 3 4" xfId="1087" xr:uid="{00000000-0005-0000-0000-000030040000}"/>
    <cellStyle name="_Table 3 4 2" xfId="1088" xr:uid="{00000000-0005-0000-0000-000031040000}"/>
    <cellStyle name="_Table 3 5" xfId="1089" xr:uid="{00000000-0005-0000-0000-000032040000}"/>
    <cellStyle name="_Table 4" xfId="1090" xr:uid="{00000000-0005-0000-0000-000033040000}"/>
    <cellStyle name="_Table 4 2" xfId="1091" xr:uid="{00000000-0005-0000-0000-000034040000}"/>
    <cellStyle name="_Table 4 2 2" xfId="1092" xr:uid="{00000000-0005-0000-0000-000035040000}"/>
    <cellStyle name="_Table 4 2 2 2" xfId="1093" xr:uid="{00000000-0005-0000-0000-000036040000}"/>
    <cellStyle name="_Table 4 2 3" xfId="1094" xr:uid="{00000000-0005-0000-0000-000037040000}"/>
    <cellStyle name="_Table 4 3" xfId="1095" xr:uid="{00000000-0005-0000-0000-000038040000}"/>
    <cellStyle name="_Table 4 3 2" xfId="1096" xr:uid="{00000000-0005-0000-0000-000039040000}"/>
    <cellStyle name="_Table 4 4" xfId="1097" xr:uid="{00000000-0005-0000-0000-00003A040000}"/>
    <cellStyle name="_Table 5" xfId="1098" xr:uid="{00000000-0005-0000-0000-00003B040000}"/>
    <cellStyle name="_Table 5 2" xfId="1099" xr:uid="{00000000-0005-0000-0000-00003C040000}"/>
    <cellStyle name="_Table 5 2 2" xfId="1100" xr:uid="{00000000-0005-0000-0000-00003D040000}"/>
    <cellStyle name="_Table 5 3" xfId="1101" xr:uid="{00000000-0005-0000-0000-00003E040000}"/>
    <cellStyle name="_Table 6" xfId="1102" xr:uid="{00000000-0005-0000-0000-00003F040000}"/>
    <cellStyle name="_Table 6 2" xfId="1103" xr:uid="{00000000-0005-0000-0000-000040040000}"/>
    <cellStyle name="_Table 7" xfId="1104" xr:uid="{00000000-0005-0000-0000-000041040000}"/>
    <cellStyle name="_TableHead" xfId="1105" xr:uid="{00000000-0005-0000-0000-000042040000}"/>
    <cellStyle name="_TableRowHead" xfId="1106" xr:uid="{00000000-0005-0000-0000-000043040000}"/>
    <cellStyle name="_TableSuperHead" xfId="1107" xr:uid="{00000000-0005-0000-0000-000044040000}"/>
    <cellStyle name="_Tax RMZ" xfId="1108" xr:uid="{00000000-0005-0000-0000-000045040000}"/>
    <cellStyle name="_TBP4-PSE_HO" xfId="1109" xr:uid="{00000000-0005-0000-0000-000046040000}"/>
    <cellStyle name="_TCG Software Park (Tender) - 01.11.07" xfId="1110" xr:uid="{00000000-0005-0000-0000-000047040000}"/>
    <cellStyle name="_TCS Analysis -Revised 25th Aug-06-R1- Final Submitted" xfId="1111" xr:uid="{00000000-0005-0000-0000-000048040000}"/>
    <cellStyle name="_TCS working" xfId="1112" xr:uid="{00000000-0005-0000-0000-000049040000}"/>
    <cellStyle name="_TENDER RESULT MASTER FILE" xfId="1113" xr:uid="{00000000-0005-0000-0000-00004A040000}"/>
    <cellStyle name="_Tender result-Chn Cargo Ph-III" xfId="1114" xr:uid="{00000000-0005-0000-0000-00004B040000}"/>
    <cellStyle name="_Tender Workings" xfId="1115" xr:uid="{00000000-0005-0000-0000-00004C040000}"/>
    <cellStyle name="_Tender Workings - By HQ" xfId="1116" xr:uid="{00000000-0005-0000-0000-00004D040000}"/>
    <cellStyle name="_Terex Single Line BOQ(1)" xfId="1117" xr:uid="{00000000-0005-0000-0000-00004E040000}"/>
    <cellStyle name="_TG06_Final" xfId="1118" xr:uid="{00000000-0005-0000-0000-00004F040000}"/>
    <cellStyle name="_TG06_Final_Rates" xfId="1119" xr:uid="{00000000-0005-0000-0000-000050040000}"/>
    <cellStyle name="_TM01" xfId="1120" xr:uid="{00000000-0005-0000-0000-000051040000}"/>
    <cellStyle name="_TM01_IICL1" xfId="1121" xr:uid="{00000000-0005-0000-0000-000052040000}"/>
    <cellStyle name="_TM01-7001" xfId="1122" xr:uid="{00000000-0005-0000-0000-000053040000}"/>
    <cellStyle name="_Total work Struc.&amp; Fini scope for BLD-03 Buid tec " xfId="1123" xr:uid="{00000000-0005-0000-0000-000054040000}"/>
    <cellStyle name="_TR01" xfId="1124" xr:uid="{00000000-0005-0000-0000-000055040000}"/>
    <cellStyle name="_TR01-3325" xfId="1125" xr:uid="{00000000-0005-0000-0000-000056040000}"/>
    <cellStyle name="_TR01-SREL" xfId="1126" xr:uid="{00000000-0005-0000-0000-000057040000}"/>
    <cellStyle name="_Transferable Material VAT Liablity - SBM Homes (Sep-2010)" xfId="1127" xr:uid="{00000000-0005-0000-0000-000058040000}"/>
    <cellStyle name="_TT Project Gist" xfId="1128" xr:uid="{00000000-0005-0000-0000-000059040000}"/>
    <cellStyle name="_TX IO Current Calculation" xfId="1129" xr:uid="{00000000-0005-0000-0000-00005A040000}"/>
    <cellStyle name="_Typical Analysis Data" xfId="1130" xr:uid="{00000000-0005-0000-0000-00005B040000}"/>
    <cellStyle name="_Typical Analysis Data1" xfId="1131" xr:uid="{00000000-0005-0000-0000-00005C040000}"/>
    <cellStyle name="_UKMIS 1.2 July 08" xfId="1132" xr:uid="{00000000-0005-0000-0000-00005D040000}"/>
    <cellStyle name="_UKMIS 2.1 July 08" xfId="1133" xr:uid="{00000000-0005-0000-0000-00005E040000}"/>
    <cellStyle name="_utilisation report Aug 08" xfId="1134" xr:uid="{00000000-0005-0000-0000-00005F040000}"/>
    <cellStyle name="_utilisation report july 08" xfId="1135" xr:uid="{00000000-0005-0000-0000-000060040000}"/>
    <cellStyle name="_utilisation report june 08" xfId="1136" xr:uid="{00000000-0005-0000-0000-000061040000}"/>
    <cellStyle name="_utilisation report sep 2008" xfId="1137" xr:uid="{00000000-0005-0000-0000-000062040000}"/>
    <cellStyle name="_VSNL Centre at BKC" xfId="1138" xr:uid="{00000000-0005-0000-0000-000063040000}"/>
    <cellStyle name="_Vysya Bank - Mittal Towers" xfId="1139" xr:uid="{00000000-0005-0000-0000-000064040000}"/>
    <cellStyle name="_Vytilla Dec 08" xfId="1140" xr:uid="{00000000-0005-0000-0000-000065040000}"/>
    <cellStyle name="_Whitefield Palms (BMS) - 20.07.07" xfId="1141" xr:uid="{00000000-0005-0000-0000-000066040000}"/>
    <cellStyle name="_WO break up month wise" xfId="1142" xr:uid="{00000000-0005-0000-0000-000067040000}"/>
    <cellStyle name="_WO break up month wise 2" xfId="1143" xr:uid="{00000000-0005-0000-0000-000068040000}"/>
    <cellStyle name="_WO break up month wise_Item Rate Client Bill RA-7 Dec.10 (SBM Homes)" xfId="1144" xr:uid="{00000000-0005-0000-0000-000069040000}"/>
    <cellStyle name="_WO break up month wise_Labour Camp Detail" xfId="1145" xr:uid="{00000000-0005-0000-0000-00006A040000}"/>
    <cellStyle name="_Working" xfId="1146" xr:uid="{00000000-0005-0000-0000-00006B040000}"/>
    <cellStyle name="_Working micron Ext.Final" xfId="1147" xr:uid="{00000000-0005-0000-0000-00006C040000}"/>
    <cellStyle name="_Working- Rev03" xfId="1148" xr:uid="{00000000-0005-0000-0000-00006D040000}"/>
    <cellStyle name="_Working- TRVM" xfId="1149" xr:uid="{00000000-0005-0000-0000-00006E040000}"/>
    <cellStyle name="_working_WPCPL Rev 02 dt 101207" xfId="1150" xr:uid="{00000000-0005-0000-0000-00006F040000}"/>
    <cellStyle name="_WPR- DLF INFOCITY CHENNAI - 13.08.07 TO 19.08.07" xfId="1151" xr:uid="{00000000-0005-0000-0000-000070040000}"/>
    <cellStyle name="_Wrking- (Old)- final" xfId="1152" xr:uid="{00000000-0005-0000-0000-000071040000}"/>
    <cellStyle name="_ZCR - RO Corrected 23-06-09" xfId="1153" xr:uid="{00000000-0005-0000-0000-000072040000}"/>
    <cellStyle name="_ZCR 630 - Blue Horizon - 06.09.2009.test" xfId="1154" xr:uid="{00000000-0005-0000-0000-000073040000}"/>
    <cellStyle name="_ZCR for ITC" xfId="1155" xr:uid="{00000000-0005-0000-0000-000074040000}"/>
    <cellStyle name="_ZCR for ITC_pl Scope vs Front" xfId="1156" xr:uid="{00000000-0005-0000-0000-000075040000}"/>
    <cellStyle name="_ZCR-KC512" xfId="1157" xr:uid="{00000000-0005-0000-0000-000076040000}"/>
    <cellStyle name="_Zero Cost General Workings  - 22.05.08 corrections" xfId="1158" xr:uid="{00000000-0005-0000-0000-000077040000}"/>
    <cellStyle name="_Zero Cost- Olympia- Final" xfId="1159" xr:uid="{00000000-0005-0000-0000-000078040000}"/>
    <cellStyle name="`GENERAL" xfId="1160" xr:uid="{00000000-0005-0000-0000-000079040000}"/>
    <cellStyle name="£ BP" xfId="1161" xr:uid="{00000000-0005-0000-0000-00007A040000}"/>
    <cellStyle name="￡ BP" xfId="1162" xr:uid="{00000000-0005-0000-0000-00007B040000}"/>
    <cellStyle name="¤@¯Elaroux" xfId="1163" xr:uid="{00000000-0005-0000-0000-00007C040000}"/>
    <cellStyle name="¤@¯Elaroux 2" xfId="1164" xr:uid="{00000000-0005-0000-0000-00007D040000}"/>
    <cellStyle name="¤@¯Elaroux 3" xfId="1165" xr:uid="{00000000-0005-0000-0000-00007E040000}"/>
    <cellStyle name="¤@¯Elaroux 4" xfId="1166" xr:uid="{00000000-0005-0000-0000-00007F040000}"/>
    <cellStyle name="¤d¤À¦E0]_laroux" xfId="1167" xr:uid="{00000000-0005-0000-0000-000080040000}"/>
    <cellStyle name="¤d¤À¦Elaroux" xfId="1168" xr:uid="{00000000-0005-0000-0000-000081040000}"/>
    <cellStyle name="¤d¤À¦Elaroux 2" xfId="1169" xr:uid="{00000000-0005-0000-0000-000082040000}"/>
    <cellStyle name="¤d¤À¦Elaroux 3" xfId="1170" xr:uid="{00000000-0005-0000-0000-000083040000}"/>
    <cellStyle name="¤d¤À¦Elaroux 4" xfId="1171" xr:uid="{00000000-0005-0000-0000-000084040000}"/>
    <cellStyle name="¥ JY" xfId="1172" xr:uid="{00000000-0005-0000-0000-000085040000}"/>
    <cellStyle name="•W€_4m stock" xfId="1173" xr:uid="{00000000-0005-0000-0000-000086040000}"/>
    <cellStyle name="•W_Electrical" xfId="1174" xr:uid="{00000000-0005-0000-0000-000087040000}"/>
    <cellStyle name="_x001a_¨ " xfId="1175" xr:uid="{00000000-0005-0000-0000-000088040000}"/>
    <cellStyle name="_x001a_¨_" xfId="1176" xr:uid="{00000000-0005-0000-0000-000089040000}"/>
    <cellStyle name="0%" xfId="1177" xr:uid="{00000000-0005-0000-0000-00008A040000}"/>
    <cellStyle name="0,0_x000a__x000a_NA_x000a__x000a_" xfId="1178" xr:uid="{00000000-0005-0000-0000-00008B040000}"/>
    <cellStyle name="0,0_x000d__x000a_NA_x000d__x000a_" xfId="1179" xr:uid="{00000000-0005-0000-0000-00008C040000}"/>
    <cellStyle name="0,0_x000d__x000a_NA_x000d__x000a_ 2" xfId="1180" xr:uid="{00000000-0005-0000-0000-00008D040000}"/>
    <cellStyle name="0.0%" xfId="1181" xr:uid="{00000000-0005-0000-0000-00008E040000}"/>
    <cellStyle name="0.00%" xfId="1182" xr:uid="{00000000-0005-0000-0000-00008F040000}"/>
    <cellStyle name="1" xfId="1183" xr:uid="{00000000-0005-0000-0000-000090040000}"/>
    <cellStyle name="1/100000" xfId="1184" xr:uid="{00000000-0005-0000-0000-000091040000}"/>
    <cellStyle name="1_German betas" xfId="1185" xr:uid="{00000000-0005-0000-0000-000092040000}"/>
    <cellStyle name="20% - Accent1 1" xfId="1186" xr:uid="{00000000-0005-0000-0000-000093040000}"/>
    <cellStyle name="20% - Accent1 1 1" xfId="1187" xr:uid="{00000000-0005-0000-0000-000094040000}"/>
    <cellStyle name="20% - Accent1 1 1 2" xfId="1188" xr:uid="{00000000-0005-0000-0000-000095040000}"/>
    <cellStyle name="20% - Accent1 1 1 2 2" xfId="4336" xr:uid="{00000000-0005-0000-0000-000096040000}"/>
    <cellStyle name="20% - Accent1 1 1 3" xfId="4335" xr:uid="{00000000-0005-0000-0000-000097040000}"/>
    <cellStyle name="20% - Accent1 1 2" xfId="1189" xr:uid="{00000000-0005-0000-0000-000098040000}"/>
    <cellStyle name="20% - Accent1 1 2 2" xfId="4337" xr:uid="{00000000-0005-0000-0000-000099040000}"/>
    <cellStyle name="20% - Accent1 1 3" xfId="4334" xr:uid="{00000000-0005-0000-0000-00009A040000}"/>
    <cellStyle name="20% - Accent1 10" xfId="1190" xr:uid="{00000000-0005-0000-0000-00009B040000}"/>
    <cellStyle name="20% - Accent1 10 10" xfId="4338" xr:uid="{00000000-0005-0000-0000-00009C040000}"/>
    <cellStyle name="20% - Accent1 10 2" xfId="1191" xr:uid="{00000000-0005-0000-0000-00009D040000}"/>
    <cellStyle name="20% - Accent1 10 2 2" xfId="4339" xr:uid="{00000000-0005-0000-0000-00009E040000}"/>
    <cellStyle name="20% - Accent1 10 3" xfId="1192" xr:uid="{00000000-0005-0000-0000-00009F040000}"/>
    <cellStyle name="20% - Accent1 10 3 2" xfId="4340" xr:uid="{00000000-0005-0000-0000-0000A0040000}"/>
    <cellStyle name="20% - Accent1 10 4" xfId="1193" xr:uid="{00000000-0005-0000-0000-0000A1040000}"/>
    <cellStyle name="20% - Accent1 10 4 2" xfId="4341" xr:uid="{00000000-0005-0000-0000-0000A2040000}"/>
    <cellStyle name="20% - Accent1 10 5" xfId="1194" xr:uid="{00000000-0005-0000-0000-0000A3040000}"/>
    <cellStyle name="20% - Accent1 10 5 2" xfId="4342" xr:uid="{00000000-0005-0000-0000-0000A4040000}"/>
    <cellStyle name="20% - Accent1 10 6" xfId="1195" xr:uid="{00000000-0005-0000-0000-0000A5040000}"/>
    <cellStyle name="20% - Accent1 10 6 2" xfId="4343" xr:uid="{00000000-0005-0000-0000-0000A6040000}"/>
    <cellStyle name="20% - Accent1 10 7" xfId="1196" xr:uid="{00000000-0005-0000-0000-0000A7040000}"/>
    <cellStyle name="20% - Accent1 10 7 2" xfId="4344" xr:uid="{00000000-0005-0000-0000-0000A8040000}"/>
    <cellStyle name="20% - Accent1 10 8" xfId="1197" xr:uid="{00000000-0005-0000-0000-0000A9040000}"/>
    <cellStyle name="20% - Accent1 10 8 2" xfId="4345" xr:uid="{00000000-0005-0000-0000-0000AA040000}"/>
    <cellStyle name="20% - Accent1 10 9" xfId="1198" xr:uid="{00000000-0005-0000-0000-0000AB040000}"/>
    <cellStyle name="20% - Accent1 10 9 2" xfId="4346" xr:uid="{00000000-0005-0000-0000-0000AC040000}"/>
    <cellStyle name="20% - Accent1 11" xfId="1199" xr:uid="{00000000-0005-0000-0000-0000AD040000}"/>
    <cellStyle name="20% - Accent1 11 2" xfId="4347" xr:uid="{00000000-0005-0000-0000-0000AE040000}"/>
    <cellStyle name="20% - Accent1 12" xfId="1200" xr:uid="{00000000-0005-0000-0000-0000AF040000}"/>
    <cellStyle name="20% - Accent1 12 2" xfId="4348" xr:uid="{00000000-0005-0000-0000-0000B0040000}"/>
    <cellStyle name="20% - Accent1 13" xfId="1201" xr:uid="{00000000-0005-0000-0000-0000B1040000}"/>
    <cellStyle name="20% - Accent1 13 2" xfId="4349" xr:uid="{00000000-0005-0000-0000-0000B2040000}"/>
    <cellStyle name="20% - Accent1 14" xfId="1202" xr:uid="{00000000-0005-0000-0000-0000B3040000}"/>
    <cellStyle name="20% - Accent1 14 2" xfId="4350" xr:uid="{00000000-0005-0000-0000-0000B4040000}"/>
    <cellStyle name="20% - Accent1 15" xfId="1203" xr:uid="{00000000-0005-0000-0000-0000B5040000}"/>
    <cellStyle name="20% - Accent1 15 2" xfId="4351" xr:uid="{00000000-0005-0000-0000-0000B6040000}"/>
    <cellStyle name="20% - Accent1 16" xfId="1204" xr:uid="{00000000-0005-0000-0000-0000B7040000}"/>
    <cellStyle name="20% - Accent1 16 2" xfId="4352" xr:uid="{00000000-0005-0000-0000-0000B8040000}"/>
    <cellStyle name="20% - Accent1 17" xfId="1205" xr:uid="{00000000-0005-0000-0000-0000B9040000}"/>
    <cellStyle name="20% - Accent1 17 2" xfId="4353" xr:uid="{00000000-0005-0000-0000-0000BA040000}"/>
    <cellStyle name="20% - Accent1 18" xfId="1206" xr:uid="{00000000-0005-0000-0000-0000BB040000}"/>
    <cellStyle name="20% - Accent1 18 2" xfId="4354" xr:uid="{00000000-0005-0000-0000-0000BC040000}"/>
    <cellStyle name="20% - Accent1 19" xfId="1207" xr:uid="{00000000-0005-0000-0000-0000BD040000}"/>
    <cellStyle name="20% - Accent1 19 2" xfId="4355" xr:uid="{00000000-0005-0000-0000-0000BE040000}"/>
    <cellStyle name="20% - Accent1 2" xfId="1208" xr:uid="{00000000-0005-0000-0000-0000BF040000}"/>
    <cellStyle name="20% - Accent1 2 10" xfId="1209" xr:uid="{00000000-0005-0000-0000-0000C0040000}"/>
    <cellStyle name="20% - Accent1 2 10 2" xfId="4356" xr:uid="{00000000-0005-0000-0000-0000C1040000}"/>
    <cellStyle name="20% - Accent1 2 2" xfId="1210" xr:uid="{00000000-0005-0000-0000-0000C2040000}"/>
    <cellStyle name="20% - Accent1 2 2 2" xfId="1211" xr:uid="{00000000-0005-0000-0000-0000C3040000}"/>
    <cellStyle name="20% - Accent1 2 2 2 2" xfId="4358" xr:uid="{00000000-0005-0000-0000-0000C4040000}"/>
    <cellStyle name="20% - Accent1 2 2 3" xfId="4357" xr:uid="{00000000-0005-0000-0000-0000C5040000}"/>
    <cellStyle name="20% - Accent1 2 3" xfId="1212" xr:uid="{00000000-0005-0000-0000-0000C6040000}"/>
    <cellStyle name="20% - Accent1 2 3 2" xfId="1213" xr:uid="{00000000-0005-0000-0000-0000C7040000}"/>
    <cellStyle name="20% - Accent1 2 3 2 2" xfId="4360" xr:uid="{00000000-0005-0000-0000-0000C8040000}"/>
    <cellStyle name="20% - Accent1 2 3 3" xfId="4359" xr:uid="{00000000-0005-0000-0000-0000C9040000}"/>
    <cellStyle name="20% - Accent1 2 4" xfId="1214" xr:uid="{00000000-0005-0000-0000-0000CA040000}"/>
    <cellStyle name="20% - Accent1 2 4 2" xfId="1215" xr:uid="{00000000-0005-0000-0000-0000CB040000}"/>
    <cellStyle name="20% - Accent1 2 4 2 2" xfId="4362" xr:uid="{00000000-0005-0000-0000-0000CC040000}"/>
    <cellStyle name="20% - Accent1 2 4 3" xfId="4361" xr:uid="{00000000-0005-0000-0000-0000CD040000}"/>
    <cellStyle name="20% - Accent1 2 5" xfId="1216" xr:uid="{00000000-0005-0000-0000-0000CE040000}"/>
    <cellStyle name="20% - Accent1 2 5 2" xfId="4363" xr:uid="{00000000-0005-0000-0000-0000CF040000}"/>
    <cellStyle name="20% - Accent1 2 6" xfId="1217" xr:uid="{00000000-0005-0000-0000-0000D0040000}"/>
    <cellStyle name="20% - Accent1 2 6 2" xfId="4364" xr:uid="{00000000-0005-0000-0000-0000D1040000}"/>
    <cellStyle name="20% - Accent1 2 7" xfId="1218" xr:uid="{00000000-0005-0000-0000-0000D2040000}"/>
    <cellStyle name="20% - Accent1 2 7 2" xfId="4365" xr:uid="{00000000-0005-0000-0000-0000D3040000}"/>
    <cellStyle name="20% - Accent1 2 8" xfId="1219" xr:uid="{00000000-0005-0000-0000-0000D4040000}"/>
    <cellStyle name="20% - Accent1 2 8 2" xfId="4366" xr:uid="{00000000-0005-0000-0000-0000D5040000}"/>
    <cellStyle name="20% - Accent1 2 9" xfId="1220" xr:uid="{00000000-0005-0000-0000-0000D6040000}"/>
    <cellStyle name="20% - Accent1 2 9 2" xfId="4367" xr:uid="{00000000-0005-0000-0000-0000D7040000}"/>
    <cellStyle name="20% - Accent1 2_B Block  Column LGF to UGF Lvl" xfId="1221" xr:uid="{00000000-0005-0000-0000-0000D8040000}"/>
    <cellStyle name="20% - Accent1 20" xfId="1222" xr:uid="{00000000-0005-0000-0000-0000D9040000}"/>
    <cellStyle name="20% - Accent1 20 2" xfId="4368" xr:uid="{00000000-0005-0000-0000-0000DA040000}"/>
    <cellStyle name="20% - Accent1 21" xfId="1223" xr:uid="{00000000-0005-0000-0000-0000DB040000}"/>
    <cellStyle name="20% - Accent1 21 2" xfId="4369" xr:uid="{00000000-0005-0000-0000-0000DC040000}"/>
    <cellStyle name="20% - Accent1 22" xfId="1224" xr:uid="{00000000-0005-0000-0000-0000DD040000}"/>
    <cellStyle name="20% - Accent1 22 2" xfId="4370" xr:uid="{00000000-0005-0000-0000-0000DE040000}"/>
    <cellStyle name="20% - Accent1 23" xfId="1225" xr:uid="{00000000-0005-0000-0000-0000DF040000}"/>
    <cellStyle name="20% - Accent1 23 2" xfId="4371" xr:uid="{00000000-0005-0000-0000-0000E0040000}"/>
    <cellStyle name="20% - Accent1 24" xfId="1226" xr:uid="{00000000-0005-0000-0000-0000E1040000}"/>
    <cellStyle name="20% - Accent1 24 2" xfId="4372" xr:uid="{00000000-0005-0000-0000-0000E2040000}"/>
    <cellStyle name="20% - Accent1 25" xfId="1227" xr:uid="{00000000-0005-0000-0000-0000E3040000}"/>
    <cellStyle name="20% - Accent1 25 2" xfId="4373" xr:uid="{00000000-0005-0000-0000-0000E4040000}"/>
    <cellStyle name="20% - Accent1 26" xfId="1228" xr:uid="{00000000-0005-0000-0000-0000E5040000}"/>
    <cellStyle name="20% - Accent1 26 2" xfId="4374" xr:uid="{00000000-0005-0000-0000-0000E6040000}"/>
    <cellStyle name="20% - Accent1 27" xfId="1229" xr:uid="{00000000-0005-0000-0000-0000E7040000}"/>
    <cellStyle name="20% - Accent1 27 2" xfId="4375" xr:uid="{00000000-0005-0000-0000-0000E8040000}"/>
    <cellStyle name="20% - Accent1 28" xfId="1230" xr:uid="{00000000-0005-0000-0000-0000E9040000}"/>
    <cellStyle name="20% - Accent1 28 2" xfId="4376" xr:uid="{00000000-0005-0000-0000-0000EA040000}"/>
    <cellStyle name="20% - Accent1 29" xfId="1231" xr:uid="{00000000-0005-0000-0000-0000EB040000}"/>
    <cellStyle name="20% - Accent1 29 2" xfId="4377" xr:uid="{00000000-0005-0000-0000-0000EC040000}"/>
    <cellStyle name="20% - Accent1 3" xfId="1232" xr:uid="{00000000-0005-0000-0000-0000ED040000}"/>
    <cellStyle name="20% - Accent1 3 10" xfId="4378" xr:uid="{00000000-0005-0000-0000-0000EE040000}"/>
    <cellStyle name="20% - Accent1 3 2" xfId="1233" xr:uid="{00000000-0005-0000-0000-0000EF040000}"/>
    <cellStyle name="20% - Accent1 3 2 2" xfId="4379" xr:uid="{00000000-0005-0000-0000-0000F0040000}"/>
    <cellStyle name="20% - Accent1 3 3" xfId="1234" xr:uid="{00000000-0005-0000-0000-0000F1040000}"/>
    <cellStyle name="20% - Accent1 3 3 2" xfId="1235" xr:uid="{00000000-0005-0000-0000-0000F2040000}"/>
    <cellStyle name="20% - Accent1 3 3 2 2" xfId="4381" xr:uid="{00000000-0005-0000-0000-0000F3040000}"/>
    <cellStyle name="20% - Accent1 3 3 3" xfId="4380" xr:uid="{00000000-0005-0000-0000-0000F4040000}"/>
    <cellStyle name="20% - Accent1 3 4" xfId="1236" xr:uid="{00000000-0005-0000-0000-0000F5040000}"/>
    <cellStyle name="20% - Accent1 3 4 2" xfId="1237" xr:uid="{00000000-0005-0000-0000-0000F6040000}"/>
    <cellStyle name="20% - Accent1 3 4 2 2" xfId="4383" xr:uid="{00000000-0005-0000-0000-0000F7040000}"/>
    <cellStyle name="20% - Accent1 3 4 3" xfId="4382" xr:uid="{00000000-0005-0000-0000-0000F8040000}"/>
    <cellStyle name="20% - Accent1 3 5" xfId="1238" xr:uid="{00000000-0005-0000-0000-0000F9040000}"/>
    <cellStyle name="20% - Accent1 3 5 2" xfId="4384" xr:uid="{00000000-0005-0000-0000-0000FA040000}"/>
    <cellStyle name="20% - Accent1 3 6" xfId="1239" xr:uid="{00000000-0005-0000-0000-0000FB040000}"/>
    <cellStyle name="20% - Accent1 3 6 2" xfId="4385" xr:uid="{00000000-0005-0000-0000-0000FC040000}"/>
    <cellStyle name="20% - Accent1 3 7" xfId="1240" xr:uid="{00000000-0005-0000-0000-0000FD040000}"/>
    <cellStyle name="20% - Accent1 3 7 2" xfId="4386" xr:uid="{00000000-0005-0000-0000-0000FE040000}"/>
    <cellStyle name="20% - Accent1 3 8" xfId="1241" xr:uid="{00000000-0005-0000-0000-0000FF040000}"/>
    <cellStyle name="20% - Accent1 3 8 2" xfId="4387" xr:uid="{00000000-0005-0000-0000-000000050000}"/>
    <cellStyle name="20% - Accent1 3 9" xfId="1242" xr:uid="{00000000-0005-0000-0000-000001050000}"/>
    <cellStyle name="20% - Accent1 3 9 2" xfId="4388" xr:uid="{00000000-0005-0000-0000-000002050000}"/>
    <cellStyle name="20% - Accent1 3_Sheet2" xfId="1243" xr:uid="{00000000-0005-0000-0000-000003050000}"/>
    <cellStyle name="20% - Accent1 30" xfId="1244" xr:uid="{00000000-0005-0000-0000-000004050000}"/>
    <cellStyle name="20% - Accent1 30 2" xfId="4389" xr:uid="{00000000-0005-0000-0000-000005050000}"/>
    <cellStyle name="20% - Accent1 31" xfId="1245" xr:uid="{00000000-0005-0000-0000-000006050000}"/>
    <cellStyle name="20% - Accent1 31 2" xfId="4390" xr:uid="{00000000-0005-0000-0000-000007050000}"/>
    <cellStyle name="20% - Accent1 32" xfId="1246" xr:uid="{00000000-0005-0000-0000-000008050000}"/>
    <cellStyle name="20% - Accent1 32 2" xfId="4391" xr:uid="{00000000-0005-0000-0000-000009050000}"/>
    <cellStyle name="20% - Accent1 33" xfId="1247" xr:uid="{00000000-0005-0000-0000-00000A050000}"/>
    <cellStyle name="20% - Accent1 33 2" xfId="4392" xr:uid="{00000000-0005-0000-0000-00000B050000}"/>
    <cellStyle name="20% - Accent1 34" xfId="1248" xr:uid="{00000000-0005-0000-0000-00000C050000}"/>
    <cellStyle name="20% - Accent1 34 2" xfId="4393" xr:uid="{00000000-0005-0000-0000-00000D050000}"/>
    <cellStyle name="20% - Accent1 35" xfId="1249" xr:uid="{00000000-0005-0000-0000-00000E050000}"/>
    <cellStyle name="20% - Accent1 35 2" xfId="4394" xr:uid="{00000000-0005-0000-0000-00000F050000}"/>
    <cellStyle name="20% - Accent1 36" xfId="1250" xr:uid="{00000000-0005-0000-0000-000010050000}"/>
    <cellStyle name="20% - Accent1 36 2" xfId="4395" xr:uid="{00000000-0005-0000-0000-000011050000}"/>
    <cellStyle name="20% - Accent1 37" xfId="1251" xr:uid="{00000000-0005-0000-0000-000012050000}"/>
    <cellStyle name="20% - Accent1 37 2" xfId="4396" xr:uid="{00000000-0005-0000-0000-000013050000}"/>
    <cellStyle name="20% - Accent1 38" xfId="1252" xr:uid="{00000000-0005-0000-0000-000014050000}"/>
    <cellStyle name="20% - Accent1 38 2" xfId="4397" xr:uid="{00000000-0005-0000-0000-000015050000}"/>
    <cellStyle name="20% - Accent1 39" xfId="1253" xr:uid="{00000000-0005-0000-0000-000016050000}"/>
    <cellStyle name="20% - Accent1 39 2" xfId="4398" xr:uid="{00000000-0005-0000-0000-000017050000}"/>
    <cellStyle name="20% - Accent1 4" xfId="1254" xr:uid="{00000000-0005-0000-0000-000018050000}"/>
    <cellStyle name="20% - Accent1 4 10" xfId="4399" xr:uid="{00000000-0005-0000-0000-000019050000}"/>
    <cellStyle name="20% - Accent1 4 2" xfId="1255" xr:uid="{00000000-0005-0000-0000-00001A050000}"/>
    <cellStyle name="20% - Accent1 4 2 2" xfId="4400" xr:uid="{00000000-0005-0000-0000-00001B050000}"/>
    <cellStyle name="20% - Accent1 4 3" xfId="1256" xr:uid="{00000000-0005-0000-0000-00001C050000}"/>
    <cellStyle name="20% - Accent1 4 3 2" xfId="1257" xr:uid="{00000000-0005-0000-0000-00001D050000}"/>
    <cellStyle name="20% - Accent1 4 3 2 2" xfId="4402" xr:uid="{00000000-0005-0000-0000-00001E050000}"/>
    <cellStyle name="20% - Accent1 4 3 3" xfId="4401" xr:uid="{00000000-0005-0000-0000-00001F050000}"/>
    <cellStyle name="20% - Accent1 4 4" xfId="1258" xr:uid="{00000000-0005-0000-0000-000020050000}"/>
    <cellStyle name="20% - Accent1 4 4 2" xfId="1259" xr:uid="{00000000-0005-0000-0000-000021050000}"/>
    <cellStyle name="20% - Accent1 4 4 2 2" xfId="4404" xr:uid="{00000000-0005-0000-0000-000022050000}"/>
    <cellStyle name="20% - Accent1 4 4 3" xfId="4403" xr:uid="{00000000-0005-0000-0000-000023050000}"/>
    <cellStyle name="20% - Accent1 4 5" xfId="1260" xr:uid="{00000000-0005-0000-0000-000024050000}"/>
    <cellStyle name="20% - Accent1 4 5 2" xfId="4405" xr:uid="{00000000-0005-0000-0000-000025050000}"/>
    <cellStyle name="20% - Accent1 4 6" xfId="1261" xr:uid="{00000000-0005-0000-0000-000026050000}"/>
    <cellStyle name="20% - Accent1 4 6 2" xfId="4406" xr:uid="{00000000-0005-0000-0000-000027050000}"/>
    <cellStyle name="20% - Accent1 4 7" xfId="1262" xr:uid="{00000000-0005-0000-0000-000028050000}"/>
    <cellStyle name="20% - Accent1 4 7 2" xfId="4407" xr:uid="{00000000-0005-0000-0000-000029050000}"/>
    <cellStyle name="20% - Accent1 4 8" xfId="1263" xr:uid="{00000000-0005-0000-0000-00002A050000}"/>
    <cellStyle name="20% - Accent1 4 8 2" xfId="4408" xr:uid="{00000000-0005-0000-0000-00002B050000}"/>
    <cellStyle name="20% - Accent1 4 9" xfId="1264" xr:uid="{00000000-0005-0000-0000-00002C050000}"/>
    <cellStyle name="20% - Accent1 4 9 2" xfId="4409" xr:uid="{00000000-0005-0000-0000-00002D050000}"/>
    <cellStyle name="20% - Accent1 4_Sheet2" xfId="1265" xr:uid="{00000000-0005-0000-0000-00002E050000}"/>
    <cellStyle name="20% - Accent1 5" xfId="1266" xr:uid="{00000000-0005-0000-0000-00002F050000}"/>
    <cellStyle name="20% - Accent1 5 10" xfId="4410" xr:uid="{00000000-0005-0000-0000-000030050000}"/>
    <cellStyle name="20% - Accent1 5 2" xfId="1267" xr:uid="{00000000-0005-0000-0000-000031050000}"/>
    <cellStyle name="20% - Accent1 5 2 2" xfId="1268" xr:uid="{00000000-0005-0000-0000-000032050000}"/>
    <cellStyle name="20% - Accent1 5 2 2 2" xfId="4412" xr:uid="{00000000-0005-0000-0000-000033050000}"/>
    <cellStyle name="20% - Accent1 5 2 3" xfId="4411" xr:uid="{00000000-0005-0000-0000-000034050000}"/>
    <cellStyle name="20% - Accent1 5 3" xfId="1269" xr:uid="{00000000-0005-0000-0000-000035050000}"/>
    <cellStyle name="20% - Accent1 5 3 2" xfId="1270" xr:uid="{00000000-0005-0000-0000-000036050000}"/>
    <cellStyle name="20% - Accent1 5 3 2 2" xfId="4414" xr:uid="{00000000-0005-0000-0000-000037050000}"/>
    <cellStyle name="20% - Accent1 5 3 3" xfId="4413" xr:uid="{00000000-0005-0000-0000-000038050000}"/>
    <cellStyle name="20% - Accent1 5 4" xfId="1271" xr:uid="{00000000-0005-0000-0000-000039050000}"/>
    <cellStyle name="20% - Accent1 5 4 2" xfId="1272" xr:uid="{00000000-0005-0000-0000-00003A050000}"/>
    <cellStyle name="20% - Accent1 5 4 2 2" xfId="4416" xr:uid="{00000000-0005-0000-0000-00003B050000}"/>
    <cellStyle name="20% - Accent1 5 4 3" xfId="4415" xr:uid="{00000000-0005-0000-0000-00003C050000}"/>
    <cellStyle name="20% - Accent1 5 5" xfId="1273" xr:uid="{00000000-0005-0000-0000-00003D050000}"/>
    <cellStyle name="20% - Accent1 5 5 2" xfId="4417" xr:uid="{00000000-0005-0000-0000-00003E050000}"/>
    <cellStyle name="20% - Accent1 5 6" xfId="1274" xr:uid="{00000000-0005-0000-0000-00003F050000}"/>
    <cellStyle name="20% - Accent1 5 6 2" xfId="4418" xr:uid="{00000000-0005-0000-0000-000040050000}"/>
    <cellStyle name="20% - Accent1 5 7" xfId="1275" xr:uid="{00000000-0005-0000-0000-000041050000}"/>
    <cellStyle name="20% - Accent1 5 7 2" xfId="4419" xr:uid="{00000000-0005-0000-0000-000042050000}"/>
    <cellStyle name="20% - Accent1 5 8" xfId="1276" xr:uid="{00000000-0005-0000-0000-000043050000}"/>
    <cellStyle name="20% - Accent1 5 8 2" xfId="4420" xr:uid="{00000000-0005-0000-0000-000044050000}"/>
    <cellStyle name="20% - Accent1 5 9" xfId="1277" xr:uid="{00000000-0005-0000-0000-000045050000}"/>
    <cellStyle name="20% - Accent1 5 9 2" xfId="4421" xr:uid="{00000000-0005-0000-0000-000046050000}"/>
    <cellStyle name="20% - Accent1 5_Sheet2" xfId="1278" xr:uid="{00000000-0005-0000-0000-000047050000}"/>
    <cellStyle name="20% - Accent1 6" xfId="1279" xr:uid="{00000000-0005-0000-0000-000048050000}"/>
    <cellStyle name="20% - Accent1 6 10" xfId="4422" xr:uid="{00000000-0005-0000-0000-000049050000}"/>
    <cellStyle name="20% - Accent1 6 2" xfId="1280" xr:uid="{00000000-0005-0000-0000-00004A050000}"/>
    <cellStyle name="20% - Accent1 6 2 2" xfId="1281" xr:uid="{00000000-0005-0000-0000-00004B050000}"/>
    <cellStyle name="20% - Accent1 6 2 2 2" xfId="4424" xr:uid="{00000000-0005-0000-0000-00004C050000}"/>
    <cellStyle name="20% - Accent1 6 2 3" xfId="4423" xr:uid="{00000000-0005-0000-0000-00004D050000}"/>
    <cellStyle name="20% - Accent1 6 3" xfId="1282" xr:uid="{00000000-0005-0000-0000-00004E050000}"/>
    <cellStyle name="20% - Accent1 6 3 2" xfId="1283" xr:uid="{00000000-0005-0000-0000-00004F050000}"/>
    <cellStyle name="20% - Accent1 6 3 2 2" xfId="4426" xr:uid="{00000000-0005-0000-0000-000050050000}"/>
    <cellStyle name="20% - Accent1 6 3 3" xfId="4425" xr:uid="{00000000-0005-0000-0000-000051050000}"/>
    <cellStyle name="20% - Accent1 6 4" xfId="1284" xr:uid="{00000000-0005-0000-0000-000052050000}"/>
    <cellStyle name="20% - Accent1 6 4 2" xfId="1285" xr:uid="{00000000-0005-0000-0000-000053050000}"/>
    <cellStyle name="20% - Accent1 6 4 2 2" xfId="4428" xr:uid="{00000000-0005-0000-0000-000054050000}"/>
    <cellStyle name="20% - Accent1 6 4 3" xfId="4427" xr:uid="{00000000-0005-0000-0000-000055050000}"/>
    <cellStyle name="20% - Accent1 6 5" xfId="1286" xr:uid="{00000000-0005-0000-0000-000056050000}"/>
    <cellStyle name="20% - Accent1 6 5 2" xfId="4429" xr:uid="{00000000-0005-0000-0000-000057050000}"/>
    <cellStyle name="20% - Accent1 6 6" xfId="1287" xr:uid="{00000000-0005-0000-0000-000058050000}"/>
    <cellStyle name="20% - Accent1 6 6 2" xfId="4430" xr:uid="{00000000-0005-0000-0000-000059050000}"/>
    <cellStyle name="20% - Accent1 6 7" xfId="1288" xr:uid="{00000000-0005-0000-0000-00005A050000}"/>
    <cellStyle name="20% - Accent1 6 7 2" xfId="4431" xr:uid="{00000000-0005-0000-0000-00005B050000}"/>
    <cellStyle name="20% - Accent1 6 8" xfId="1289" xr:uid="{00000000-0005-0000-0000-00005C050000}"/>
    <cellStyle name="20% - Accent1 6 8 2" xfId="4432" xr:uid="{00000000-0005-0000-0000-00005D050000}"/>
    <cellStyle name="20% - Accent1 6 9" xfId="1290" xr:uid="{00000000-0005-0000-0000-00005E050000}"/>
    <cellStyle name="20% - Accent1 6 9 2" xfId="4433" xr:uid="{00000000-0005-0000-0000-00005F050000}"/>
    <cellStyle name="20% - Accent1 6_Sheet2" xfId="1291" xr:uid="{00000000-0005-0000-0000-000060050000}"/>
    <cellStyle name="20% - Accent1 7" xfId="1292" xr:uid="{00000000-0005-0000-0000-000061050000}"/>
    <cellStyle name="20% - Accent1 7 10" xfId="4434" xr:uid="{00000000-0005-0000-0000-000062050000}"/>
    <cellStyle name="20% - Accent1 7 2" xfId="1293" xr:uid="{00000000-0005-0000-0000-000063050000}"/>
    <cellStyle name="20% - Accent1 7 2 2" xfId="1294" xr:uid="{00000000-0005-0000-0000-000064050000}"/>
    <cellStyle name="20% - Accent1 7 2 2 2" xfId="4436" xr:uid="{00000000-0005-0000-0000-000065050000}"/>
    <cellStyle name="20% - Accent1 7 2 3" xfId="4435" xr:uid="{00000000-0005-0000-0000-000066050000}"/>
    <cellStyle name="20% - Accent1 7 3" xfId="1295" xr:uid="{00000000-0005-0000-0000-000067050000}"/>
    <cellStyle name="20% - Accent1 7 3 2" xfId="1296" xr:uid="{00000000-0005-0000-0000-000068050000}"/>
    <cellStyle name="20% - Accent1 7 3 2 2" xfId="4438" xr:uid="{00000000-0005-0000-0000-000069050000}"/>
    <cellStyle name="20% - Accent1 7 3 3" xfId="4437" xr:uid="{00000000-0005-0000-0000-00006A050000}"/>
    <cellStyle name="20% - Accent1 7 4" xfId="1297" xr:uid="{00000000-0005-0000-0000-00006B050000}"/>
    <cellStyle name="20% - Accent1 7 4 2" xfId="1298" xr:uid="{00000000-0005-0000-0000-00006C050000}"/>
    <cellStyle name="20% - Accent1 7 4 2 2" xfId="4440" xr:uid="{00000000-0005-0000-0000-00006D050000}"/>
    <cellStyle name="20% - Accent1 7 4 3" xfId="4439" xr:uid="{00000000-0005-0000-0000-00006E050000}"/>
    <cellStyle name="20% - Accent1 7 5" xfId="1299" xr:uid="{00000000-0005-0000-0000-00006F050000}"/>
    <cellStyle name="20% - Accent1 7 5 2" xfId="4441" xr:uid="{00000000-0005-0000-0000-000070050000}"/>
    <cellStyle name="20% - Accent1 7 6" xfId="1300" xr:uid="{00000000-0005-0000-0000-000071050000}"/>
    <cellStyle name="20% - Accent1 7 6 2" xfId="4442" xr:uid="{00000000-0005-0000-0000-000072050000}"/>
    <cellStyle name="20% - Accent1 7 7" xfId="1301" xr:uid="{00000000-0005-0000-0000-000073050000}"/>
    <cellStyle name="20% - Accent1 7 7 2" xfId="4443" xr:uid="{00000000-0005-0000-0000-000074050000}"/>
    <cellStyle name="20% - Accent1 7 8" xfId="1302" xr:uid="{00000000-0005-0000-0000-000075050000}"/>
    <cellStyle name="20% - Accent1 7 8 2" xfId="4444" xr:uid="{00000000-0005-0000-0000-000076050000}"/>
    <cellStyle name="20% - Accent1 7 9" xfId="1303" xr:uid="{00000000-0005-0000-0000-000077050000}"/>
    <cellStyle name="20% - Accent1 7 9 2" xfId="4445" xr:uid="{00000000-0005-0000-0000-000078050000}"/>
    <cellStyle name="20% - Accent1 7_Sheet2" xfId="1304" xr:uid="{00000000-0005-0000-0000-000079050000}"/>
    <cellStyle name="20% - Accent1 8" xfId="1305" xr:uid="{00000000-0005-0000-0000-00007A050000}"/>
    <cellStyle name="20% - Accent1 8 10" xfId="4446" xr:uid="{00000000-0005-0000-0000-00007B050000}"/>
    <cellStyle name="20% - Accent1 8 2" xfId="1306" xr:uid="{00000000-0005-0000-0000-00007C050000}"/>
    <cellStyle name="20% - Accent1 8 2 2" xfId="4447" xr:uid="{00000000-0005-0000-0000-00007D050000}"/>
    <cellStyle name="20% - Accent1 8 3" xfId="1307" xr:uid="{00000000-0005-0000-0000-00007E050000}"/>
    <cellStyle name="20% - Accent1 8 3 2" xfId="4448" xr:uid="{00000000-0005-0000-0000-00007F050000}"/>
    <cellStyle name="20% - Accent1 8 4" xfId="1308" xr:uid="{00000000-0005-0000-0000-000080050000}"/>
    <cellStyle name="20% - Accent1 8 4 2" xfId="4449" xr:uid="{00000000-0005-0000-0000-000081050000}"/>
    <cellStyle name="20% - Accent1 8 5" xfId="1309" xr:uid="{00000000-0005-0000-0000-000082050000}"/>
    <cellStyle name="20% - Accent1 8 5 2" xfId="4450" xr:uid="{00000000-0005-0000-0000-000083050000}"/>
    <cellStyle name="20% - Accent1 8 6" xfId="1310" xr:uid="{00000000-0005-0000-0000-000084050000}"/>
    <cellStyle name="20% - Accent1 8 6 2" xfId="4451" xr:uid="{00000000-0005-0000-0000-000085050000}"/>
    <cellStyle name="20% - Accent1 8 7" xfId="1311" xr:uid="{00000000-0005-0000-0000-000086050000}"/>
    <cellStyle name="20% - Accent1 8 7 2" xfId="4452" xr:uid="{00000000-0005-0000-0000-000087050000}"/>
    <cellStyle name="20% - Accent1 8 8" xfId="1312" xr:uid="{00000000-0005-0000-0000-000088050000}"/>
    <cellStyle name="20% - Accent1 8 8 2" xfId="4453" xr:uid="{00000000-0005-0000-0000-000089050000}"/>
    <cellStyle name="20% - Accent1 8 9" xfId="1313" xr:uid="{00000000-0005-0000-0000-00008A050000}"/>
    <cellStyle name="20% - Accent1 8 9 2" xfId="4454" xr:uid="{00000000-0005-0000-0000-00008B050000}"/>
    <cellStyle name="20% - Accent1 8_Sheet2" xfId="1314" xr:uid="{00000000-0005-0000-0000-00008C050000}"/>
    <cellStyle name="20% - Accent1 9" xfId="1315" xr:uid="{00000000-0005-0000-0000-00008D050000}"/>
    <cellStyle name="20% - Accent1 9 10" xfId="4455" xr:uid="{00000000-0005-0000-0000-00008E050000}"/>
    <cellStyle name="20% - Accent1 9 2" xfId="1316" xr:uid="{00000000-0005-0000-0000-00008F050000}"/>
    <cellStyle name="20% - Accent1 9 2 2" xfId="4456" xr:uid="{00000000-0005-0000-0000-000090050000}"/>
    <cellStyle name="20% - Accent1 9 3" xfId="1317" xr:uid="{00000000-0005-0000-0000-000091050000}"/>
    <cellStyle name="20% - Accent1 9 3 2" xfId="4457" xr:uid="{00000000-0005-0000-0000-000092050000}"/>
    <cellStyle name="20% - Accent1 9 4" xfId="1318" xr:uid="{00000000-0005-0000-0000-000093050000}"/>
    <cellStyle name="20% - Accent1 9 4 2" xfId="4458" xr:uid="{00000000-0005-0000-0000-000094050000}"/>
    <cellStyle name="20% - Accent1 9 5" xfId="1319" xr:uid="{00000000-0005-0000-0000-000095050000}"/>
    <cellStyle name="20% - Accent1 9 5 2" xfId="4459" xr:uid="{00000000-0005-0000-0000-000096050000}"/>
    <cellStyle name="20% - Accent1 9 6" xfId="1320" xr:uid="{00000000-0005-0000-0000-000097050000}"/>
    <cellStyle name="20% - Accent1 9 6 2" xfId="4460" xr:uid="{00000000-0005-0000-0000-000098050000}"/>
    <cellStyle name="20% - Accent1 9 7" xfId="1321" xr:uid="{00000000-0005-0000-0000-000099050000}"/>
    <cellStyle name="20% - Accent1 9 7 2" xfId="4461" xr:uid="{00000000-0005-0000-0000-00009A050000}"/>
    <cellStyle name="20% - Accent1 9 8" xfId="1322" xr:uid="{00000000-0005-0000-0000-00009B050000}"/>
    <cellStyle name="20% - Accent1 9 8 2" xfId="4462" xr:uid="{00000000-0005-0000-0000-00009C050000}"/>
    <cellStyle name="20% - Accent1 9 9" xfId="1323" xr:uid="{00000000-0005-0000-0000-00009D050000}"/>
    <cellStyle name="20% - Accent1 9 9 2" xfId="4463" xr:uid="{00000000-0005-0000-0000-00009E050000}"/>
    <cellStyle name="20% - Accent2 1" xfId="1324" xr:uid="{00000000-0005-0000-0000-00009F050000}"/>
    <cellStyle name="20% - Accent2 1 1" xfId="1325" xr:uid="{00000000-0005-0000-0000-0000A0050000}"/>
    <cellStyle name="20% - Accent2 1 1 2" xfId="1326" xr:uid="{00000000-0005-0000-0000-0000A1050000}"/>
    <cellStyle name="20% - Accent2 1 1 2 2" xfId="4466" xr:uid="{00000000-0005-0000-0000-0000A2050000}"/>
    <cellStyle name="20% - Accent2 1 1 3" xfId="4465" xr:uid="{00000000-0005-0000-0000-0000A3050000}"/>
    <cellStyle name="20% - Accent2 1 2" xfId="1327" xr:uid="{00000000-0005-0000-0000-0000A4050000}"/>
    <cellStyle name="20% - Accent2 1 2 2" xfId="4467" xr:uid="{00000000-0005-0000-0000-0000A5050000}"/>
    <cellStyle name="20% - Accent2 1 3" xfId="4464" xr:uid="{00000000-0005-0000-0000-0000A6050000}"/>
    <cellStyle name="20% - Accent2 10" xfId="1328" xr:uid="{00000000-0005-0000-0000-0000A7050000}"/>
    <cellStyle name="20% - Accent2 10 10" xfId="4468" xr:uid="{00000000-0005-0000-0000-0000A8050000}"/>
    <cellStyle name="20% - Accent2 10 2" xfId="1329" xr:uid="{00000000-0005-0000-0000-0000A9050000}"/>
    <cellStyle name="20% - Accent2 10 2 2" xfId="4469" xr:uid="{00000000-0005-0000-0000-0000AA050000}"/>
    <cellStyle name="20% - Accent2 10 3" xfId="1330" xr:uid="{00000000-0005-0000-0000-0000AB050000}"/>
    <cellStyle name="20% - Accent2 10 3 2" xfId="4470" xr:uid="{00000000-0005-0000-0000-0000AC050000}"/>
    <cellStyle name="20% - Accent2 10 4" xfId="1331" xr:uid="{00000000-0005-0000-0000-0000AD050000}"/>
    <cellStyle name="20% - Accent2 10 4 2" xfId="4471" xr:uid="{00000000-0005-0000-0000-0000AE050000}"/>
    <cellStyle name="20% - Accent2 10 5" xfId="1332" xr:uid="{00000000-0005-0000-0000-0000AF050000}"/>
    <cellStyle name="20% - Accent2 10 5 2" xfId="4472" xr:uid="{00000000-0005-0000-0000-0000B0050000}"/>
    <cellStyle name="20% - Accent2 10 6" xfId="1333" xr:uid="{00000000-0005-0000-0000-0000B1050000}"/>
    <cellStyle name="20% - Accent2 10 6 2" xfId="4473" xr:uid="{00000000-0005-0000-0000-0000B2050000}"/>
    <cellStyle name="20% - Accent2 10 7" xfId="1334" xr:uid="{00000000-0005-0000-0000-0000B3050000}"/>
    <cellStyle name="20% - Accent2 10 7 2" xfId="4474" xr:uid="{00000000-0005-0000-0000-0000B4050000}"/>
    <cellStyle name="20% - Accent2 10 8" xfId="1335" xr:uid="{00000000-0005-0000-0000-0000B5050000}"/>
    <cellStyle name="20% - Accent2 10 8 2" xfId="4475" xr:uid="{00000000-0005-0000-0000-0000B6050000}"/>
    <cellStyle name="20% - Accent2 10 9" xfId="1336" xr:uid="{00000000-0005-0000-0000-0000B7050000}"/>
    <cellStyle name="20% - Accent2 10 9 2" xfId="4476" xr:uid="{00000000-0005-0000-0000-0000B8050000}"/>
    <cellStyle name="20% - Accent2 11" xfId="1337" xr:uid="{00000000-0005-0000-0000-0000B9050000}"/>
    <cellStyle name="20% - Accent2 11 2" xfId="4477" xr:uid="{00000000-0005-0000-0000-0000BA050000}"/>
    <cellStyle name="20% - Accent2 12" xfId="1338" xr:uid="{00000000-0005-0000-0000-0000BB050000}"/>
    <cellStyle name="20% - Accent2 12 2" xfId="4478" xr:uid="{00000000-0005-0000-0000-0000BC050000}"/>
    <cellStyle name="20% - Accent2 13" xfId="1339" xr:uid="{00000000-0005-0000-0000-0000BD050000}"/>
    <cellStyle name="20% - Accent2 13 2" xfId="4479" xr:uid="{00000000-0005-0000-0000-0000BE050000}"/>
    <cellStyle name="20% - Accent2 14" xfId="1340" xr:uid="{00000000-0005-0000-0000-0000BF050000}"/>
    <cellStyle name="20% - Accent2 14 2" xfId="4480" xr:uid="{00000000-0005-0000-0000-0000C0050000}"/>
    <cellStyle name="20% - Accent2 15" xfId="1341" xr:uid="{00000000-0005-0000-0000-0000C1050000}"/>
    <cellStyle name="20% - Accent2 15 2" xfId="4481" xr:uid="{00000000-0005-0000-0000-0000C2050000}"/>
    <cellStyle name="20% - Accent2 16" xfId="1342" xr:uid="{00000000-0005-0000-0000-0000C3050000}"/>
    <cellStyle name="20% - Accent2 16 2" xfId="4482" xr:uid="{00000000-0005-0000-0000-0000C4050000}"/>
    <cellStyle name="20% - Accent2 17" xfId="1343" xr:uid="{00000000-0005-0000-0000-0000C5050000}"/>
    <cellStyle name="20% - Accent2 17 2" xfId="4483" xr:uid="{00000000-0005-0000-0000-0000C6050000}"/>
    <cellStyle name="20% - Accent2 18" xfId="1344" xr:uid="{00000000-0005-0000-0000-0000C7050000}"/>
    <cellStyle name="20% - Accent2 18 2" xfId="4484" xr:uid="{00000000-0005-0000-0000-0000C8050000}"/>
    <cellStyle name="20% - Accent2 19" xfId="1345" xr:uid="{00000000-0005-0000-0000-0000C9050000}"/>
    <cellStyle name="20% - Accent2 19 2" xfId="4485" xr:uid="{00000000-0005-0000-0000-0000CA050000}"/>
    <cellStyle name="20% - Accent2 2" xfId="1346" xr:uid="{00000000-0005-0000-0000-0000CB050000}"/>
    <cellStyle name="20% - Accent2 2 10" xfId="1347" xr:uid="{00000000-0005-0000-0000-0000CC050000}"/>
    <cellStyle name="20% - Accent2 2 10 2" xfId="4486" xr:uid="{00000000-0005-0000-0000-0000CD050000}"/>
    <cellStyle name="20% - Accent2 2 2" xfId="1348" xr:uid="{00000000-0005-0000-0000-0000CE050000}"/>
    <cellStyle name="20% - Accent2 2 2 2" xfId="1349" xr:uid="{00000000-0005-0000-0000-0000CF050000}"/>
    <cellStyle name="20% - Accent2 2 2 2 2" xfId="4488" xr:uid="{00000000-0005-0000-0000-0000D0050000}"/>
    <cellStyle name="20% - Accent2 2 2 3" xfId="4487" xr:uid="{00000000-0005-0000-0000-0000D1050000}"/>
    <cellStyle name="20% - Accent2 2 3" xfId="1350" xr:uid="{00000000-0005-0000-0000-0000D2050000}"/>
    <cellStyle name="20% - Accent2 2 3 2" xfId="1351" xr:uid="{00000000-0005-0000-0000-0000D3050000}"/>
    <cellStyle name="20% - Accent2 2 3 2 2" xfId="4490" xr:uid="{00000000-0005-0000-0000-0000D4050000}"/>
    <cellStyle name="20% - Accent2 2 3 3" xfId="4489" xr:uid="{00000000-0005-0000-0000-0000D5050000}"/>
    <cellStyle name="20% - Accent2 2 4" xfId="1352" xr:uid="{00000000-0005-0000-0000-0000D6050000}"/>
    <cellStyle name="20% - Accent2 2 4 2" xfId="1353" xr:uid="{00000000-0005-0000-0000-0000D7050000}"/>
    <cellStyle name="20% - Accent2 2 4 2 2" xfId="4492" xr:uid="{00000000-0005-0000-0000-0000D8050000}"/>
    <cellStyle name="20% - Accent2 2 4 3" xfId="4491" xr:uid="{00000000-0005-0000-0000-0000D9050000}"/>
    <cellStyle name="20% - Accent2 2 5" xfId="1354" xr:uid="{00000000-0005-0000-0000-0000DA050000}"/>
    <cellStyle name="20% - Accent2 2 5 2" xfId="4493" xr:uid="{00000000-0005-0000-0000-0000DB050000}"/>
    <cellStyle name="20% - Accent2 2 6" xfId="1355" xr:uid="{00000000-0005-0000-0000-0000DC050000}"/>
    <cellStyle name="20% - Accent2 2 6 2" xfId="4494" xr:uid="{00000000-0005-0000-0000-0000DD050000}"/>
    <cellStyle name="20% - Accent2 2 7" xfId="1356" xr:uid="{00000000-0005-0000-0000-0000DE050000}"/>
    <cellStyle name="20% - Accent2 2 7 2" xfId="4495" xr:uid="{00000000-0005-0000-0000-0000DF050000}"/>
    <cellStyle name="20% - Accent2 2 8" xfId="1357" xr:uid="{00000000-0005-0000-0000-0000E0050000}"/>
    <cellStyle name="20% - Accent2 2 8 2" xfId="4496" xr:uid="{00000000-0005-0000-0000-0000E1050000}"/>
    <cellStyle name="20% - Accent2 2 9" xfId="1358" xr:uid="{00000000-0005-0000-0000-0000E2050000}"/>
    <cellStyle name="20% - Accent2 2 9 2" xfId="4497" xr:uid="{00000000-0005-0000-0000-0000E3050000}"/>
    <cellStyle name="20% - Accent2 2_B Block  Column LGF to UGF Lvl" xfId="1359" xr:uid="{00000000-0005-0000-0000-0000E4050000}"/>
    <cellStyle name="20% - Accent2 20" xfId="1360" xr:uid="{00000000-0005-0000-0000-0000E5050000}"/>
    <cellStyle name="20% - Accent2 20 2" xfId="4498" xr:uid="{00000000-0005-0000-0000-0000E6050000}"/>
    <cellStyle name="20% - Accent2 21" xfId="1361" xr:uid="{00000000-0005-0000-0000-0000E7050000}"/>
    <cellStyle name="20% - Accent2 21 2" xfId="4499" xr:uid="{00000000-0005-0000-0000-0000E8050000}"/>
    <cellStyle name="20% - Accent2 22" xfId="1362" xr:uid="{00000000-0005-0000-0000-0000E9050000}"/>
    <cellStyle name="20% - Accent2 22 2" xfId="4500" xr:uid="{00000000-0005-0000-0000-0000EA050000}"/>
    <cellStyle name="20% - Accent2 23" xfId="1363" xr:uid="{00000000-0005-0000-0000-0000EB050000}"/>
    <cellStyle name="20% - Accent2 23 2" xfId="4501" xr:uid="{00000000-0005-0000-0000-0000EC050000}"/>
    <cellStyle name="20% - Accent2 24" xfId="1364" xr:uid="{00000000-0005-0000-0000-0000ED050000}"/>
    <cellStyle name="20% - Accent2 24 2" xfId="4502" xr:uid="{00000000-0005-0000-0000-0000EE050000}"/>
    <cellStyle name="20% - Accent2 25" xfId="1365" xr:uid="{00000000-0005-0000-0000-0000EF050000}"/>
    <cellStyle name="20% - Accent2 25 2" xfId="4503" xr:uid="{00000000-0005-0000-0000-0000F0050000}"/>
    <cellStyle name="20% - Accent2 26" xfId="1366" xr:uid="{00000000-0005-0000-0000-0000F1050000}"/>
    <cellStyle name="20% - Accent2 26 2" xfId="4504" xr:uid="{00000000-0005-0000-0000-0000F2050000}"/>
    <cellStyle name="20% - Accent2 27" xfId="1367" xr:uid="{00000000-0005-0000-0000-0000F3050000}"/>
    <cellStyle name="20% - Accent2 27 2" xfId="4505" xr:uid="{00000000-0005-0000-0000-0000F4050000}"/>
    <cellStyle name="20% - Accent2 28" xfId="1368" xr:uid="{00000000-0005-0000-0000-0000F5050000}"/>
    <cellStyle name="20% - Accent2 28 2" xfId="4506" xr:uid="{00000000-0005-0000-0000-0000F6050000}"/>
    <cellStyle name="20% - Accent2 29" xfId="1369" xr:uid="{00000000-0005-0000-0000-0000F7050000}"/>
    <cellStyle name="20% - Accent2 29 2" xfId="4507" xr:uid="{00000000-0005-0000-0000-0000F8050000}"/>
    <cellStyle name="20% - Accent2 3" xfId="1370" xr:uid="{00000000-0005-0000-0000-0000F9050000}"/>
    <cellStyle name="20% - Accent2 3 10" xfId="4508" xr:uid="{00000000-0005-0000-0000-0000FA050000}"/>
    <cellStyle name="20% - Accent2 3 2" xfId="1371" xr:uid="{00000000-0005-0000-0000-0000FB050000}"/>
    <cellStyle name="20% - Accent2 3 2 2" xfId="4509" xr:uid="{00000000-0005-0000-0000-0000FC050000}"/>
    <cellStyle name="20% - Accent2 3 3" xfId="1372" xr:uid="{00000000-0005-0000-0000-0000FD050000}"/>
    <cellStyle name="20% - Accent2 3 3 2" xfId="1373" xr:uid="{00000000-0005-0000-0000-0000FE050000}"/>
    <cellStyle name="20% - Accent2 3 3 2 2" xfId="4511" xr:uid="{00000000-0005-0000-0000-0000FF050000}"/>
    <cellStyle name="20% - Accent2 3 3 3" xfId="4510" xr:uid="{00000000-0005-0000-0000-000000060000}"/>
    <cellStyle name="20% - Accent2 3 4" xfId="1374" xr:uid="{00000000-0005-0000-0000-000001060000}"/>
    <cellStyle name="20% - Accent2 3 4 2" xfId="1375" xr:uid="{00000000-0005-0000-0000-000002060000}"/>
    <cellStyle name="20% - Accent2 3 4 2 2" xfId="4513" xr:uid="{00000000-0005-0000-0000-000003060000}"/>
    <cellStyle name="20% - Accent2 3 4 3" xfId="4512" xr:uid="{00000000-0005-0000-0000-000004060000}"/>
    <cellStyle name="20% - Accent2 3 5" xfId="1376" xr:uid="{00000000-0005-0000-0000-000005060000}"/>
    <cellStyle name="20% - Accent2 3 5 2" xfId="4514" xr:uid="{00000000-0005-0000-0000-000006060000}"/>
    <cellStyle name="20% - Accent2 3 6" xfId="1377" xr:uid="{00000000-0005-0000-0000-000007060000}"/>
    <cellStyle name="20% - Accent2 3 6 2" xfId="4515" xr:uid="{00000000-0005-0000-0000-000008060000}"/>
    <cellStyle name="20% - Accent2 3 7" xfId="1378" xr:uid="{00000000-0005-0000-0000-000009060000}"/>
    <cellStyle name="20% - Accent2 3 7 2" xfId="4516" xr:uid="{00000000-0005-0000-0000-00000A060000}"/>
    <cellStyle name="20% - Accent2 3 8" xfId="1379" xr:uid="{00000000-0005-0000-0000-00000B060000}"/>
    <cellStyle name="20% - Accent2 3 8 2" xfId="4517" xr:uid="{00000000-0005-0000-0000-00000C060000}"/>
    <cellStyle name="20% - Accent2 3 9" xfId="1380" xr:uid="{00000000-0005-0000-0000-00000D060000}"/>
    <cellStyle name="20% - Accent2 3 9 2" xfId="4518" xr:uid="{00000000-0005-0000-0000-00000E060000}"/>
    <cellStyle name="20% - Accent2 3_Sheet2" xfId="1381" xr:uid="{00000000-0005-0000-0000-00000F060000}"/>
    <cellStyle name="20% - Accent2 30" xfId="1382" xr:uid="{00000000-0005-0000-0000-000010060000}"/>
    <cellStyle name="20% - Accent2 30 2" xfId="4519" xr:uid="{00000000-0005-0000-0000-000011060000}"/>
    <cellStyle name="20% - Accent2 31" xfId="1383" xr:uid="{00000000-0005-0000-0000-000012060000}"/>
    <cellStyle name="20% - Accent2 31 2" xfId="4520" xr:uid="{00000000-0005-0000-0000-000013060000}"/>
    <cellStyle name="20% - Accent2 32" xfId="1384" xr:uid="{00000000-0005-0000-0000-000014060000}"/>
    <cellStyle name="20% - Accent2 32 2" xfId="4521" xr:uid="{00000000-0005-0000-0000-000015060000}"/>
    <cellStyle name="20% - Accent2 33" xfId="1385" xr:uid="{00000000-0005-0000-0000-000016060000}"/>
    <cellStyle name="20% - Accent2 33 2" xfId="4522" xr:uid="{00000000-0005-0000-0000-000017060000}"/>
    <cellStyle name="20% - Accent2 34" xfId="1386" xr:uid="{00000000-0005-0000-0000-000018060000}"/>
    <cellStyle name="20% - Accent2 34 2" xfId="4523" xr:uid="{00000000-0005-0000-0000-000019060000}"/>
    <cellStyle name="20% - Accent2 35" xfId="1387" xr:uid="{00000000-0005-0000-0000-00001A060000}"/>
    <cellStyle name="20% - Accent2 35 2" xfId="4524" xr:uid="{00000000-0005-0000-0000-00001B060000}"/>
    <cellStyle name="20% - Accent2 36" xfId="1388" xr:uid="{00000000-0005-0000-0000-00001C060000}"/>
    <cellStyle name="20% - Accent2 36 2" xfId="4525" xr:uid="{00000000-0005-0000-0000-00001D060000}"/>
    <cellStyle name="20% - Accent2 37" xfId="1389" xr:uid="{00000000-0005-0000-0000-00001E060000}"/>
    <cellStyle name="20% - Accent2 37 2" xfId="4526" xr:uid="{00000000-0005-0000-0000-00001F060000}"/>
    <cellStyle name="20% - Accent2 38" xfId="1390" xr:uid="{00000000-0005-0000-0000-000020060000}"/>
    <cellStyle name="20% - Accent2 38 2" xfId="4527" xr:uid="{00000000-0005-0000-0000-000021060000}"/>
    <cellStyle name="20% - Accent2 39" xfId="1391" xr:uid="{00000000-0005-0000-0000-000022060000}"/>
    <cellStyle name="20% - Accent2 39 2" xfId="4528" xr:uid="{00000000-0005-0000-0000-000023060000}"/>
    <cellStyle name="20% - Accent2 4" xfId="1392" xr:uid="{00000000-0005-0000-0000-000024060000}"/>
    <cellStyle name="20% - Accent2 4 10" xfId="4529" xr:uid="{00000000-0005-0000-0000-000025060000}"/>
    <cellStyle name="20% - Accent2 4 2" xfId="1393" xr:uid="{00000000-0005-0000-0000-000026060000}"/>
    <cellStyle name="20% - Accent2 4 2 2" xfId="4530" xr:uid="{00000000-0005-0000-0000-000027060000}"/>
    <cellStyle name="20% - Accent2 4 3" xfId="1394" xr:uid="{00000000-0005-0000-0000-000028060000}"/>
    <cellStyle name="20% - Accent2 4 3 2" xfId="1395" xr:uid="{00000000-0005-0000-0000-000029060000}"/>
    <cellStyle name="20% - Accent2 4 3 2 2" xfId="4532" xr:uid="{00000000-0005-0000-0000-00002A060000}"/>
    <cellStyle name="20% - Accent2 4 3 3" xfId="4531" xr:uid="{00000000-0005-0000-0000-00002B060000}"/>
    <cellStyle name="20% - Accent2 4 4" xfId="1396" xr:uid="{00000000-0005-0000-0000-00002C060000}"/>
    <cellStyle name="20% - Accent2 4 4 2" xfId="1397" xr:uid="{00000000-0005-0000-0000-00002D060000}"/>
    <cellStyle name="20% - Accent2 4 4 2 2" xfId="4534" xr:uid="{00000000-0005-0000-0000-00002E060000}"/>
    <cellStyle name="20% - Accent2 4 4 3" xfId="4533" xr:uid="{00000000-0005-0000-0000-00002F060000}"/>
    <cellStyle name="20% - Accent2 4 5" xfId="1398" xr:uid="{00000000-0005-0000-0000-000030060000}"/>
    <cellStyle name="20% - Accent2 4 5 2" xfId="4535" xr:uid="{00000000-0005-0000-0000-000031060000}"/>
    <cellStyle name="20% - Accent2 4 6" xfId="1399" xr:uid="{00000000-0005-0000-0000-000032060000}"/>
    <cellStyle name="20% - Accent2 4 6 2" xfId="4536" xr:uid="{00000000-0005-0000-0000-000033060000}"/>
    <cellStyle name="20% - Accent2 4 7" xfId="1400" xr:uid="{00000000-0005-0000-0000-000034060000}"/>
    <cellStyle name="20% - Accent2 4 7 2" xfId="4537" xr:uid="{00000000-0005-0000-0000-000035060000}"/>
    <cellStyle name="20% - Accent2 4 8" xfId="1401" xr:uid="{00000000-0005-0000-0000-000036060000}"/>
    <cellStyle name="20% - Accent2 4 8 2" xfId="4538" xr:uid="{00000000-0005-0000-0000-000037060000}"/>
    <cellStyle name="20% - Accent2 4 9" xfId="1402" xr:uid="{00000000-0005-0000-0000-000038060000}"/>
    <cellStyle name="20% - Accent2 4 9 2" xfId="4539" xr:uid="{00000000-0005-0000-0000-000039060000}"/>
    <cellStyle name="20% - Accent2 4_Sheet2" xfId="1403" xr:uid="{00000000-0005-0000-0000-00003A060000}"/>
    <cellStyle name="20% - Accent2 5" xfId="1404" xr:uid="{00000000-0005-0000-0000-00003B060000}"/>
    <cellStyle name="20% - Accent2 5 10" xfId="4540" xr:uid="{00000000-0005-0000-0000-00003C060000}"/>
    <cellStyle name="20% - Accent2 5 2" xfId="1405" xr:uid="{00000000-0005-0000-0000-00003D060000}"/>
    <cellStyle name="20% - Accent2 5 2 2" xfId="1406" xr:uid="{00000000-0005-0000-0000-00003E060000}"/>
    <cellStyle name="20% - Accent2 5 2 2 2" xfId="4542" xr:uid="{00000000-0005-0000-0000-00003F060000}"/>
    <cellStyle name="20% - Accent2 5 2 3" xfId="4541" xr:uid="{00000000-0005-0000-0000-000040060000}"/>
    <cellStyle name="20% - Accent2 5 3" xfId="1407" xr:uid="{00000000-0005-0000-0000-000041060000}"/>
    <cellStyle name="20% - Accent2 5 3 2" xfId="1408" xr:uid="{00000000-0005-0000-0000-000042060000}"/>
    <cellStyle name="20% - Accent2 5 3 2 2" xfId="4544" xr:uid="{00000000-0005-0000-0000-000043060000}"/>
    <cellStyle name="20% - Accent2 5 3 3" xfId="4543" xr:uid="{00000000-0005-0000-0000-000044060000}"/>
    <cellStyle name="20% - Accent2 5 4" xfId="1409" xr:uid="{00000000-0005-0000-0000-000045060000}"/>
    <cellStyle name="20% - Accent2 5 4 2" xfId="1410" xr:uid="{00000000-0005-0000-0000-000046060000}"/>
    <cellStyle name="20% - Accent2 5 4 2 2" xfId="4546" xr:uid="{00000000-0005-0000-0000-000047060000}"/>
    <cellStyle name="20% - Accent2 5 4 3" xfId="4545" xr:uid="{00000000-0005-0000-0000-000048060000}"/>
    <cellStyle name="20% - Accent2 5 5" xfId="1411" xr:uid="{00000000-0005-0000-0000-000049060000}"/>
    <cellStyle name="20% - Accent2 5 5 2" xfId="4547" xr:uid="{00000000-0005-0000-0000-00004A060000}"/>
    <cellStyle name="20% - Accent2 5 6" xfId="1412" xr:uid="{00000000-0005-0000-0000-00004B060000}"/>
    <cellStyle name="20% - Accent2 5 6 2" xfId="4548" xr:uid="{00000000-0005-0000-0000-00004C060000}"/>
    <cellStyle name="20% - Accent2 5 7" xfId="1413" xr:uid="{00000000-0005-0000-0000-00004D060000}"/>
    <cellStyle name="20% - Accent2 5 7 2" xfId="4549" xr:uid="{00000000-0005-0000-0000-00004E060000}"/>
    <cellStyle name="20% - Accent2 5 8" xfId="1414" xr:uid="{00000000-0005-0000-0000-00004F060000}"/>
    <cellStyle name="20% - Accent2 5 8 2" xfId="4550" xr:uid="{00000000-0005-0000-0000-000050060000}"/>
    <cellStyle name="20% - Accent2 5 9" xfId="1415" xr:uid="{00000000-0005-0000-0000-000051060000}"/>
    <cellStyle name="20% - Accent2 5 9 2" xfId="4551" xr:uid="{00000000-0005-0000-0000-000052060000}"/>
    <cellStyle name="20% - Accent2 5_Sheet2" xfId="1416" xr:uid="{00000000-0005-0000-0000-000053060000}"/>
    <cellStyle name="20% - Accent2 6" xfId="1417" xr:uid="{00000000-0005-0000-0000-000054060000}"/>
    <cellStyle name="20% - Accent2 6 10" xfId="4552" xr:uid="{00000000-0005-0000-0000-000055060000}"/>
    <cellStyle name="20% - Accent2 6 2" xfId="1418" xr:uid="{00000000-0005-0000-0000-000056060000}"/>
    <cellStyle name="20% - Accent2 6 2 2" xfId="1419" xr:uid="{00000000-0005-0000-0000-000057060000}"/>
    <cellStyle name="20% - Accent2 6 2 2 2" xfId="4554" xr:uid="{00000000-0005-0000-0000-000058060000}"/>
    <cellStyle name="20% - Accent2 6 2 3" xfId="4553" xr:uid="{00000000-0005-0000-0000-000059060000}"/>
    <cellStyle name="20% - Accent2 6 3" xfId="1420" xr:uid="{00000000-0005-0000-0000-00005A060000}"/>
    <cellStyle name="20% - Accent2 6 3 2" xfId="1421" xr:uid="{00000000-0005-0000-0000-00005B060000}"/>
    <cellStyle name="20% - Accent2 6 3 2 2" xfId="4556" xr:uid="{00000000-0005-0000-0000-00005C060000}"/>
    <cellStyle name="20% - Accent2 6 3 3" xfId="4555" xr:uid="{00000000-0005-0000-0000-00005D060000}"/>
    <cellStyle name="20% - Accent2 6 4" xfId="1422" xr:uid="{00000000-0005-0000-0000-00005E060000}"/>
    <cellStyle name="20% - Accent2 6 4 2" xfId="1423" xr:uid="{00000000-0005-0000-0000-00005F060000}"/>
    <cellStyle name="20% - Accent2 6 4 2 2" xfId="4558" xr:uid="{00000000-0005-0000-0000-000060060000}"/>
    <cellStyle name="20% - Accent2 6 4 3" xfId="4557" xr:uid="{00000000-0005-0000-0000-000061060000}"/>
    <cellStyle name="20% - Accent2 6 5" xfId="1424" xr:uid="{00000000-0005-0000-0000-000062060000}"/>
    <cellStyle name="20% - Accent2 6 5 2" xfId="4559" xr:uid="{00000000-0005-0000-0000-000063060000}"/>
    <cellStyle name="20% - Accent2 6 6" xfId="1425" xr:uid="{00000000-0005-0000-0000-000064060000}"/>
    <cellStyle name="20% - Accent2 6 6 2" xfId="4560" xr:uid="{00000000-0005-0000-0000-000065060000}"/>
    <cellStyle name="20% - Accent2 6 7" xfId="1426" xr:uid="{00000000-0005-0000-0000-000066060000}"/>
    <cellStyle name="20% - Accent2 6 7 2" xfId="4561" xr:uid="{00000000-0005-0000-0000-000067060000}"/>
    <cellStyle name="20% - Accent2 6 8" xfId="1427" xr:uid="{00000000-0005-0000-0000-000068060000}"/>
    <cellStyle name="20% - Accent2 6 8 2" xfId="4562" xr:uid="{00000000-0005-0000-0000-000069060000}"/>
    <cellStyle name="20% - Accent2 6 9" xfId="1428" xr:uid="{00000000-0005-0000-0000-00006A060000}"/>
    <cellStyle name="20% - Accent2 6 9 2" xfId="4563" xr:uid="{00000000-0005-0000-0000-00006B060000}"/>
    <cellStyle name="20% - Accent2 6_Sheet2" xfId="1429" xr:uid="{00000000-0005-0000-0000-00006C060000}"/>
    <cellStyle name="20% - Accent2 7" xfId="1430" xr:uid="{00000000-0005-0000-0000-00006D060000}"/>
    <cellStyle name="20% - Accent2 7 10" xfId="4564" xr:uid="{00000000-0005-0000-0000-00006E060000}"/>
    <cellStyle name="20% - Accent2 7 2" xfId="1431" xr:uid="{00000000-0005-0000-0000-00006F060000}"/>
    <cellStyle name="20% - Accent2 7 2 2" xfId="1432" xr:uid="{00000000-0005-0000-0000-000070060000}"/>
    <cellStyle name="20% - Accent2 7 2 2 2" xfId="4566" xr:uid="{00000000-0005-0000-0000-000071060000}"/>
    <cellStyle name="20% - Accent2 7 2 3" xfId="4565" xr:uid="{00000000-0005-0000-0000-000072060000}"/>
    <cellStyle name="20% - Accent2 7 3" xfId="1433" xr:uid="{00000000-0005-0000-0000-000073060000}"/>
    <cellStyle name="20% - Accent2 7 3 2" xfId="1434" xr:uid="{00000000-0005-0000-0000-000074060000}"/>
    <cellStyle name="20% - Accent2 7 3 2 2" xfId="4568" xr:uid="{00000000-0005-0000-0000-000075060000}"/>
    <cellStyle name="20% - Accent2 7 3 3" xfId="4567" xr:uid="{00000000-0005-0000-0000-000076060000}"/>
    <cellStyle name="20% - Accent2 7 4" xfId="1435" xr:uid="{00000000-0005-0000-0000-000077060000}"/>
    <cellStyle name="20% - Accent2 7 4 2" xfId="1436" xr:uid="{00000000-0005-0000-0000-000078060000}"/>
    <cellStyle name="20% - Accent2 7 4 2 2" xfId="4570" xr:uid="{00000000-0005-0000-0000-000079060000}"/>
    <cellStyle name="20% - Accent2 7 4 3" xfId="4569" xr:uid="{00000000-0005-0000-0000-00007A060000}"/>
    <cellStyle name="20% - Accent2 7 5" xfId="1437" xr:uid="{00000000-0005-0000-0000-00007B060000}"/>
    <cellStyle name="20% - Accent2 7 5 2" xfId="4571" xr:uid="{00000000-0005-0000-0000-00007C060000}"/>
    <cellStyle name="20% - Accent2 7 6" xfId="1438" xr:uid="{00000000-0005-0000-0000-00007D060000}"/>
    <cellStyle name="20% - Accent2 7 6 2" xfId="4572" xr:uid="{00000000-0005-0000-0000-00007E060000}"/>
    <cellStyle name="20% - Accent2 7 7" xfId="1439" xr:uid="{00000000-0005-0000-0000-00007F060000}"/>
    <cellStyle name="20% - Accent2 7 7 2" xfId="4573" xr:uid="{00000000-0005-0000-0000-000080060000}"/>
    <cellStyle name="20% - Accent2 7 8" xfId="1440" xr:uid="{00000000-0005-0000-0000-000081060000}"/>
    <cellStyle name="20% - Accent2 7 8 2" xfId="4574" xr:uid="{00000000-0005-0000-0000-000082060000}"/>
    <cellStyle name="20% - Accent2 7 9" xfId="1441" xr:uid="{00000000-0005-0000-0000-000083060000}"/>
    <cellStyle name="20% - Accent2 7 9 2" xfId="4575" xr:uid="{00000000-0005-0000-0000-000084060000}"/>
    <cellStyle name="20% - Accent2 7_Sheet2" xfId="1442" xr:uid="{00000000-0005-0000-0000-000085060000}"/>
    <cellStyle name="20% - Accent2 8" xfId="1443" xr:uid="{00000000-0005-0000-0000-000086060000}"/>
    <cellStyle name="20% - Accent2 8 10" xfId="4576" xr:uid="{00000000-0005-0000-0000-000087060000}"/>
    <cellStyle name="20% - Accent2 8 2" xfId="1444" xr:uid="{00000000-0005-0000-0000-000088060000}"/>
    <cellStyle name="20% - Accent2 8 2 2" xfId="4577" xr:uid="{00000000-0005-0000-0000-000089060000}"/>
    <cellStyle name="20% - Accent2 8 3" xfId="1445" xr:uid="{00000000-0005-0000-0000-00008A060000}"/>
    <cellStyle name="20% - Accent2 8 3 2" xfId="4578" xr:uid="{00000000-0005-0000-0000-00008B060000}"/>
    <cellStyle name="20% - Accent2 8 4" xfId="1446" xr:uid="{00000000-0005-0000-0000-00008C060000}"/>
    <cellStyle name="20% - Accent2 8 4 2" xfId="4579" xr:uid="{00000000-0005-0000-0000-00008D060000}"/>
    <cellStyle name="20% - Accent2 8 5" xfId="1447" xr:uid="{00000000-0005-0000-0000-00008E060000}"/>
    <cellStyle name="20% - Accent2 8 5 2" xfId="4580" xr:uid="{00000000-0005-0000-0000-00008F060000}"/>
    <cellStyle name="20% - Accent2 8 6" xfId="1448" xr:uid="{00000000-0005-0000-0000-000090060000}"/>
    <cellStyle name="20% - Accent2 8 6 2" xfId="4581" xr:uid="{00000000-0005-0000-0000-000091060000}"/>
    <cellStyle name="20% - Accent2 8 7" xfId="1449" xr:uid="{00000000-0005-0000-0000-000092060000}"/>
    <cellStyle name="20% - Accent2 8 7 2" xfId="4582" xr:uid="{00000000-0005-0000-0000-000093060000}"/>
    <cellStyle name="20% - Accent2 8 8" xfId="1450" xr:uid="{00000000-0005-0000-0000-000094060000}"/>
    <cellStyle name="20% - Accent2 8 8 2" xfId="4583" xr:uid="{00000000-0005-0000-0000-000095060000}"/>
    <cellStyle name="20% - Accent2 8 9" xfId="1451" xr:uid="{00000000-0005-0000-0000-000096060000}"/>
    <cellStyle name="20% - Accent2 8 9 2" xfId="4584" xr:uid="{00000000-0005-0000-0000-000097060000}"/>
    <cellStyle name="20% - Accent2 8_Sheet2" xfId="1452" xr:uid="{00000000-0005-0000-0000-000098060000}"/>
    <cellStyle name="20% - Accent2 9" xfId="1453" xr:uid="{00000000-0005-0000-0000-000099060000}"/>
    <cellStyle name="20% - Accent2 9 10" xfId="4585" xr:uid="{00000000-0005-0000-0000-00009A060000}"/>
    <cellStyle name="20% - Accent2 9 2" xfId="1454" xr:uid="{00000000-0005-0000-0000-00009B060000}"/>
    <cellStyle name="20% - Accent2 9 2 2" xfId="4586" xr:uid="{00000000-0005-0000-0000-00009C060000}"/>
    <cellStyle name="20% - Accent2 9 3" xfId="1455" xr:uid="{00000000-0005-0000-0000-00009D060000}"/>
    <cellStyle name="20% - Accent2 9 3 2" xfId="4587" xr:uid="{00000000-0005-0000-0000-00009E060000}"/>
    <cellStyle name="20% - Accent2 9 4" xfId="1456" xr:uid="{00000000-0005-0000-0000-00009F060000}"/>
    <cellStyle name="20% - Accent2 9 4 2" xfId="4588" xr:uid="{00000000-0005-0000-0000-0000A0060000}"/>
    <cellStyle name="20% - Accent2 9 5" xfId="1457" xr:uid="{00000000-0005-0000-0000-0000A1060000}"/>
    <cellStyle name="20% - Accent2 9 5 2" xfId="4589" xr:uid="{00000000-0005-0000-0000-0000A2060000}"/>
    <cellStyle name="20% - Accent2 9 6" xfId="1458" xr:uid="{00000000-0005-0000-0000-0000A3060000}"/>
    <cellStyle name="20% - Accent2 9 6 2" xfId="4590" xr:uid="{00000000-0005-0000-0000-0000A4060000}"/>
    <cellStyle name="20% - Accent2 9 7" xfId="1459" xr:uid="{00000000-0005-0000-0000-0000A5060000}"/>
    <cellStyle name="20% - Accent2 9 7 2" xfId="4591" xr:uid="{00000000-0005-0000-0000-0000A6060000}"/>
    <cellStyle name="20% - Accent2 9 8" xfId="1460" xr:uid="{00000000-0005-0000-0000-0000A7060000}"/>
    <cellStyle name="20% - Accent2 9 8 2" xfId="4592" xr:uid="{00000000-0005-0000-0000-0000A8060000}"/>
    <cellStyle name="20% - Accent2 9 9" xfId="1461" xr:uid="{00000000-0005-0000-0000-0000A9060000}"/>
    <cellStyle name="20% - Accent2 9 9 2" xfId="4593" xr:uid="{00000000-0005-0000-0000-0000AA060000}"/>
    <cellStyle name="20% - Accent3 1" xfId="1462" xr:uid="{00000000-0005-0000-0000-0000AB060000}"/>
    <cellStyle name="20% - Accent3 1 1" xfId="1463" xr:uid="{00000000-0005-0000-0000-0000AC060000}"/>
    <cellStyle name="20% - Accent3 1 1 2" xfId="1464" xr:uid="{00000000-0005-0000-0000-0000AD060000}"/>
    <cellStyle name="20% - Accent3 1 1 2 2" xfId="4596" xr:uid="{00000000-0005-0000-0000-0000AE060000}"/>
    <cellStyle name="20% - Accent3 1 1 3" xfId="4595" xr:uid="{00000000-0005-0000-0000-0000AF060000}"/>
    <cellStyle name="20% - Accent3 1 2" xfId="1465" xr:uid="{00000000-0005-0000-0000-0000B0060000}"/>
    <cellStyle name="20% - Accent3 1 2 2" xfId="4597" xr:uid="{00000000-0005-0000-0000-0000B1060000}"/>
    <cellStyle name="20% - Accent3 1 3" xfId="4594" xr:uid="{00000000-0005-0000-0000-0000B2060000}"/>
    <cellStyle name="20% - Accent3 1_Building_-_5-final_Price_Variation(1)" xfId="1466" xr:uid="{00000000-0005-0000-0000-0000B3060000}"/>
    <cellStyle name="20% - Accent3 10" xfId="1467" xr:uid="{00000000-0005-0000-0000-0000B4060000}"/>
    <cellStyle name="20% - Accent3 10 10" xfId="4598" xr:uid="{00000000-0005-0000-0000-0000B5060000}"/>
    <cellStyle name="20% - Accent3 10 2" xfId="1468" xr:uid="{00000000-0005-0000-0000-0000B6060000}"/>
    <cellStyle name="20% - Accent3 10 2 2" xfId="4599" xr:uid="{00000000-0005-0000-0000-0000B7060000}"/>
    <cellStyle name="20% - Accent3 10 3" xfId="1469" xr:uid="{00000000-0005-0000-0000-0000B8060000}"/>
    <cellStyle name="20% - Accent3 10 3 2" xfId="4600" xr:uid="{00000000-0005-0000-0000-0000B9060000}"/>
    <cellStyle name="20% - Accent3 10 4" xfId="1470" xr:uid="{00000000-0005-0000-0000-0000BA060000}"/>
    <cellStyle name="20% - Accent3 10 4 2" xfId="4601" xr:uid="{00000000-0005-0000-0000-0000BB060000}"/>
    <cellStyle name="20% - Accent3 10 5" xfId="1471" xr:uid="{00000000-0005-0000-0000-0000BC060000}"/>
    <cellStyle name="20% - Accent3 10 5 2" xfId="4602" xr:uid="{00000000-0005-0000-0000-0000BD060000}"/>
    <cellStyle name="20% - Accent3 10 6" xfId="1472" xr:uid="{00000000-0005-0000-0000-0000BE060000}"/>
    <cellStyle name="20% - Accent3 10 6 2" xfId="4603" xr:uid="{00000000-0005-0000-0000-0000BF060000}"/>
    <cellStyle name="20% - Accent3 10 7" xfId="1473" xr:uid="{00000000-0005-0000-0000-0000C0060000}"/>
    <cellStyle name="20% - Accent3 10 7 2" xfId="4604" xr:uid="{00000000-0005-0000-0000-0000C1060000}"/>
    <cellStyle name="20% - Accent3 10 8" xfId="1474" xr:uid="{00000000-0005-0000-0000-0000C2060000}"/>
    <cellStyle name="20% - Accent3 10 8 2" xfId="4605" xr:uid="{00000000-0005-0000-0000-0000C3060000}"/>
    <cellStyle name="20% - Accent3 10 9" xfId="1475" xr:uid="{00000000-0005-0000-0000-0000C4060000}"/>
    <cellStyle name="20% - Accent3 10 9 2" xfId="4606" xr:uid="{00000000-0005-0000-0000-0000C5060000}"/>
    <cellStyle name="20% - Accent3 11" xfId="1476" xr:uid="{00000000-0005-0000-0000-0000C6060000}"/>
    <cellStyle name="20% - Accent3 11 2" xfId="4607" xr:uid="{00000000-0005-0000-0000-0000C7060000}"/>
    <cellStyle name="20% - Accent3 12" xfId="1477" xr:uid="{00000000-0005-0000-0000-0000C8060000}"/>
    <cellStyle name="20% - Accent3 12 2" xfId="4608" xr:uid="{00000000-0005-0000-0000-0000C9060000}"/>
    <cellStyle name="20% - Accent3 13" xfId="1478" xr:uid="{00000000-0005-0000-0000-0000CA060000}"/>
    <cellStyle name="20% - Accent3 13 2" xfId="4609" xr:uid="{00000000-0005-0000-0000-0000CB060000}"/>
    <cellStyle name="20% - Accent3 14" xfId="1479" xr:uid="{00000000-0005-0000-0000-0000CC060000}"/>
    <cellStyle name="20% - Accent3 14 2" xfId="4610" xr:uid="{00000000-0005-0000-0000-0000CD060000}"/>
    <cellStyle name="20% - Accent3 15" xfId="1480" xr:uid="{00000000-0005-0000-0000-0000CE060000}"/>
    <cellStyle name="20% - Accent3 15 2" xfId="4611" xr:uid="{00000000-0005-0000-0000-0000CF060000}"/>
    <cellStyle name="20% - Accent3 16" xfId="1481" xr:uid="{00000000-0005-0000-0000-0000D0060000}"/>
    <cellStyle name="20% - Accent3 16 2" xfId="4612" xr:uid="{00000000-0005-0000-0000-0000D1060000}"/>
    <cellStyle name="20% - Accent3 17" xfId="1482" xr:uid="{00000000-0005-0000-0000-0000D2060000}"/>
    <cellStyle name="20% - Accent3 17 2" xfId="4613" xr:uid="{00000000-0005-0000-0000-0000D3060000}"/>
    <cellStyle name="20% - Accent3 18" xfId="1483" xr:uid="{00000000-0005-0000-0000-0000D4060000}"/>
    <cellStyle name="20% - Accent3 18 2" xfId="4614" xr:uid="{00000000-0005-0000-0000-0000D5060000}"/>
    <cellStyle name="20% - Accent3 19" xfId="1484" xr:uid="{00000000-0005-0000-0000-0000D6060000}"/>
    <cellStyle name="20% - Accent3 19 2" xfId="4615" xr:uid="{00000000-0005-0000-0000-0000D7060000}"/>
    <cellStyle name="20% - Accent3 2" xfId="1485" xr:uid="{00000000-0005-0000-0000-0000D8060000}"/>
    <cellStyle name="20% - Accent3 2 10" xfId="1486" xr:uid="{00000000-0005-0000-0000-0000D9060000}"/>
    <cellStyle name="20% - Accent3 2 10 2" xfId="4616" xr:uid="{00000000-0005-0000-0000-0000DA060000}"/>
    <cellStyle name="20% - Accent3 2 2" xfId="1487" xr:uid="{00000000-0005-0000-0000-0000DB060000}"/>
    <cellStyle name="20% - Accent3 2 2 2" xfId="1488" xr:uid="{00000000-0005-0000-0000-0000DC060000}"/>
    <cellStyle name="20% - Accent3 2 2 2 2" xfId="4618" xr:uid="{00000000-0005-0000-0000-0000DD060000}"/>
    <cellStyle name="20% - Accent3 2 2 3" xfId="4617" xr:uid="{00000000-0005-0000-0000-0000DE060000}"/>
    <cellStyle name="20% - Accent3 2 3" xfId="1489" xr:uid="{00000000-0005-0000-0000-0000DF060000}"/>
    <cellStyle name="20% - Accent3 2 3 2" xfId="1490" xr:uid="{00000000-0005-0000-0000-0000E0060000}"/>
    <cellStyle name="20% - Accent3 2 3 2 2" xfId="4620" xr:uid="{00000000-0005-0000-0000-0000E1060000}"/>
    <cellStyle name="20% - Accent3 2 3 3" xfId="4619" xr:uid="{00000000-0005-0000-0000-0000E2060000}"/>
    <cellStyle name="20% - Accent3 2 4" xfId="1491" xr:uid="{00000000-0005-0000-0000-0000E3060000}"/>
    <cellStyle name="20% - Accent3 2 4 2" xfId="1492" xr:uid="{00000000-0005-0000-0000-0000E4060000}"/>
    <cellStyle name="20% - Accent3 2 4 2 2" xfId="4622" xr:uid="{00000000-0005-0000-0000-0000E5060000}"/>
    <cellStyle name="20% - Accent3 2 4 3" xfId="4621" xr:uid="{00000000-0005-0000-0000-0000E6060000}"/>
    <cellStyle name="20% - Accent3 2 5" xfId="1493" xr:uid="{00000000-0005-0000-0000-0000E7060000}"/>
    <cellStyle name="20% - Accent3 2 5 2" xfId="4623" xr:uid="{00000000-0005-0000-0000-0000E8060000}"/>
    <cellStyle name="20% - Accent3 2 6" xfId="1494" xr:uid="{00000000-0005-0000-0000-0000E9060000}"/>
    <cellStyle name="20% - Accent3 2 6 2" xfId="4624" xr:uid="{00000000-0005-0000-0000-0000EA060000}"/>
    <cellStyle name="20% - Accent3 2 7" xfId="1495" xr:uid="{00000000-0005-0000-0000-0000EB060000}"/>
    <cellStyle name="20% - Accent3 2 7 2" xfId="4625" xr:uid="{00000000-0005-0000-0000-0000EC060000}"/>
    <cellStyle name="20% - Accent3 2 8" xfId="1496" xr:uid="{00000000-0005-0000-0000-0000ED060000}"/>
    <cellStyle name="20% - Accent3 2 8 2" xfId="4626" xr:uid="{00000000-0005-0000-0000-0000EE060000}"/>
    <cellStyle name="20% - Accent3 2 9" xfId="1497" xr:uid="{00000000-0005-0000-0000-0000EF060000}"/>
    <cellStyle name="20% - Accent3 2 9 2" xfId="4627" xr:uid="{00000000-0005-0000-0000-0000F0060000}"/>
    <cellStyle name="20% - Accent3 2_B Block  Column LGF to UGF Lvl" xfId="1498" xr:uid="{00000000-0005-0000-0000-0000F1060000}"/>
    <cellStyle name="20% - Accent3 20" xfId="1499" xr:uid="{00000000-0005-0000-0000-0000F2060000}"/>
    <cellStyle name="20% - Accent3 20 2" xfId="4628" xr:uid="{00000000-0005-0000-0000-0000F3060000}"/>
    <cellStyle name="20% - Accent3 21" xfId="1500" xr:uid="{00000000-0005-0000-0000-0000F4060000}"/>
    <cellStyle name="20% - Accent3 21 2" xfId="4629" xr:uid="{00000000-0005-0000-0000-0000F5060000}"/>
    <cellStyle name="20% - Accent3 22" xfId="1501" xr:uid="{00000000-0005-0000-0000-0000F6060000}"/>
    <cellStyle name="20% - Accent3 22 2" xfId="4630" xr:uid="{00000000-0005-0000-0000-0000F7060000}"/>
    <cellStyle name="20% - Accent3 23" xfId="1502" xr:uid="{00000000-0005-0000-0000-0000F8060000}"/>
    <cellStyle name="20% - Accent3 23 2" xfId="4631" xr:uid="{00000000-0005-0000-0000-0000F9060000}"/>
    <cellStyle name="20% - Accent3 24" xfId="1503" xr:uid="{00000000-0005-0000-0000-0000FA060000}"/>
    <cellStyle name="20% - Accent3 24 2" xfId="4632" xr:uid="{00000000-0005-0000-0000-0000FB060000}"/>
    <cellStyle name="20% - Accent3 25" xfId="1504" xr:uid="{00000000-0005-0000-0000-0000FC060000}"/>
    <cellStyle name="20% - Accent3 25 2" xfId="4633" xr:uid="{00000000-0005-0000-0000-0000FD060000}"/>
    <cellStyle name="20% - Accent3 26" xfId="1505" xr:uid="{00000000-0005-0000-0000-0000FE060000}"/>
    <cellStyle name="20% - Accent3 26 2" xfId="4634" xr:uid="{00000000-0005-0000-0000-0000FF060000}"/>
    <cellStyle name="20% - Accent3 27" xfId="1506" xr:uid="{00000000-0005-0000-0000-000000070000}"/>
    <cellStyle name="20% - Accent3 27 2" xfId="4635" xr:uid="{00000000-0005-0000-0000-000001070000}"/>
    <cellStyle name="20% - Accent3 28" xfId="1507" xr:uid="{00000000-0005-0000-0000-000002070000}"/>
    <cellStyle name="20% - Accent3 28 2" xfId="4636" xr:uid="{00000000-0005-0000-0000-000003070000}"/>
    <cellStyle name="20% - Accent3 29" xfId="1508" xr:uid="{00000000-0005-0000-0000-000004070000}"/>
    <cellStyle name="20% - Accent3 29 2" xfId="4637" xr:uid="{00000000-0005-0000-0000-000005070000}"/>
    <cellStyle name="20% - Accent3 3" xfId="1509" xr:uid="{00000000-0005-0000-0000-000006070000}"/>
    <cellStyle name="20% - Accent3 3 10" xfId="4638" xr:uid="{00000000-0005-0000-0000-000007070000}"/>
    <cellStyle name="20% - Accent3 3 2" xfId="1510" xr:uid="{00000000-0005-0000-0000-000008070000}"/>
    <cellStyle name="20% - Accent3 3 2 2" xfId="4639" xr:uid="{00000000-0005-0000-0000-000009070000}"/>
    <cellStyle name="20% - Accent3 3 3" xfId="1511" xr:uid="{00000000-0005-0000-0000-00000A070000}"/>
    <cellStyle name="20% - Accent3 3 3 2" xfId="1512" xr:uid="{00000000-0005-0000-0000-00000B070000}"/>
    <cellStyle name="20% - Accent3 3 3 2 2" xfId="4641" xr:uid="{00000000-0005-0000-0000-00000C070000}"/>
    <cellStyle name="20% - Accent3 3 3 3" xfId="4640" xr:uid="{00000000-0005-0000-0000-00000D070000}"/>
    <cellStyle name="20% - Accent3 3 4" xfId="1513" xr:uid="{00000000-0005-0000-0000-00000E070000}"/>
    <cellStyle name="20% - Accent3 3 4 2" xfId="1514" xr:uid="{00000000-0005-0000-0000-00000F070000}"/>
    <cellStyle name="20% - Accent3 3 4 2 2" xfId="4643" xr:uid="{00000000-0005-0000-0000-000010070000}"/>
    <cellStyle name="20% - Accent3 3 4 3" xfId="4642" xr:uid="{00000000-0005-0000-0000-000011070000}"/>
    <cellStyle name="20% - Accent3 3 5" xfId="1515" xr:uid="{00000000-0005-0000-0000-000012070000}"/>
    <cellStyle name="20% - Accent3 3 5 2" xfId="4644" xr:uid="{00000000-0005-0000-0000-000013070000}"/>
    <cellStyle name="20% - Accent3 3 6" xfId="1516" xr:uid="{00000000-0005-0000-0000-000014070000}"/>
    <cellStyle name="20% - Accent3 3 6 2" xfId="4645" xr:uid="{00000000-0005-0000-0000-000015070000}"/>
    <cellStyle name="20% - Accent3 3 7" xfId="1517" xr:uid="{00000000-0005-0000-0000-000016070000}"/>
    <cellStyle name="20% - Accent3 3 7 2" xfId="4646" xr:uid="{00000000-0005-0000-0000-000017070000}"/>
    <cellStyle name="20% - Accent3 3 8" xfId="1518" xr:uid="{00000000-0005-0000-0000-000018070000}"/>
    <cellStyle name="20% - Accent3 3 8 2" xfId="4647" xr:uid="{00000000-0005-0000-0000-000019070000}"/>
    <cellStyle name="20% - Accent3 3 9" xfId="1519" xr:uid="{00000000-0005-0000-0000-00001A070000}"/>
    <cellStyle name="20% - Accent3 3 9 2" xfId="4648" xr:uid="{00000000-0005-0000-0000-00001B070000}"/>
    <cellStyle name="20% - Accent3 3_Sheet2" xfId="1520" xr:uid="{00000000-0005-0000-0000-00001C070000}"/>
    <cellStyle name="20% - Accent3 30" xfId="1521" xr:uid="{00000000-0005-0000-0000-00001D070000}"/>
    <cellStyle name="20% - Accent3 30 2" xfId="4649" xr:uid="{00000000-0005-0000-0000-00001E070000}"/>
    <cellStyle name="20% - Accent3 31" xfId="1522" xr:uid="{00000000-0005-0000-0000-00001F070000}"/>
    <cellStyle name="20% - Accent3 31 2" xfId="4650" xr:uid="{00000000-0005-0000-0000-000020070000}"/>
    <cellStyle name="20% - Accent3 32" xfId="1523" xr:uid="{00000000-0005-0000-0000-000021070000}"/>
    <cellStyle name="20% - Accent3 32 2" xfId="4651" xr:uid="{00000000-0005-0000-0000-000022070000}"/>
    <cellStyle name="20% - Accent3 33" xfId="1524" xr:uid="{00000000-0005-0000-0000-000023070000}"/>
    <cellStyle name="20% - Accent3 33 2" xfId="4652" xr:uid="{00000000-0005-0000-0000-000024070000}"/>
    <cellStyle name="20% - Accent3 34" xfId="1525" xr:uid="{00000000-0005-0000-0000-000025070000}"/>
    <cellStyle name="20% - Accent3 34 2" xfId="4653" xr:uid="{00000000-0005-0000-0000-000026070000}"/>
    <cellStyle name="20% - Accent3 35" xfId="1526" xr:uid="{00000000-0005-0000-0000-000027070000}"/>
    <cellStyle name="20% - Accent3 35 2" xfId="4654" xr:uid="{00000000-0005-0000-0000-000028070000}"/>
    <cellStyle name="20% - Accent3 36" xfId="1527" xr:uid="{00000000-0005-0000-0000-000029070000}"/>
    <cellStyle name="20% - Accent3 36 2" xfId="4655" xr:uid="{00000000-0005-0000-0000-00002A070000}"/>
    <cellStyle name="20% - Accent3 37" xfId="1528" xr:uid="{00000000-0005-0000-0000-00002B070000}"/>
    <cellStyle name="20% - Accent3 37 2" xfId="4656" xr:uid="{00000000-0005-0000-0000-00002C070000}"/>
    <cellStyle name="20% - Accent3 38" xfId="1529" xr:uid="{00000000-0005-0000-0000-00002D070000}"/>
    <cellStyle name="20% - Accent3 38 2" xfId="4657" xr:uid="{00000000-0005-0000-0000-00002E070000}"/>
    <cellStyle name="20% - Accent3 39" xfId="1530" xr:uid="{00000000-0005-0000-0000-00002F070000}"/>
    <cellStyle name="20% - Accent3 39 2" xfId="4658" xr:uid="{00000000-0005-0000-0000-000030070000}"/>
    <cellStyle name="20% - Accent3 4" xfId="1531" xr:uid="{00000000-0005-0000-0000-000031070000}"/>
    <cellStyle name="20% - Accent3 4 10" xfId="4659" xr:uid="{00000000-0005-0000-0000-000032070000}"/>
    <cellStyle name="20% - Accent3 4 2" xfId="1532" xr:uid="{00000000-0005-0000-0000-000033070000}"/>
    <cellStyle name="20% - Accent3 4 2 2" xfId="4660" xr:uid="{00000000-0005-0000-0000-000034070000}"/>
    <cellStyle name="20% - Accent3 4 3" xfId="1533" xr:uid="{00000000-0005-0000-0000-000035070000}"/>
    <cellStyle name="20% - Accent3 4 3 2" xfId="1534" xr:uid="{00000000-0005-0000-0000-000036070000}"/>
    <cellStyle name="20% - Accent3 4 3 2 2" xfId="4662" xr:uid="{00000000-0005-0000-0000-000037070000}"/>
    <cellStyle name="20% - Accent3 4 3 3" xfId="4661" xr:uid="{00000000-0005-0000-0000-000038070000}"/>
    <cellStyle name="20% - Accent3 4 4" xfId="1535" xr:uid="{00000000-0005-0000-0000-000039070000}"/>
    <cellStyle name="20% - Accent3 4 4 2" xfId="1536" xr:uid="{00000000-0005-0000-0000-00003A070000}"/>
    <cellStyle name="20% - Accent3 4 4 2 2" xfId="4664" xr:uid="{00000000-0005-0000-0000-00003B070000}"/>
    <cellStyle name="20% - Accent3 4 4 3" xfId="4663" xr:uid="{00000000-0005-0000-0000-00003C070000}"/>
    <cellStyle name="20% - Accent3 4 5" xfId="1537" xr:uid="{00000000-0005-0000-0000-00003D070000}"/>
    <cellStyle name="20% - Accent3 4 5 2" xfId="4665" xr:uid="{00000000-0005-0000-0000-00003E070000}"/>
    <cellStyle name="20% - Accent3 4 6" xfId="1538" xr:uid="{00000000-0005-0000-0000-00003F070000}"/>
    <cellStyle name="20% - Accent3 4 6 2" xfId="4666" xr:uid="{00000000-0005-0000-0000-000040070000}"/>
    <cellStyle name="20% - Accent3 4 7" xfId="1539" xr:uid="{00000000-0005-0000-0000-000041070000}"/>
    <cellStyle name="20% - Accent3 4 7 2" xfId="4667" xr:uid="{00000000-0005-0000-0000-000042070000}"/>
    <cellStyle name="20% - Accent3 4 8" xfId="1540" xr:uid="{00000000-0005-0000-0000-000043070000}"/>
    <cellStyle name="20% - Accent3 4 8 2" xfId="4668" xr:uid="{00000000-0005-0000-0000-000044070000}"/>
    <cellStyle name="20% - Accent3 4 9" xfId="1541" xr:uid="{00000000-0005-0000-0000-000045070000}"/>
    <cellStyle name="20% - Accent3 4 9 2" xfId="4669" xr:uid="{00000000-0005-0000-0000-000046070000}"/>
    <cellStyle name="20% - Accent3 4_Sheet2" xfId="1542" xr:uid="{00000000-0005-0000-0000-000047070000}"/>
    <cellStyle name="20% - Accent3 5" xfId="1543" xr:uid="{00000000-0005-0000-0000-000048070000}"/>
    <cellStyle name="20% - Accent3 5 10" xfId="4670" xr:uid="{00000000-0005-0000-0000-000049070000}"/>
    <cellStyle name="20% - Accent3 5 2" xfId="1544" xr:uid="{00000000-0005-0000-0000-00004A070000}"/>
    <cellStyle name="20% - Accent3 5 2 2" xfId="1545" xr:uid="{00000000-0005-0000-0000-00004B070000}"/>
    <cellStyle name="20% - Accent3 5 2 2 2" xfId="4672" xr:uid="{00000000-0005-0000-0000-00004C070000}"/>
    <cellStyle name="20% - Accent3 5 2 3" xfId="4671" xr:uid="{00000000-0005-0000-0000-00004D070000}"/>
    <cellStyle name="20% - Accent3 5 3" xfId="1546" xr:uid="{00000000-0005-0000-0000-00004E070000}"/>
    <cellStyle name="20% - Accent3 5 3 2" xfId="1547" xr:uid="{00000000-0005-0000-0000-00004F070000}"/>
    <cellStyle name="20% - Accent3 5 3 2 2" xfId="4674" xr:uid="{00000000-0005-0000-0000-000050070000}"/>
    <cellStyle name="20% - Accent3 5 3 3" xfId="4673" xr:uid="{00000000-0005-0000-0000-000051070000}"/>
    <cellStyle name="20% - Accent3 5 4" xfId="1548" xr:uid="{00000000-0005-0000-0000-000052070000}"/>
    <cellStyle name="20% - Accent3 5 4 2" xfId="1549" xr:uid="{00000000-0005-0000-0000-000053070000}"/>
    <cellStyle name="20% - Accent3 5 4 2 2" xfId="4676" xr:uid="{00000000-0005-0000-0000-000054070000}"/>
    <cellStyle name="20% - Accent3 5 4 3" xfId="4675" xr:uid="{00000000-0005-0000-0000-000055070000}"/>
    <cellStyle name="20% - Accent3 5 5" xfId="1550" xr:uid="{00000000-0005-0000-0000-000056070000}"/>
    <cellStyle name="20% - Accent3 5 5 2" xfId="4677" xr:uid="{00000000-0005-0000-0000-000057070000}"/>
    <cellStyle name="20% - Accent3 5 6" xfId="1551" xr:uid="{00000000-0005-0000-0000-000058070000}"/>
    <cellStyle name="20% - Accent3 5 6 2" xfId="4678" xr:uid="{00000000-0005-0000-0000-000059070000}"/>
    <cellStyle name="20% - Accent3 5 7" xfId="1552" xr:uid="{00000000-0005-0000-0000-00005A070000}"/>
    <cellStyle name="20% - Accent3 5 7 2" xfId="4679" xr:uid="{00000000-0005-0000-0000-00005B070000}"/>
    <cellStyle name="20% - Accent3 5 8" xfId="1553" xr:uid="{00000000-0005-0000-0000-00005C070000}"/>
    <cellStyle name="20% - Accent3 5 8 2" xfId="4680" xr:uid="{00000000-0005-0000-0000-00005D070000}"/>
    <cellStyle name="20% - Accent3 5 9" xfId="1554" xr:uid="{00000000-0005-0000-0000-00005E070000}"/>
    <cellStyle name="20% - Accent3 5 9 2" xfId="4681" xr:uid="{00000000-0005-0000-0000-00005F070000}"/>
    <cellStyle name="20% - Accent3 5_Sheet2" xfId="1555" xr:uid="{00000000-0005-0000-0000-000060070000}"/>
    <cellStyle name="20% - Accent3 6" xfId="1556" xr:uid="{00000000-0005-0000-0000-000061070000}"/>
    <cellStyle name="20% - Accent3 6 10" xfId="4682" xr:uid="{00000000-0005-0000-0000-000062070000}"/>
    <cellStyle name="20% - Accent3 6 2" xfId="1557" xr:uid="{00000000-0005-0000-0000-000063070000}"/>
    <cellStyle name="20% - Accent3 6 2 2" xfId="1558" xr:uid="{00000000-0005-0000-0000-000064070000}"/>
    <cellStyle name="20% - Accent3 6 2 2 2" xfId="4684" xr:uid="{00000000-0005-0000-0000-000065070000}"/>
    <cellStyle name="20% - Accent3 6 2 3" xfId="4683" xr:uid="{00000000-0005-0000-0000-000066070000}"/>
    <cellStyle name="20% - Accent3 6 3" xfId="1559" xr:uid="{00000000-0005-0000-0000-000067070000}"/>
    <cellStyle name="20% - Accent3 6 3 2" xfId="1560" xr:uid="{00000000-0005-0000-0000-000068070000}"/>
    <cellStyle name="20% - Accent3 6 3 2 2" xfId="4686" xr:uid="{00000000-0005-0000-0000-000069070000}"/>
    <cellStyle name="20% - Accent3 6 3 3" xfId="4685" xr:uid="{00000000-0005-0000-0000-00006A070000}"/>
    <cellStyle name="20% - Accent3 6 4" xfId="1561" xr:uid="{00000000-0005-0000-0000-00006B070000}"/>
    <cellStyle name="20% - Accent3 6 4 2" xfId="1562" xr:uid="{00000000-0005-0000-0000-00006C070000}"/>
    <cellStyle name="20% - Accent3 6 4 2 2" xfId="4688" xr:uid="{00000000-0005-0000-0000-00006D070000}"/>
    <cellStyle name="20% - Accent3 6 4 3" xfId="4687" xr:uid="{00000000-0005-0000-0000-00006E070000}"/>
    <cellStyle name="20% - Accent3 6 5" xfId="1563" xr:uid="{00000000-0005-0000-0000-00006F070000}"/>
    <cellStyle name="20% - Accent3 6 5 2" xfId="4689" xr:uid="{00000000-0005-0000-0000-000070070000}"/>
    <cellStyle name="20% - Accent3 6 6" xfId="1564" xr:uid="{00000000-0005-0000-0000-000071070000}"/>
    <cellStyle name="20% - Accent3 6 6 2" xfId="4690" xr:uid="{00000000-0005-0000-0000-000072070000}"/>
    <cellStyle name="20% - Accent3 6 7" xfId="1565" xr:uid="{00000000-0005-0000-0000-000073070000}"/>
    <cellStyle name="20% - Accent3 6 7 2" xfId="4691" xr:uid="{00000000-0005-0000-0000-000074070000}"/>
    <cellStyle name="20% - Accent3 6 8" xfId="1566" xr:uid="{00000000-0005-0000-0000-000075070000}"/>
    <cellStyle name="20% - Accent3 6 8 2" xfId="4692" xr:uid="{00000000-0005-0000-0000-000076070000}"/>
    <cellStyle name="20% - Accent3 6 9" xfId="1567" xr:uid="{00000000-0005-0000-0000-000077070000}"/>
    <cellStyle name="20% - Accent3 6 9 2" xfId="4693" xr:uid="{00000000-0005-0000-0000-000078070000}"/>
    <cellStyle name="20% - Accent3 6_Sheet2" xfId="1568" xr:uid="{00000000-0005-0000-0000-000079070000}"/>
    <cellStyle name="20% - Accent3 7" xfId="1569" xr:uid="{00000000-0005-0000-0000-00007A070000}"/>
    <cellStyle name="20% - Accent3 7 10" xfId="4694" xr:uid="{00000000-0005-0000-0000-00007B070000}"/>
    <cellStyle name="20% - Accent3 7 2" xfId="1570" xr:uid="{00000000-0005-0000-0000-00007C070000}"/>
    <cellStyle name="20% - Accent3 7 2 2" xfId="1571" xr:uid="{00000000-0005-0000-0000-00007D070000}"/>
    <cellStyle name="20% - Accent3 7 2 2 2" xfId="4696" xr:uid="{00000000-0005-0000-0000-00007E070000}"/>
    <cellStyle name="20% - Accent3 7 2 3" xfId="4695" xr:uid="{00000000-0005-0000-0000-00007F070000}"/>
    <cellStyle name="20% - Accent3 7 3" xfId="1572" xr:uid="{00000000-0005-0000-0000-000080070000}"/>
    <cellStyle name="20% - Accent3 7 3 2" xfId="1573" xr:uid="{00000000-0005-0000-0000-000081070000}"/>
    <cellStyle name="20% - Accent3 7 3 2 2" xfId="4698" xr:uid="{00000000-0005-0000-0000-000082070000}"/>
    <cellStyle name="20% - Accent3 7 3 3" xfId="4697" xr:uid="{00000000-0005-0000-0000-000083070000}"/>
    <cellStyle name="20% - Accent3 7 4" xfId="1574" xr:uid="{00000000-0005-0000-0000-000084070000}"/>
    <cellStyle name="20% - Accent3 7 4 2" xfId="1575" xr:uid="{00000000-0005-0000-0000-000085070000}"/>
    <cellStyle name="20% - Accent3 7 4 2 2" xfId="4700" xr:uid="{00000000-0005-0000-0000-000086070000}"/>
    <cellStyle name="20% - Accent3 7 4 3" xfId="4699" xr:uid="{00000000-0005-0000-0000-000087070000}"/>
    <cellStyle name="20% - Accent3 7 5" xfId="1576" xr:uid="{00000000-0005-0000-0000-000088070000}"/>
    <cellStyle name="20% - Accent3 7 5 2" xfId="4701" xr:uid="{00000000-0005-0000-0000-000089070000}"/>
    <cellStyle name="20% - Accent3 7 6" xfId="1577" xr:uid="{00000000-0005-0000-0000-00008A070000}"/>
    <cellStyle name="20% - Accent3 7 6 2" xfId="4702" xr:uid="{00000000-0005-0000-0000-00008B070000}"/>
    <cellStyle name="20% - Accent3 7 7" xfId="1578" xr:uid="{00000000-0005-0000-0000-00008C070000}"/>
    <cellStyle name="20% - Accent3 7 7 2" xfId="4703" xr:uid="{00000000-0005-0000-0000-00008D070000}"/>
    <cellStyle name="20% - Accent3 7 8" xfId="1579" xr:uid="{00000000-0005-0000-0000-00008E070000}"/>
    <cellStyle name="20% - Accent3 7 8 2" xfId="4704" xr:uid="{00000000-0005-0000-0000-00008F070000}"/>
    <cellStyle name="20% - Accent3 7 9" xfId="1580" xr:uid="{00000000-0005-0000-0000-000090070000}"/>
    <cellStyle name="20% - Accent3 7 9 2" xfId="4705" xr:uid="{00000000-0005-0000-0000-000091070000}"/>
    <cellStyle name="20% - Accent3 7_Sheet2" xfId="1581" xr:uid="{00000000-0005-0000-0000-000092070000}"/>
    <cellStyle name="20% - Accent3 8" xfId="1582" xr:uid="{00000000-0005-0000-0000-000093070000}"/>
    <cellStyle name="20% - Accent3 8 10" xfId="4706" xr:uid="{00000000-0005-0000-0000-000094070000}"/>
    <cellStyle name="20% - Accent3 8 2" xfId="1583" xr:uid="{00000000-0005-0000-0000-000095070000}"/>
    <cellStyle name="20% - Accent3 8 2 2" xfId="4707" xr:uid="{00000000-0005-0000-0000-000096070000}"/>
    <cellStyle name="20% - Accent3 8 3" xfId="1584" xr:uid="{00000000-0005-0000-0000-000097070000}"/>
    <cellStyle name="20% - Accent3 8 3 2" xfId="4708" xr:uid="{00000000-0005-0000-0000-000098070000}"/>
    <cellStyle name="20% - Accent3 8 4" xfId="1585" xr:uid="{00000000-0005-0000-0000-000099070000}"/>
    <cellStyle name="20% - Accent3 8 4 2" xfId="4709" xr:uid="{00000000-0005-0000-0000-00009A070000}"/>
    <cellStyle name="20% - Accent3 8 5" xfId="1586" xr:uid="{00000000-0005-0000-0000-00009B070000}"/>
    <cellStyle name="20% - Accent3 8 5 2" xfId="4710" xr:uid="{00000000-0005-0000-0000-00009C070000}"/>
    <cellStyle name="20% - Accent3 8 6" xfId="1587" xr:uid="{00000000-0005-0000-0000-00009D070000}"/>
    <cellStyle name="20% - Accent3 8 6 2" xfId="4711" xr:uid="{00000000-0005-0000-0000-00009E070000}"/>
    <cellStyle name="20% - Accent3 8 7" xfId="1588" xr:uid="{00000000-0005-0000-0000-00009F070000}"/>
    <cellStyle name="20% - Accent3 8 7 2" xfId="4712" xr:uid="{00000000-0005-0000-0000-0000A0070000}"/>
    <cellStyle name="20% - Accent3 8 8" xfId="1589" xr:uid="{00000000-0005-0000-0000-0000A1070000}"/>
    <cellStyle name="20% - Accent3 8 8 2" xfId="4713" xr:uid="{00000000-0005-0000-0000-0000A2070000}"/>
    <cellStyle name="20% - Accent3 8 9" xfId="1590" xr:uid="{00000000-0005-0000-0000-0000A3070000}"/>
    <cellStyle name="20% - Accent3 8 9 2" xfId="4714" xr:uid="{00000000-0005-0000-0000-0000A4070000}"/>
    <cellStyle name="20% - Accent3 8_Sheet2" xfId="1591" xr:uid="{00000000-0005-0000-0000-0000A5070000}"/>
    <cellStyle name="20% - Accent3 9" xfId="1592" xr:uid="{00000000-0005-0000-0000-0000A6070000}"/>
    <cellStyle name="20% - Accent3 9 10" xfId="4715" xr:uid="{00000000-0005-0000-0000-0000A7070000}"/>
    <cellStyle name="20% - Accent3 9 2" xfId="1593" xr:uid="{00000000-0005-0000-0000-0000A8070000}"/>
    <cellStyle name="20% - Accent3 9 2 2" xfId="4716" xr:uid="{00000000-0005-0000-0000-0000A9070000}"/>
    <cellStyle name="20% - Accent3 9 3" xfId="1594" xr:uid="{00000000-0005-0000-0000-0000AA070000}"/>
    <cellStyle name="20% - Accent3 9 3 2" xfId="4717" xr:uid="{00000000-0005-0000-0000-0000AB070000}"/>
    <cellStyle name="20% - Accent3 9 4" xfId="1595" xr:uid="{00000000-0005-0000-0000-0000AC070000}"/>
    <cellStyle name="20% - Accent3 9 4 2" xfId="4718" xr:uid="{00000000-0005-0000-0000-0000AD070000}"/>
    <cellStyle name="20% - Accent3 9 5" xfId="1596" xr:uid="{00000000-0005-0000-0000-0000AE070000}"/>
    <cellStyle name="20% - Accent3 9 5 2" xfId="4719" xr:uid="{00000000-0005-0000-0000-0000AF070000}"/>
    <cellStyle name="20% - Accent3 9 6" xfId="1597" xr:uid="{00000000-0005-0000-0000-0000B0070000}"/>
    <cellStyle name="20% - Accent3 9 6 2" xfId="4720" xr:uid="{00000000-0005-0000-0000-0000B1070000}"/>
    <cellStyle name="20% - Accent3 9 7" xfId="1598" xr:uid="{00000000-0005-0000-0000-0000B2070000}"/>
    <cellStyle name="20% - Accent3 9 7 2" xfId="4721" xr:uid="{00000000-0005-0000-0000-0000B3070000}"/>
    <cellStyle name="20% - Accent3 9 8" xfId="1599" xr:uid="{00000000-0005-0000-0000-0000B4070000}"/>
    <cellStyle name="20% - Accent3 9 8 2" xfId="4722" xr:uid="{00000000-0005-0000-0000-0000B5070000}"/>
    <cellStyle name="20% - Accent3 9 9" xfId="1600" xr:uid="{00000000-0005-0000-0000-0000B6070000}"/>
    <cellStyle name="20% - Accent3 9 9 2" xfId="4723" xr:uid="{00000000-0005-0000-0000-0000B7070000}"/>
    <cellStyle name="20% - Accent4 1" xfId="1601" xr:uid="{00000000-0005-0000-0000-0000B8070000}"/>
    <cellStyle name="20% - Accent4 1 1" xfId="1602" xr:uid="{00000000-0005-0000-0000-0000B9070000}"/>
    <cellStyle name="20% - Accent4 1 1 2" xfId="1603" xr:uid="{00000000-0005-0000-0000-0000BA070000}"/>
    <cellStyle name="20% - Accent4 1 1 2 2" xfId="4726" xr:uid="{00000000-0005-0000-0000-0000BB070000}"/>
    <cellStyle name="20% - Accent4 1 1 3" xfId="4725" xr:uid="{00000000-0005-0000-0000-0000BC070000}"/>
    <cellStyle name="20% - Accent4 1 2" xfId="1604" xr:uid="{00000000-0005-0000-0000-0000BD070000}"/>
    <cellStyle name="20% - Accent4 1 2 2" xfId="4727" xr:uid="{00000000-0005-0000-0000-0000BE070000}"/>
    <cellStyle name="20% - Accent4 1 3" xfId="4724" xr:uid="{00000000-0005-0000-0000-0000BF070000}"/>
    <cellStyle name="20% - Accent4 1_Building_-_5-final_Price_Variation(1)" xfId="1605" xr:uid="{00000000-0005-0000-0000-0000C0070000}"/>
    <cellStyle name="20% - Accent4 10" xfId="1606" xr:uid="{00000000-0005-0000-0000-0000C1070000}"/>
    <cellStyle name="20% - Accent4 10 10" xfId="4728" xr:uid="{00000000-0005-0000-0000-0000C2070000}"/>
    <cellStyle name="20% - Accent4 10 2" xfId="1607" xr:uid="{00000000-0005-0000-0000-0000C3070000}"/>
    <cellStyle name="20% - Accent4 10 2 2" xfId="4729" xr:uid="{00000000-0005-0000-0000-0000C4070000}"/>
    <cellStyle name="20% - Accent4 10 3" xfId="1608" xr:uid="{00000000-0005-0000-0000-0000C5070000}"/>
    <cellStyle name="20% - Accent4 10 3 2" xfId="4730" xr:uid="{00000000-0005-0000-0000-0000C6070000}"/>
    <cellStyle name="20% - Accent4 10 4" xfId="1609" xr:uid="{00000000-0005-0000-0000-0000C7070000}"/>
    <cellStyle name="20% - Accent4 10 4 2" xfId="4731" xr:uid="{00000000-0005-0000-0000-0000C8070000}"/>
    <cellStyle name="20% - Accent4 10 5" xfId="1610" xr:uid="{00000000-0005-0000-0000-0000C9070000}"/>
    <cellStyle name="20% - Accent4 10 5 2" xfId="4732" xr:uid="{00000000-0005-0000-0000-0000CA070000}"/>
    <cellStyle name="20% - Accent4 10 6" xfId="1611" xr:uid="{00000000-0005-0000-0000-0000CB070000}"/>
    <cellStyle name="20% - Accent4 10 6 2" xfId="4733" xr:uid="{00000000-0005-0000-0000-0000CC070000}"/>
    <cellStyle name="20% - Accent4 10 7" xfId="1612" xr:uid="{00000000-0005-0000-0000-0000CD070000}"/>
    <cellStyle name="20% - Accent4 10 7 2" xfId="4734" xr:uid="{00000000-0005-0000-0000-0000CE070000}"/>
    <cellStyle name="20% - Accent4 10 8" xfId="1613" xr:uid="{00000000-0005-0000-0000-0000CF070000}"/>
    <cellStyle name="20% - Accent4 10 8 2" xfId="4735" xr:uid="{00000000-0005-0000-0000-0000D0070000}"/>
    <cellStyle name="20% - Accent4 10 9" xfId="1614" xr:uid="{00000000-0005-0000-0000-0000D1070000}"/>
    <cellStyle name="20% - Accent4 10 9 2" xfId="4736" xr:uid="{00000000-0005-0000-0000-0000D2070000}"/>
    <cellStyle name="20% - Accent4 11" xfId="1615" xr:uid="{00000000-0005-0000-0000-0000D3070000}"/>
    <cellStyle name="20% - Accent4 11 2" xfId="4737" xr:uid="{00000000-0005-0000-0000-0000D4070000}"/>
    <cellStyle name="20% - Accent4 12" xfId="1616" xr:uid="{00000000-0005-0000-0000-0000D5070000}"/>
    <cellStyle name="20% - Accent4 12 2" xfId="4738" xr:uid="{00000000-0005-0000-0000-0000D6070000}"/>
    <cellStyle name="20% - Accent4 13" xfId="1617" xr:uid="{00000000-0005-0000-0000-0000D7070000}"/>
    <cellStyle name="20% - Accent4 13 2" xfId="4739" xr:uid="{00000000-0005-0000-0000-0000D8070000}"/>
    <cellStyle name="20% - Accent4 14" xfId="1618" xr:uid="{00000000-0005-0000-0000-0000D9070000}"/>
    <cellStyle name="20% - Accent4 14 2" xfId="4740" xr:uid="{00000000-0005-0000-0000-0000DA070000}"/>
    <cellStyle name="20% - Accent4 15" xfId="1619" xr:uid="{00000000-0005-0000-0000-0000DB070000}"/>
    <cellStyle name="20% - Accent4 15 2" xfId="4741" xr:uid="{00000000-0005-0000-0000-0000DC070000}"/>
    <cellStyle name="20% - Accent4 16" xfId="1620" xr:uid="{00000000-0005-0000-0000-0000DD070000}"/>
    <cellStyle name="20% - Accent4 16 2" xfId="4742" xr:uid="{00000000-0005-0000-0000-0000DE070000}"/>
    <cellStyle name="20% - Accent4 17" xfId="1621" xr:uid="{00000000-0005-0000-0000-0000DF070000}"/>
    <cellStyle name="20% - Accent4 17 2" xfId="4743" xr:uid="{00000000-0005-0000-0000-0000E0070000}"/>
    <cellStyle name="20% - Accent4 18" xfId="1622" xr:uid="{00000000-0005-0000-0000-0000E1070000}"/>
    <cellStyle name="20% - Accent4 18 2" xfId="4744" xr:uid="{00000000-0005-0000-0000-0000E2070000}"/>
    <cellStyle name="20% - Accent4 19" xfId="1623" xr:uid="{00000000-0005-0000-0000-0000E3070000}"/>
    <cellStyle name="20% - Accent4 19 2" xfId="4745" xr:uid="{00000000-0005-0000-0000-0000E4070000}"/>
    <cellStyle name="20% - Accent4 2" xfId="1624" xr:uid="{00000000-0005-0000-0000-0000E5070000}"/>
    <cellStyle name="20% - Accent4 2 10" xfId="1625" xr:uid="{00000000-0005-0000-0000-0000E6070000}"/>
    <cellStyle name="20% - Accent4 2 10 2" xfId="4746" xr:uid="{00000000-0005-0000-0000-0000E7070000}"/>
    <cellStyle name="20% - Accent4 2 2" xfId="1626" xr:uid="{00000000-0005-0000-0000-0000E8070000}"/>
    <cellStyle name="20% - Accent4 2 2 2" xfId="1627" xr:uid="{00000000-0005-0000-0000-0000E9070000}"/>
    <cellStyle name="20% - Accent4 2 2 2 2" xfId="4748" xr:uid="{00000000-0005-0000-0000-0000EA070000}"/>
    <cellStyle name="20% - Accent4 2 2 3" xfId="4747" xr:uid="{00000000-0005-0000-0000-0000EB070000}"/>
    <cellStyle name="20% - Accent4 2 3" xfId="1628" xr:uid="{00000000-0005-0000-0000-0000EC070000}"/>
    <cellStyle name="20% - Accent4 2 3 2" xfId="1629" xr:uid="{00000000-0005-0000-0000-0000ED070000}"/>
    <cellStyle name="20% - Accent4 2 3 2 2" xfId="4750" xr:uid="{00000000-0005-0000-0000-0000EE070000}"/>
    <cellStyle name="20% - Accent4 2 3 3" xfId="4749" xr:uid="{00000000-0005-0000-0000-0000EF070000}"/>
    <cellStyle name="20% - Accent4 2 4" xfId="1630" xr:uid="{00000000-0005-0000-0000-0000F0070000}"/>
    <cellStyle name="20% - Accent4 2 4 2" xfId="1631" xr:uid="{00000000-0005-0000-0000-0000F1070000}"/>
    <cellStyle name="20% - Accent4 2 4 2 2" xfId="4752" xr:uid="{00000000-0005-0000-0000-0000F2070000}"/>
    <cellStyle name="20% - Accent4 2 4 3" xfId="4751" xr:uid="{00000000-0005-0000-0000-0000F3070000}"/>
    <cellStyle name="20% - Accent4 2 5" xfId="1632" xr:uid="{00000000-0005-0000-0000-0000F4070000}"/>
    <cellStyle name="20% - Accent4 2 5 2" xfId="4753" xr:uid="{00000000-0005-0000-0000-0000F5070000}"/>
    <cellStyle name="20% - Accent4 2 6" xfId="1633" xr:uid="{00000000-0005-0000-0000-0000F6070000}"/>
    <cellStyle name="20% - Accent4 2 6 2" xfId="4754" xr:uid="{00000000-0005-0000-0000-0000F7070000}"/>
    <cellStyle name="20% - Accent4 2 7" xfId="1634" xr:uid="{00000000-0005-0000-0000-0000F8070000}"/>
    <cellStyle name="20% - Accent4 2 7 2" xfId="4755" xr:uid="{00000000-0005-0000-0000-0000F9070000}"/>
    <cellStyle name="20% - Accent4 2 8" xfId="1635" xr:uid="{00000000-0005-0000-0000-0000FA070000}"/>
    <cellStyle name="20% - Accent4 2 8 2" xfId="4756" xr:uid="{00000000-0005-0000-0000-0000FB070000}"/>
    <cellStyle name="20% - Accent4 2 9" xfId="1636" xr:uid="{00000000-0005-0000-0000-0000FC070000}"/>
    <cellStyle name="20% - Accent4 2 9 2" xfId="4757" xr:uid="{00000000-0005-0000-0000-0000FD070000}"/>
    <cellStyle name="20% - Accent4 2_B Block  Column LGF to UGF Lvl" xfId="1637" xr:uid="{00000000-0005-0000-0000-0000FE070000}"/>
    <cellStyle name="20% - Accent4 20" xfId="1638" xr:uid="{00000000-0005-0000-0000-0000FF070000}"/>
    <cellStyle name="20% - Accent4 20 2" xfId="4758" xr:uid="{00000000-0005-0000-0000-000000080000}"/>
    <cellStyle name="20% - Accent4 21" xfId="1639" xr:uid="{00000000-0005-0000-0000-000001080000}"/>
    <cellStyle name="20% - Accent4 21 2" xfId="4759" xr:uid="{00000000-0005-0000-0000-000002080000}"/>
    <cellStyle name="20% - Accent4 22" xfId="1640" xr:uid="{00000000-0005-0000-0000-000003080000}"/>
    <cellStyle name="20% - Accent4 22 2" xfId="4760" xr:uid="{00000000-0005-0000-0000-000004080000}"/>
    <cellStyle name="20% - Accent4 23" xfId="1641" xr:uid="{00000000-0005-0000-0000-000005080000}"/>
    <cellStyle name="20% - Accent4 23 2" xfId="4761" xr:uid="{00000000-0005-0000-0000-000006080000}"/>
    <cellStyle name="20% - Accent4 24" xfId="1642" xr:uid="{00000000-0005-0000-0000-000007080000}"/>
    <cellStyle name="20% - Accent4 24 2" xfId="4762" xr:uid="{00000000-0005-0000-0000-000008080000}"/>
    <cellStyle name="20% - Accent4 25" xfId="1643" xr:uid="{00000000-0005-0000-0000-000009080000}"/>
    <cellStyle name="20% - Accent4 25 2" xfId="4763" xr:uid="{00000000-0005-0000-0000-00000A080000}"/>
    <cellStyle name="20% - Accent4 26" xfId="1644" xr:uid="{00000000-0005-0000-0000-00000B080000}"/>
    <cellStyle name="20% - Accent4 26 2" xfId="4764" xr:uid="{00000000-0005-0000-0000-00000C080000}"/>
    <cellStyle name="20% - Accent4 27" xfId="1645" xr:uid="{00000000-0005-0000-0000-00000D080000}"/>
    <cellStyle name="20% - Accent4 27 2" xfId="4765" xr:uid="{00000000-0005-0000-0000-00000E080000}"/>
    <cellStyle name="20% - Accent4 28" xfId="1646" xr:uid="{00000000-0005-0000-0000-00000F080000}"/>
    <cellStyle name="20% - Accent4 28 2" xfId="4766" xr:uid="{00000000-0005-0000-0000-000010080000}"/>
    <cellStyle name="20% - Accent4 29" xfId="1647" xr:uid="{00000000-0005-0000-0000-000011080000}"/>
    <cellStyle name="20% - Accent4 29 2" xfId="4767" xr:uid="{00000000-0005-0000-0000-000012080000}"/>
    <cellStyle name="20% - Accent4 3" xfId="1648" xr:uid="{00000000-0005-0000-0000-000013080000}"/>
    <cellStyle name="20% - Accent4 3 10" xfId="4768" xr:uid="{00000000-0005-0000-0000-000014080000}"/>
    <cellStyle name="20% - Accent4 3 2" xfId="1649" xr:uid="{00000000-0005-0000-0000-000015080000}"/>
    <cellStyle name="20% - Accent4 3 2 2" xfId="4769" xr:uid="{00000000-0005-0000-0000-000016080000}"/>
    <cellStyle name="20% - Accent4 3 3" xfId="1650" xr:uid="{00000000-0005-0000-0000-000017080000}"/>
    <cellStyle name="20% - Accent4 3 3 2" xfId="1651" xr:uid="{00000000-0005-0000-0000-000018080000}"/>
    <cellStyle name="20% - Accent4 3 3 2 2" xfId="4771" xr:uid="{00000000-0005-0000-0000-000019080000}"/>
    <cellStyle name="20% - Accent4 3 3 3" xfId="4770" xr:uid="{00000000-0005-0000-0000-00001A080000}"/>
    <cellStyle name="20% - Accent4 3 4" xfId="1652" xr:uid="{00000000-0005-0000-0000-00001B080000}"/>
    <cellStyle name="20% - Accent4 3 4 2" xfId="1653" xr:uid="{00000000-0005-0000-0000-00001C080000}"/>
    <cellStyle name="20% - Accent4 3 4 2 2" xfId="4773" xr:uid="{00000000-0005-0000-0000-00001D080000}"/>
    <cellStyle name="20% - Accent4 3 4 3" xfId="4772" xr:uid="{00000000-0005-0000-0000-00001E080000}"/>
    <cellStyle name="20% - Accent4 3 5" xfId="1654" xr:uid="{00000000-0005-0000-0000-00001F080000}"/>
    <cellStyle name="20% - Accent4 3 5 2" xfId="4774" xr:uid="{00000000-0005-0000-0000-000020080000}"/>
    <cellStyle name="20% - Accent4 3 6" xfId="1655" xr:uid="{00000000-0005-0000-0000-000021080000}"/>
    <cellStyle name="20% - Accent4 3 6 2" xfId="4775" xr:uid="{00000000-0005-0000-0000-000022080000}"/>
    <cellStyle name="20% - Accent4 3 7" xfId="1656" xr:uid="{00000000-0005-0000-0000-000023080000}"/>
    <cellStyle name="20% - Accent4 3 7 2" xfId="4776" xr:uid="{00000000-0005-0000-0000-000024080000}"/>
    <cellStyle name="20% - Accent4 3 8" xfId="1657" xr:uid="{00000000-0005-0000-0000-000025080000}"/>
    <cellStyle name="20% - Accent4 3 8 2" xfId="4777" xr:uid="{00000000-0005-0000-0000-000026080000}"/>
    <cellStyle name="20% - Accent4 3 9" xfId="1658" xr:uid="{00000000-0005-0000-0000-000027080000}"/>
    <cellStyle name="20% - Accent4 3 9 2" xfId="4778" xr:uid="{00000000-0005-0000-0000-000028080000}"/>
    <cellStyle name="20% - Accent4 3_Sheet2" xfId="1659" xr:uid="{00000000-0005-0000-0000-000029080000}"/>
    <cellStyle name="20% - Accent4 30" xfId="1660" xr:uid="{00000000-0005-0000-0000-00002A080000}"/>
    <cellStyle name="20% - Accent4 30 2" xfId="4779" xr:uid="{00000000-0005-0000-0000-00002B080000}"/>
    <cellStyle name="20% - Accent4 31" xfId="1661" xr:uid="{00000000-0005-0000-0000-00002C080000}"/>
    <cellStyle name="20% - Accent4 31 2" xfId="4780" xr:uid="{00000000-0005-0000-0000-00002D080000}"/>
    <cellStyle name="20% - Accent4 32" xfId="1662" xr:uid="{00000000-0005-0000-0000-00002E080000}"/>
    <cellStyle name="20% - Accent4 32 2" xfId="4781" xr:uid="{00000000-0005-0000-0000-00002F080000}"/>
    <cellStyle name="20% - Accent4 33" xfId="1663" xr:uid="{00000000-0005-0000-0000-000030080000}"/>
    <cellStyle name="20% - Accent4 33 2" xfId="4782" xr:uid="{00000000-0005-0000-0000-000031080000}"/>
    <cellStyle name="20% - Accent4 34" xfId="1664" xr:uid="{00000000-0005-0000-0000-000032080000}"/>
    <cellStyle name="20% - Accent4 34 2" xfId="4783" xr:uid="{00000000-0005-0000-0000-000033080000}"/>
    <cellStyle name="20% - Accent4 35" xfId="1665" xr:uid="{00000000-0005-0000-0000-000034080000}"/>
    <cellStyle name="20% - Accent4 35 2" xfId="4784" xr:uid="{00000000-0005-0000-0000-000035080000}"/>
    <cellStyle name="20% - Accent4 36" xfId="1666" xr:uid="{00000000-0005-0000-0000-000036080000}"/>
    <cellStyle name="20% - Accent4 36 2" xfId="4785" xr:uid="{00000000-0005-0000-0000-000037080000}"/>
    <cellStyle name="20% - Accent4 37" xfId="1667" xr:uid="{00000000-0005-0000-0000-000038080000}"/>
    <cellStyle name="20% - Accent4 37 2" xfId="4786" xr:uid="{00000000-0005-0000-0000-000039080000}"/>
    <cellStyle name="20% - Accent4 38" xfId="1668" xr:uid="{00000000-0005-0000-0000-00003A080000}"/>
    <cellStyle name="20% - Accent4 38 2" xfId="4787" xr:uid="{00000000-0005-0000-0000-00003B080000}"/>
    <cellStyle name="20% - Accent4 39" xfId="1669" xr:uid="{00000000-0005-0000-0000-00003C080000}"/>
    <cellStyle name="20% - Accent4 39 2" xfId="4788" xr:uid="{00000000-0005-0000-0000-00003D080000}"/>
    <cellStyle name="20% - Accent4 4" xfId="1670" xr:uid="{00000000-0005-0000-0000-00003E080000}"/>
    <cellStyle name="20% - Accent4 4 10" xfId="4789" xr:uid="{00000000-0005-0000-0000-00003F080000}"/>
    <cellStyle name="20% - Accent4 4 2" xfId="1671" xr:uid="{00000000-0005-0000-0000-000040080000}"/>
    <cellStyle name="20% - Accent4 4 2 2" xfId="4790" xr:uid="{00000000-0005-0000-0000-000041080000}"/>
    <cellStyle name="20% - Accent4 4 3" xfId="1672" xr:uid="{00000000-0005-0000-0000-000042080000}"/>
    <cellStyle name="20% - Accent4 4 3 2" xfId="1673" xr:uid="{00000000-0005-0000-0000-000043080000}"/>
    <cellStyle name="20% - Accent4 4 3 2 2" xfId="4792" xr:uid="{00000000-0005-0000-0000-000044080000}"/>
    <cellStyle name="20% - Accent4 4 3 3" xfId="4791" xr:uid="{00000000-0005-0000-0000-000045080000}"/>
    <cellStyle name="20% - Accent4 4 4" xfId="1674" xr:uid="{00000000-0005-0000-0000-000046080000}"/>
    <cellStyle name="20% - Accent4 4 4 2" xfId="1675" xr:uid="{00000000-0005-0000-0000-000047080000}"/>
    <cellStyle name="20% - Accent4 4 4 2 2" xfId="4794" xr:uid="{00000000-0005-0000-0000-000048080000}"/>
    <cellStyle name="20% - Accent4 4 4 3" xfId="4793" xr:uid="{00000000-0005-0000-0000-000049080000}"/>
    <cellStyle name="20% - Accent4 4 5" xfId="1676" xr:uid="{00000000-0005-0000-0000-00004A080000}"/>
    <cellStyle name="20% - Accent4 4 5 2" xfId="4795" xr:uid="{00000000-0005-0000-0000-00004B080000}"/>
    <cellStyle name="20% - Accent4 4 6" xfId="1677" xr:uid="{00000000-0005-0000-0000-00004C080000}"/>
    <cellStyle name="20% - Accent4 4 6 2" xfId="4796" xr:uid="{00000000-0005-0000-0000-00004D080000}"/>
    <cellStyle name="20% - Accent4 4 7" xfId="1678" xr:uid="{00000000-0005-0000-0000-00004E080000}"/>
    <cellStyle name="20% - Accent4 4 7 2" xfId="4797" xr:uid="{00000000-0005-0000-0000-00004F080000}"/>
    <cellStyle name="20% - Accent4 4 8" xfId="1679" xr:uid="{00000000-0005-0000-0000-000050080000}"/>
    <cellStyle name="20% - Accent4 4 8 2" xfId="4798" xr:uid="{00000000-0005-0000-0000-000051080000}"/>
    <cellStyle name="20% - Accent4 4 9" xfId="1680" xr:uid="{00000000-0005-0000-0000-000052080000}"/>
    <cellStyle name="20% - Accent4 4 9 2" xfId="4799" xr:uid="{00000000-0005-0000-0000-000053080000}"/>
    <cellStyle name="20% - Accent4 4_Sheet2" xfId="1681" xr:uid="{00000000-0005-0000-0000-000054080000}"/>
    <cellStyle name="20% - Accent4 5" xfId="1682" xr:uid="{00000000-0005-0000-0000-000055080000}"/>
    <cellStyle name="20% - Accent4 5 10" xfId="4800" xr:uid="{00000000-0005-0000-0000-000056080000}"/>
    <cellStyle name="20% - Accent4 5 2" xfId="1683" xr:uid="{00000000-0005-0000-0000-000057080000}"/>
    <cellStyle name="20% - Accent4 5 2 2" xfId="1684" xr:uid="{00000000-0005-0000-0000-000058080000}"/>
    <cellStyle name="20% - Accent4 5 2 2 2" xfId="4802" xr:uid="{00000000-0005-0000-0000-000059080000}"/>
    <cellStyle name="20% - Accent4 5 2 3" xfId="4801" xr:uid="{00000000-0005-0000-0000-00005A080000}"/>
    <cellStyle name="20% - Accent4 5 3" xfId="1685" xr:uid="{00000000-0005-0000-0000-00005B080000}"/>
    <cellStyle name="20% - Accent4 5 3 2" xfId="1686" xr:uid="{00000000-0005-0000-0000-00005C080000}"/>
    <cellStyle name="20% - Accent4 5 3 2 2" xfId="4804" xr:uid="{00000000-0005-0000-0000-00005D080000}"/>
    <cellStyle name="20% - Accent4 5 3 3" xfId="4803" xr:uid="{00000000-0005-0000-0000-00005E080000}"/>
    <cellStyle name="20% - Accent4 5 4" xfId="1687" xr:uid="{00000000-0005-0000-0000-00005F080000}"/>
    <cellStyle name="20% - Accent4 5 4 2" xfId="1688" xr:uid="{00000000-0005-0000-0000-000060080000}"/>
    <cellStyle name="20% - Accent4 5 4 2 2" xfId="4806" xr:uid="{00000000-0005-0000-0000-000061080000}"/>
    <cellStyle name="20% - Accent4 5 4 3" xfId="4805" xr:uid="{00000000-0005-0000-0000-000062080000}"/>
    <cellStyle name="20% - Accent4 5 5" xfId="1689" xr:uid="{00000000-0005-0000-0000-000063080000}"/>
    <cellStyle name="20% - Accent4 5 5 2" xfId="4807" xr:uid="{00000000-0005-0000-0000-000064080000}"/>
    <cellStyle name="20% - Accent4 5 6" xfId="1690" xr:uid="{00000000-0005-0000-0000-000065080000}"/>
    <cellStyle name="20% - Accent4 5 6 2" xfId="4808" xr:uid="{00000000-0005-0000-0000-000066080000}"/>
    <cellStyle name="20% - Accent4 5 7" xfId="1691" xr:uid="{00000000-0005-0000-0000-000067080000}"/>
    <cellStyle name="20% - Accent4 5 7 2" xfId="4809" xr:uid="{00000000-0005-0000-0000-000068080000}"/>
    <cellStyle name="20% - Accent4 5 8" xfId="1692" xr:uid="{00000000-0005-0000-0000-000069080000}"/>
    <cellStyle name="20% - Accent4 5 8 2" xfId="4810" xr:uid="{00000000-0005-0000-0000-00006A080000}"/>
    <cellStyle name="20% - Accent4 5 9" xfId="1693" xr:uid="{00000000-0005-0000-0000-00006B080000}"/>
    <cellStyle name="20% - Accent4 5 9 2" xfId="4811" xr:uid="{00000000-0005-0000-0000-00006C080000}"/>
    <cellStyle name="20% - Accent4 5_Sheet2" xfId="1694" xr:uid="{00000000-0005-0000-0000-00006D080000}"/>
    <cellStyle name="20% - Accent4 6" xfId="1695" xr:uid="{00000000-0005-0000-0000-00006E080000}"/>
    <cellStyle name="20% - Accent4 6 10" xfId="4812" xr:uid="{00000000-0005-0000-0000-00006F080000}"/>
    <cellStyle name="20% - Accent4 6 2" xfId="1696" xr:uid="{00000000-0005-0000-0000-000070080000}"/>
    <cellStyle name="20% - Accent4 6 2 2" xfId="1697" xr:uid="{00000000-0005-0000-0000-000071080000}"/>
    <cellStyle name="20% - Accent4 6 2 2 2" xfId="4814" xr:uid="{00000000-0005-0000-0000-000072080000}"/>
    <cellStyle name="20% - Accent4 6 2 3" xfId="4813" xr:uid="{00000000-0005-0000-0000-000073080000}"/>
    <cellStyle name="20% - Accent4 6 3" xfId="1698" xr:uid="{00000000-0005-0000-0000-000074080000}"/>
    <cellStyle name="20% - Accent4 6 3 2" xfId="1699" xr:uid="{00000000-0005-0000-0000-000075080000}"/>
    <cellStyle name="20% - Accent4 6 3 2 2" xfId="4816" xr:uid="{00000000-0005-0000-0000-000076080000}"/>
    <cellStyle name="20% - Accent4 6 3 3" xfId="4815" xr:uid="{00000000-0005-0000-0000-000077080000}"/>
    <cellStyle name="20% - Accent4 6 4" xfId="1700" xr:uid="{00000000-0005-0000-0000-000078080000}"/>
    <cellStyle name="20% - Accent4 6 4 2" xfId="1701" xr:uid="{00000000-0005-0000-0000-000079080000}"/>
    <cellStyle name="20% - Accent4 6 4 2 2" xfId="4818" xr:uid="{00000000-0005-0000-0000-00007A080000}"/>
    <cellStyle name="20% - Accent4 6 4 3" xfId="4817" xr:uid="{00000000-0005-0000-0000-00007B080000}"/>
    <cellStyle name="20% - Accent4 6 5" xfId="1702" xr:uid="{00000000-0005-0000-0000-00007C080000}"/>
    <cellStyle name="20% - Accent4 6 5 2" xfId="4819" xr:uid="{00000000-0005-0000-0000-00007D080000}"/>
    <cellStyle name="20% - Accent4 6 6" xfId="1703" xr:uid="{00000000-0005-0000-0000-00007E080000}"/>
    <cellStyle name="20% - Accent4 6 6 2" xfId="4820" xr:uid="{00000000-0005-0000-0000-00007F080000}"/>
    <cellStyle name="20% - Accent4 6 7" xfId="1704" xr:uid="{00000000-0005-0000-0000-000080080000}"/>
    <cellStyle name="20% - Accent4 6 7 2" xfId="4821" xr:uid="{00000000-0005-0000-0000-000081080000}"/>
    <cellStyle name="20% - Accent4 6 8" xfId="1705" xr:uid="{00000000-0005-0000-0000-000082080000}"/>
    <cellStyle name="20% - Accent4 6 8 2" xfId="4822" xr:uid="{00000000-0005-0000-0000-000083080000}"/>
    <cellStyle name="20% - Accent4 6 9" xfId="1706" xr:uid="{00000000-0005-0000-0000-000084080000}"/>
    <cellStyle name="20% - Accent4 6 9 2" xfId="4823" xr:uid="{00000000-0005-0000-0000-000085080000}"/>
    <cellStyle name="20% - Accent4 6_Sheet2" xfId="1707" xr:uid="{00000000-0005-0000-0000-000086080000}"/>
    <cellStyle name="20% - Accent4 7" xfId="1708" xr:uid="{00000000-0005-0000-0000-000087080000}"/>
    <cellStyle name="20% - Accent4 7 10" xfId="4824" xr:uid="{00000000-0005-0000-0000-000088080000}"/>
    <cellStyle name="20% - Accent4 7 2" xfId="1709" xr:uid="{00000000-0005-0000-0000-000089080000}"/>
    <cellStyle name="20% - Accent4 7 2 2" xfId="1710" xr:uid="{00000000-0005-0000-0000-00008A080000}"/>
    <cellStyle name="20% - Accent4 7 2 2 2" xfId="4826" xr:uid="{00000000-0005-0000-0000-00008B080000}"/>
    <cellStyle name="20% - Accent4 7 2 3" xfId="4825" xr:uid="{00000000-0005-0000-0000-00008C080000}"/>
    <cellStyle name="20% - Accent4 7 3" xfId="1711" xr:uid="{00000000-0005-0000-0000-00008D080000}"/>
    <cellStyle name="20% - Accent4 7 3 2" xfId="1712" xr:uid="{00000000-0005-0000-0000-00008E080000}"/>
    <cellStyle name="20% - Accent4 7 3 2 2" xfId="4828" xr:uid="{00000000-0005-0000-0000-00008F080000}"/>
    <cellStyle name="20% - Accent4 7 3 3" xfId="4827" xr:uid="{00000000-0005-0000-0000-000090080000}"/>
    <cellStyle name="20% - Accent4 7 4" xfId="1713" xr:uid="{00000000-0005-0000-0000-000091080000}"/>
    <cellStyle name="20% - Accent4 7 4 2" xfId="1714" xr:uid="{00000000-0005-0000-0000-000092080000}"/>
    <cellStyle name="20% - Accent4 7 4 2 2" xfId="4830" xr:uid="{00000000-0005-0000-0000-000093080000}"/>
    <cellStyle name="20% - Accent4 7 4 3" xfId="4829" xr:uid="{00000000-0005-0000-0000-000094080000}"/>
    <cellStyle name="20% - Accent4 7 5" xfId="1715" xr:uid="{00000000-0005-0000-0000-000095080000}"/>
    <cellStyle name="20% - Accent4 7 5 2" xfId="4831" xr:uid="{00000000-0005-0000-0000-000096080000}"/>
    <cellStyle name="20% - Accent4 7 6" xfId="1716" xr:uid="{00000000-0005-0000-0000-000097080000}"/>
    <cellStyle name="20% - Accent4 7 6 2" xfId="4832" xr:uid="{00000000-0005-0000-0000-000098080000}"/>
    <cellStyle name="20% - Accent4 7 7" xfId="1717" xr:uid="{00000000-0005-0000-0000-000099080000}"/>
    <cellStyle name="20% - Accent4 7 7 2" xfId="4833" xr:uid="{00000000-0005-0000-0000-00009A080000}"/>
    <cellStyle name="20% - Accent4 7 8" xfId="1718" xr:uid="{00000000-0005-0000-0000-00009B080000}"/>
    <cellStyle name="20% - Accent4 7 8 2" xfId="4834" xr:uid="{00000000-0005-0000-0000-00009C080000}"/>
    <cellStyle name="20% - Accent4 7 9" xfId="1719" xr:uid="{00000000-0005-0000-0000-00009D080000}"/>
    <cellStyle name="20% - Accent4 7 9 2" xfId="4835" xr:uid="{00000000-0005-0000-0000-00009E080000}"/>
    <cellStyle name="20% - Accent4 7_Sheet2" xfId="1720" xr:uid="{00000000-0005-0000-0000-00009F080000}"/>
    <cellStyle name="20% - Accent4 8" xfId="1721" xr:uid="{00000000-0005-0000-0000-0000A0080000}"/>
    <cellStyle name="20% - Accent4 8 10" xfId="4836" xr:uid="{00000000-0005-0000-0000-0000A1080000}"/>
    <cellStyle name="20% - Accent4 8 2" xfId="1722" xr:uid="{00000000-0005-0000-0000-0000A2080000}"/>
    <cellStyle name="20% - Accent4 8 2 2" xfId="4837" xr:uid="{00000000-0005-0000-0000-0000A3080000}"/>
    <cellStyle name="20% - Accent4 8 3" xfId="1723" xr:uid="{00000000-0005-0000-0000-0000A4080000}"/>
    <cellStyle name="20% - Accent4 8 3 2" xfId="4838" xr:uid="{00000000-0005-0000-0000-0000A5080000}"/>
    <cellStyle name="20% - Accent4 8 4" xfId="1724" xr:uid="{00000000-0005-0000-0000-0000A6080000}"/>
    <cellStyle name="20% - Accent4 8 4 2" xfId="4839" xr:uid="{00000000-0005-0000-0000-0000A7080000}"/>
    <cellStyle name="20% - Accent4 8 5" xfId="1725" xr:uid="{00000000-0005-0000-0000-0000A8080000}"/>
    <cellStyle name="20% - Accent4 8 5 2" xfId="4840" xr:uid="{00000000-0005-0000-0000-0000A9080000}"/>
    <cellStyle name="20% - Accent4 8 6" xfId="1726" xr:uid="{00000000-0005-0000-0000-0000AA080000}"/>
    <cellStyle name="20% - Accent4 8 6 2" xfId="4841" xr:uid="{00000000-0005-0000-0000-0000AB080000}"/>
    <cellStyle name="20% - Accent4 8 7" xfId="1727" xr:uid="{00000000-0005-0000-0000-0000AC080000}"/>
    <cellStyle name="20% - Accent4 8 7 2" xfId="4842" xr:uid="{00000000-0005-0000-0000-0000AD080000}"/>
    <cellStyle name="20% - Accent4 8 8" xfId="1728" xr:uid="{00000000-0005-0000-0000-0000AE080000}"/>
    <cellStyle name="20% - Accent4 8 8 2" xfId="4843" xr:uid="{00000000-0005-0000-0000-0000AF080000}"/>
    <cellStyle name="20% - Accent4 8 9" xfId="1729" xr:uid="{00000000-0005-0000-0000-0000B0080000}"/>
    <cellStyle name="20% - Accent4 8 9 2" xfId="4844" xr:uid="{00000000-0005-0000-0000-0000B1080000}"/>
    <cellStyle name="20% - Accent4 8_Sheet2" xfId="1730" xr:uid="{00000000-0005-0000-0000-0000B2080000}"/>
    <cellStyle name="20% - Accent4 9" xfId="1731" xr:uid="{00000000-0005-0000-0000-0000B3080000}"/>
    <cellStyle name="20% - Accent4 9 10" xfId="4845" xr:uid="{00000000-0005-0000-0000-0000B4080000}"/>
    <cellStyle name="20% - Accent4 9 2" xfId="1732" xr:uid="{00000000-0005-0000-0000-0000B5080000}"/>
    <cellStyle name="20% - Accent4 9 2 2" xfId="4846" xr:uid="{00000000-0005-0000-0000-0000B6080000}"/>
    <cellStyle name="20% - Accent4 9 3" xfId="1733" xr:uid="{00000000-0005-0000-0000-0000B7080000}"/>
    <cellStyle name="20% - Accent4 9 3 2" xfId="4847" xr:uid="{00000000-0005-0000-0000-0000B8080000}"/>
    <cellStyle name="20% - Accent4 9 4" xfId="1734" xr:uid="{00000000-0005-0000-0000-0000B9080000}"/>
    <cellStyle name="20% - Accent4 9 4 2" xfId="4848" xr:uid="{00000000-0005-0000-0000-0000BA080000}"/>
    <cellStyle name="20% - Accent4 9 5" xfId="1735" xr:uid="{00000000-0005-0000-0000-0000BB080000}"/>
    <cellStyle name="20% - Accent4 9 5 2" xfId="4849" xr:uid="{00000000-0005-0000-0000-0000BC080000}"/>
    <cellStyle name="20% - Accent4 9 6" xfId="1736" xr:uid="{00000000-0005-0000-0000-0000BD080000}"/>
    <cellStyle name="20% - Accent4 9 6 2" xfId="4850" xr:uid="{00000000-0005-0000-0000-0000BE080000}"/>
    <cellStyle name="20% - Accent4 9 7" xfId="1737" xr:uid="{00000000-0005-0000-0000-0000BF080000}"/>
    <cellStyle name="20% - Accent4 9 7 2" xfId="4851" xr:uid="{00000000-0005-0000-0000-0000C0080000}"/>
    <cellStyle name="20% - Accent4 9 8" xfId="1738" xr:uid="{00000000-0005-0000-0000-0000C1080000}"/>
    <cellStyle name="20% - Accent4 9 8 2" xfId="4852" xr:uid="{00000000-0005-0000-0000-0000C2080000}"/>
    <cellStyle name="20% - Accent4 9 9" xfId="1739" xr:uid="{00000000-0005-0000-0000-0000C3080000}"/>
    <cellStyle name="20% - Accent4 9 9 2" xfId="4853" xr:uid="{00000000-0005-0000-0000-0000C4080000}"/>
    <cellStyle name="20% - Accent5 1" xfId="1740" xr:uid="{00000000-0005-0000-0000-0000C5080000}"/>
    <cellStyle name="20% - Accent5 1 1" xfId="1741" xr:uid="{00000000-0005-0000-0000-0000C6080000}"/>
    <cellStyle name="20% - Accent5 1 1 2" xfId="1742" xr:uid="{00000000-0005-0000-0000-0000C7080000}"/>
    <cellStyle name="20% - Accent5 1 1 2 2" xfId="4856" xr:uid="{00000000-0005-0000-0000-0000C8080000}"/>
    <cellStyle name="20% - Accent5 1 1 3" xfId="4855" xr:uid="{00000000-0005-0000-0000-0000C9080000}"/>
    <cellStyle name="20% - Accent5 1 2" xfId="1743" xr:uid="{00000000-0005-0000-0000-0000CA080000}"/>
    <cellStyle name="20% - Accent5 1 2 2" xfId="4857" xr:uid="{00000000-0005-0000-0000-0000CB080000}"/>
    <cellStyle name="20% - Accent5 1 3" xfId="4854" xr:uid="{00000000-0005-0000-0000-0000CC080000}"/>
    <cellStyle name="20% - Accent5 1_Building_-_5-final_Price_Variation(1)" xfId="1744" xr:uid="{00000000-0005-0000-0000-0000CD080000}"/>
    <cellStyle name="20% - Accent5 10" xfId="1745" xr:uid="{00000000-0005-0000-0000-0000CE080000}"/>
    <cellStyle name="20% - Accent5 10 10" xfId="4858" xr:uid="{00000000-0005-0000-0000-0000CF080000}"/>
    <cellStyle name="20% - Accent5 10 2" xfId="1746" xr:uid="{00000000-0005-0000-0000-0000D0080000}"/>
    <cellStyle name="20% - Accent5 10 2 2" xfId="4859" xr:uid="{00000000-0005-0000-0000-0000D1080000}"/>
    <cellStyle name="20% - Accent5 10 3" xfId="1747" xr:uid="{00000000-0005-0000-0000-0000D2080000}"/>
    <cellStyle name="20% - Accent5 10 3 2" xfId="4860" xr:uid="{00000000-0005-0000-0000-0000D3080000}"/>
    <cellStyle name="20% - Accent5 10 4" xfId="1748" xr:uid="{00000000-0005-0000-0000-0000D4080000}"/>
    <cellStyle name="20% - Accent5 10 4 2" xfId="4861" xr:uid="{00000000-0005-0000-0000-0000D5080000}"/>
    <cellStyle name="20% - Accent5 10 5" xfId="1749" xr:uid="{00000000-0005-0000-0000-0000D6080000}"/>
    <cellStyle name="20% - Accent5 10 5 2" xfId="4862" xr:uid="{00000000-0005-0000-0000-0000D7080000}"/>
    <cellStyle name="20% - Accent5 10 6" xfId="1750" xr:uid="{00000000-0005-0000-0000-0000D8080000}"/>
    <cellStyle name="20% - Accent5 10 6 2" xfId="4863" xr:uid="{00000000-0005-0000-0000-0000D9080000}"/>
    <cellStyle name="20% - Accent5 10 7" xfId="1751" xr:uid="{00000000-0005-0000-0000-0000DA080000}"/>
    <cellStyle name="20% - Accent5 10 7 2" xfId="4864" xr:uid="{00000000-0005-0000-0000-0000DB080000}"/>
    <cellStyle name="20% - Accent5 10 8" xfId="1752" xr:uid="{00000000-0005-0000-0000-0000DC080000}"/>
    <cellStyle name="20% - Accent5 10 8 2" xfId="4865" xr:uid="{00000000-0005-0000-0000-0000DD080000}"/>
    <cellStyle name="20% - Accent5 10 9" xfId="1753" xr:uid="{00000000-0005-0000-0000-0000DE080000}"/>
    <cellStyle name="20% - Accent5 10 9 2" xfId="4866" xr:uid="{00000000-0005-0000-0000-0000DF080000}"/>
    <cellStyle name="20% - Accent5 11" xfId="1754" xr:uid="{00000000-0005-0000-0000-0000E0080000}"/>
    <cellStyle name="20% - Accent5 11 2" xfId="4867" xr:uid="{00000000-0005-0000-0000-0000E1080000}"/>
    <cellStyle name="20% - Accent5 12" xfId="1755" xr:uid="{00000000-0005-0000-0000-0000E2080000}"/>
    <cellStyle name="20% - Accent5 12 2" xfId="4868" xr:uid="{00000000-0005-0000-0000-0000E3080000}"/>
    <cellStyle name="20% - Accent5 13" xfId="1756" xr:uid="{00000000-0005-0000-0000-0000E4080000}"/>
    <cellStyle name="20% - Accent5 13 2" xfId="4869" xr:uid="{00000000-0005-0000-0000-0000E5080000}"/>
    <cellStyle name="20% - Accent5 14" xfId="1757" xr:uid="{00000000-0005-0000-0000-0000E6080000}"/>
    <cellStyle name="20% - Accent5 14 2" xfId="4870" xr:uid="{00000000-0005-0000-0000-0000E7080000}"/>
    <cellStyle name="20% - Accent5 15" xfId="1758" xr:uid="{00000000-0005-0000-0000-0000E8080000}"/>
    <cellStyle name="20% - Accent5 15 2" xfId="4871" xr:uid="{00000000-0005-0000-0000-0000E9080000}"/>
    <cellStyle name="20% - Accent5 16" xfId="1759" xr:uid="{00000000-0005-0000-0000-0000EA080000}"/>
    <cellStyle name="20% - Accent5 16 2" xfId="4872" xr:uid="{00000000-0005-0000-0000-0000EB080000}"/>
    <cellStyle name="20% - Accent5 17" xfId="1760" xr:uid="{00000000-0005-0000-0000-0000EC080000}"/>
    <cellStyle name="20% - Accent5 17 2" xfId="4873" xr:uid="{00000000-0005-0000-0000-0000ED080000}"/>
    <cellStyle name="20% - Accent5 18" xfId="1761" xr:uid="{00000000-0005-0000-0000-0000EE080000}"/>
    <cellStyle name="20% - Accent5 18 2" xfId="4874" xr:uid="{00000000-0005-0000-0000-0000EF080000}"/>
    <cellStyle name="20% - Accent5 19" xfId="1762" xr:uid="{00000000-0005-0000-0000-0000F0080000}"/>
    <cellStyle name="20% - Accent5 19 2" xfId="4875" xr:uid="{00000000-0005-0000-0000-0000F1080000}"/>
    <cellStyle name="20% - Accent5 2" xfId="1763" xr:uid="{00000000-0005-0000-0000-0000F2080000}"/>
    <cellStyle name="20% - Accent5 2 10" xfId="1764" xr:uid="{00000000-0005-0000-0000-0000F3080000}"/>
    <cellStyle name="20% - Accent5 2 10 2" xfId="4876" xr:uid="{00000000-0005-0000-0000-0000F4080000}"/>
    <cellStyle name="20% - Accent5 2 2" xfId="1765" xr:uid="{00000000-0005-0000-0000-0000F5080000}"/>
    <cellStyle name="20% - Accent5 2 2 2" xfId="1766" xr:uid="{00000000-0005-0000-0000-0000F6080000}"/>
    <cellStyle name="20% - Accent5 2 2 2 2" xfId="4878" xr:uid="{00000000-0005-0000-0000-0000F7080000}"/>
    <cellStyle name="20% - Accent5 2 2 3" xfId="4877" xr:uid="{00000000-0005-0000-0000-0000F8080000}"/>
    <cellStyle name="20% - Accent5 2 3" xfId="1767" xr:uid="{00000000-0005-0000-0000-0000F9080000}"/>
    <cellStyle name="20% - Accent5 2 3 2" xfId="1768" xr:uid="{00000000-0005-0000-0000-0000FA080000}"/>
    <cellStyle name="20% - Accent5 2 3 2 2" xfId="4880" xr:uid="{00000000-0005-0000-0000-0000FB080000}"/>
    <cellStyle name="20% - Accent5 2 3 3" xfId="4879" xr:uid="{00000000-0005-0000-0000-0000FC080000}"/>
    <cellStyle name="20% - Accent5 2 4" xfId="1769" xr:uid="{00000000-0005-0000-0000-0000FD080000}"/>
    <cellStyle name="20% - Accent5 2 4 2" xfId="1770" xr:uid="{00000000-0005-0000-0000-0000FE080000}"/>
    <cellStyle name="20% - Accent5 2 4 2 2" xfId="4882" xr:uid="{00000000-0005-0000-0000-0000FF080000}"/>
    <cellStyle name="20% - Accent5 2 4 3" xfId="4881" xr:uid="{00000000-0005-0000-0000-000000090000}"/>
    <cellStyle name="20% - Accent5 2 5" xfId="1771" xr:uid="{00000000-0005-0000-0000-000001090000}"/>
    <cellStyle name="20% - Accent5 2 5 2" xfId="4883" xr:uid="{00000000-0005-0000-0000-000002090000}"/>
    <cellStyle name="20% - Accent5 2 6" xfId="1772" xr:uid="{00000000-0005-0000-0000-000003090000}"/>
    <cellStyle name="20% - Accent5 2 6 2" xfId="4884" xr:uid="{00000000-0005-0000-0000-000004090000}"/>
    <cellStyle name="20% - Accent5 2 7" xfId="1773" xr:uid="{00000000-0005-0000-0000-000005090000}"/>
    <cellStyle name="20% - Accent5 2 7 2" xfId="4885" xr:uid="{00000000-0005-0000-0000-000006090000}"/>
    <cellStyle name="20% - Accent5 2 8" xfId="1774" xr:uid="{00000000-0005-0000-0000-000007090000}"/>
    <cellStyle name="20% - Accent5 2 8 2" xfId="4886" xr:uid="{00000000-0005-0000-0000-000008090000}"/>
    <cellStyle name="20% - Accent5 2 9" xfId="1775" xr:uid="{00000000-0005-0000-0000-000009090000}"/>
    <cellStyle name="20% - Accent5 2 9 2" xfId="4887" xr:uid="{00000000-0005-0000-0000-00000A090000}"/>
    <cellStyle name="20% - Accent5 2_B Block  Column LGF to UGF Lvl" xfId="1776" xr:uid="{00000000-0005-0000-0000-00000B090000}"/>
    <cellStyle name="20% - Accent5 20" xfId="1777" xr:uid="{00000000-0005-0000-0000-00000C090000}"/>
    <cellStyle name="20% - Accent5 20 2" xfId="4888" xr:uid="{00000000-0005-0000-0000-00000D090000}"/>
    <cellStyle name="20% - Accent5 21" xfId="1778" xr:uid="{00000000-0005-0000-0000-00000E090000}"/>
    <cellStyle name="20% - Accent5 21 2" xfId="4889" xr:uid="{00000000-0005-0000-0000-00000F090000}"/>
    <cellStyle name="20% - Accent5 22" xfId="1779" xr:uid="{00000000-0005-0000-0000-000010090000}"/>
    <cellStyle name="20% - Accent5 22 2" xfId="4890" xr:uid="{00000000-0005-0000-0000-000011090000}"/>
    <cellStyle name="20% - Accent5 23" xfId="1780" xr:uid="{00000000-0005-0000-0000-000012090000}"/>
    <cellStyle name="20% - Accent5 23 2" xfId="4891" xr:uid="{00000000-0005-0000-0000-000013090000}"/>
    <cellStyle name="20% - Accent5 24" xfId="1781" xr:uid="{00000000-0005-0000-0000-000014090000}"/>
    <cellStyle name="20% - Accent5 24 2" xfId="4892" xr:uid="{00000000-0005-0000-0000-000015090000}"/>
    <cellStyle name="20% - Accent5 25" xfId="1782" xr:uid="{00000000-0005-0000-0000-000016090000}"/>
    <cellStyle name="20% - Accent5 25 2" xfId="4893" xr:uid="{00000000-0005-0000-0000-000017090000}"/>
    <cellStyle name="20% - Accent5 26" xfId="1783" xr:uid="{00000000-0005-0000-0000-000018090000}"/>
    <cellStyle name="20% - Accent5 26 2" xfId="4894" xr:uid="{00000000-0005-0000-0000-000019090000}"/>
    <cellStyle name="20% - Accent5 27" xfId="1784" xr:uid="{00000000-0005-0000-0000-00001A090000}"/>
    <cellStyle name="20% - Accent5 27 2" xfId="4895" xr:uid="{00000000-0005-0000-0000-00001B090000}"/>
    <cellStyle name="20% - Accent5 28" xfId="1785" xr:uid="{00000000-0005-0000-0000-00001C090000}"/>
    <cellStyle name="20% - Accent5 28 2" xfId="4896" xr:uid="{00000000-0005-0000-0000-00001D090000}"/>
    <cellStyle name="20% - Accent5 29" xfId="1786" xr:uid="{00000000-0005-0000-0000-00001E090000}"/>
    <cellStyle name="20% - Accent5 29 2" xfId="4897" xr:uid="{00000000-0005-0000-0000-00001F090000}"/>
    <cellStyle name="20% - Accent5 3" xfId="1787" xr:uid="{00000000-0005-0000-0000-000020090000}"/>
    <cellStyle name="20% - Accent5 3 10" xfId="4898" xr:uid="{00000000-0005-0000-0000-000021090000}"/>
    <cellStyle name="20% - Accent5 3 2" xfId="1788" xr:uid="{00000000-0005-0000-0000-000022090000}"/>
    <cellStyle name="20% - Accent5 3 2 2" xfId="4899" xr:uid="{00000000-0005-0000-0000-000023090000}"/>
    <cellStyle name="20% - Accent5 3 3" xfId="1789" xr:uid="{00000000-0005-0000-0000-000024090000}"/>
    <cellStyle name="20% - Accent5 3 3 2" xfId="1790" xr:uid="{00000000-0005-0000-0000-000025090000}"/>
    <cellStyle name="20% - Accent5 3 3 2 2" xfId="4901" xr:uid="{00000000-0005-0000-0000-000026090000}"/>
    <cellStyle name="20% - Accent5 3 3 3" xfId="4900" xr:uid="{00000000-0005-0000-0000-000027090000}"/>
    <cellStyle name="20% - Accent5 3 4" xfId="1791" xr:uid="{00000000-0005-0000-0000-000028090000}"/>
    <cellStyle name="20% - Accent5 3 4 2" xfId="1792" xr:uid="{00000000-0005-0000-0000-000029090000}"/>
    <cellStyle name="20% - Accent5 3 4 2 2" xfId="4903" xr:uid="{00000000-0005-0000-0000-00002A090000}"/>
    <cellStyle name="20% - Accent5 3 4 3" xfId="4902" xr:uid="{00000000-0005-0000-0000-00002B090000}"/>
    <cellStyle name="20% - Accent5 3 5" xfId="1793" xr:uid="{00000000-0005-0000-0000-00002C090000}"/>
    <cellStyle name="20% - Accent5 3 5 2" xfId="4904" xr:uid="{00000000-0005-0000-0000-00002D090000}"/>
    <cellStyle name="20% - Accent5 3 6" xfId="1794" xr:uid="{00000000-0005-0000-0000-00002E090000}"/>
    <cellStyle name="20% - Accent5 3 6 2" xfId="4905" xr:uid="{00000000-0005-0000-0000-00002F090000}"/>
    <cellStyle name="20% - Accent5 3 7" xfId="1795" xr:uid="{00000000-0005-0000-0000-000030090000}"/>
    <cellStyle name="20% - Accent5 3 7 2" xfId="4906" xr:uid="{00000000-0005-0000-0000-000031090000}"/>
    <cellStyle name="20% - Accent5 3 8" xfId="1796" xr:uid="{00000000-0005-0000-0000-000032090000}"/>
    <cellStyle name="20% - Accent5 3 8 2" xfId="4907" xr:uid="{00000000-0005-0000-0000-000033090000}"/>
    <cellStyle name="20% - Accent5 3 9" xfId="1797" xr:uid="{00000000-0005-0000-0000-000034090000}"/>
    <cellStyle name="20% - Accent5 3 9 2" xfId="4908" xr:uid="{00000000-0005-0000-0000-000035090000}"/>
    <cellStyle name="20% - Accent5 3_Sheet2" xfId="1798" xr:uid="{00000000-0005-0000-0000-000036090000}"/>
    <cellStyle name="20% - Accent5 30" xfId="1799" xr:uid="{00000000-0005-0000-0000-000037090000}"/>
    <cellStyle name="20% - Accent5 30 2" xfId="4909" xr:uid="{00000000-0005-0000-0000-000038090000}"/>
    <cellStyle name="20% - Accent5 31" xfId="1800" xr:uid="{00000000-0005-0000-0000-000039090000}"/>
    <cellStyle name="20% - Accent5 31 2" xfId="4910" xr:uid="{00000000-0005-0000-0000-00003A090000}"/>
    <cellStyle name="20% - Accent5 32" xfId="1801" xr:uid="{00000000-0005-0000-0000-00003B090000}"/>
    <cellStyle name="20% - Accent5 32 2" xfId="4911" xr:uid="{00000000-0005-0000-0000-00003C090000}"/>
    <cellStyle name="20% - Accent5 33" xfId="1802" xr:uid="{00000000-0005-0000-0000-00003D090000}"/>
    <cellStyle name="20% - Accent5 33 2" xfId="4912" xr:uid="{00000000-0005-0000-0000-00003E090000}"/>
    <cellStyle name="20% - Accent5 34" xfId="1803" xr:uid="{00000000-0005-0000-0000-00003F090000}"/>
    <cellStyle name="20% - Accent5 34 2" xfId="4913" xr:uid="{00000000-0005-0000-0000-000040090000}"/>
    <cellStyle name="20% - Accent5 35" xfId="1804" xr:uid="{00000000-0005-0000-0000-000041090000}"/>
    <cellStyle name="20% - Accent5 35 2" xfId="4914" xr:uid="{00000000-0005-0000-0000-000042090000}"/>
    <cellStyle name="20% - Accent5 36" xfId="1805" xr:uid="{00000000-0005-0000-0000-000043090000}"/>
    <cellStyle name="20% - Accent5 36 2" xfId="4915" xr:uid="{00000000-0005-0000-0000-000044090000}"/>
    <cellStyle name="20% - Accent5 37" xfId="1806" xr:uid="{00000000-0005-0000-0000-000045090000}"/>
    <cellStyle name="20% - Accent5 37 2" xfId="4916" xr:uid="{00000000-0005-0000-0000-000046090000}"/>
    <cellStyle name="20% - Accent5 38" xfId="1807" xr:uid="{00000000-0005-0000-0000-000047090000}"/>
    <cellStyle name="20% - Accent5 38 2" xfId="4917" xr:uid="{00000000-0005-0000-0000-000048090000}"/>
    <cellStyle name="20% - Accent5 39" xfId="1808" xr:uid="{00000000-0005-0000-0000-000049090000}"/>
    <cellStyle name="20% - Accent5 39 2" xfId="4918" xr:uid="{00000000-0005-0000-0000-00004A090000}"/>
    <cellStyle name="20% - Accent5 4" xfId="1809" xr:uid="{00000000-0005-0000-0000-00004B090000}"/>
    <cellStyle name="20% - Accent5 4 10" xfId="4919" xr:uid="{00000000-0005-0000-0000-00004C090000}"/>
    <cellStyle name="20% - Accent5 4 2" xfId="1810" xr:uid="{00000000-0005-0000-0000-00004D090000}"/>
    <cellStyle name="20% - Accent5 4 2 2" xfId="4920" xr:uid="{00000000-0005-0000-0000-00004E090000}"/>
    <cellStyle name="20% - Accent5 4 3" xfId="1811" xr:uid="{00000000-0005-0000-0000-00004F090000}"/>
    <cellStyle name="20% - Accent5 4 3 2" xfId="1812" xr:uid="{00000000-0005-0000-0000-000050090000}"/>
    <cellStyle name="20% - Accent5 4 3 2 2" xfId="4922" xr:uid="{00000000-0005-0000-0000-000051090000}"/>
    <cellStyle name="20% - Accent5 4 3 3" xfId="4921" xr:uid="{00000000-0005-0000-0000-000052090000}"/>
    <cellStyle name="20% - Accent5 4 4" xfId="1813" xr:uid="{00000000-0005-0000-0000-000053090000}"/>
    <cellStyle name="20% - Accent5 4 4 2" xfId="1814" xr:uid="{00000000-0005-0000-0000-000054090000}"/>
    <cellStyle name="20% - Accent5 4 4 2 2" xfId="4924" xr:uid="{00000000-0005-0000-0000-000055090000}"/>
    <cellStyle name="20% - Accent5 4 4 3" xfId="4923" xr:uid="{00000000-0005-0000-0000-000056090000}"/>
    <cellStyle name="20% - Accent5 4 5" xfId="1815" xr:uid="{00000000-0005-0000-0000-000057090000}"/>
    <cellStyle name="20% - Accent5 4 5 2" xfId="4925" xr:uid="{00000000-0005-0000-0000-000058090000}"/>
    <cellStyle name="20% - Accent5 4 6" xfId="1816" xr:uid="{00000000-0005-0000-0000-000059090000}"/>
    <cellStyle name="20% - Accent5 4 6 2" xfId="4926" xr:uid="{00000000-0005-0000-0000-00005A090000}"/>
    <cellStyle name="20% - Accent5 4 7" xfId="1817" xr:uid="{00000000-0005-0000-0000-00005B090000}"/>
    <cellStyle name="20% - Accent5 4 7 2" xfId="4927" xr:uid="{00000000-0005-0000-0000-00005C090000}"/>
    <cellStyle name="20% - Accent5 4 8" xfId="1818" xr:uid="{00000000-0005-0000-0000-00005D090000}"/>
    <cellStyle name="20% - Accent5 4 8 2" xfId="4928" xr:uid="{00000000-0005-0000-0000-00005E090000}"/>
    <cellStyle name="20% - Accent5 4 9" xfId="1819" xr:uid="{00000000-0005-0000-0000-00005F090000}"/>
    <cellStyle name="20% - Accent5 4 9 2" xfId="4929" xr:uid="{00000000-0005-0000-0000-000060090000}"/>
    <cellStyle name="20% - Accent5 4_Sheet2" xfId="1820" xr:uid="{00000000-0005-0000-0000-000061090000}"/>
    <cellStyle name="20% - Accent5 5" xfId="1821" xr:uid="{00000000-0005-0000-0000-000062090000}"/>
    <cellStyle name="20% - Accent5 5 10" xfId="4930" xr:uid="{00000000-0005-0000-0000-000063090000}"/>
    <cellStyle name="20% - Accent5 5 2" xfId="1822" xr:uid="{00000000-0005-0000-0000-000064090000}"/>
    <cellStyle name="20% - Accent5 5 2 2" xfId="1823" xr:uid="{00000000-0005-0000-0000-000065090000}"/>
    <cellStyle name="20% - Accent5 5 2 2 2" xfId="4932" xr:uid="{00000000-0005-0000-0000-000066090000}"/>
    <cellStyle name="20% - Accent5 5 2 3" xfId="4931" xr:uid="{00000000-0005-0000-0000-000067090000}"/>
    <cellStyle name="20% - Accent5 5 3" xfId="1824" xr:uid="{00000000-0005-0000-0000-000068090000}"/>
    <cellStyle name="20% - Accent5 5 3 2" xfId="1825" xr:uid="{00000000-0005-0000-0000-000069090000}"/>
    <cellStyle name="20% - Accent5 5 3 2 2" xfId="4934" xr:uid="{00000000-0005-0000-0000-00006A090000}"/>
    <cellStyle name="20% - Accent5 5 3 3" xfId="4933" xr:uid="{00000000-0005-0000-0000-00006B090000}"/>
    <cellStyle name="20% - Accent5 5 4" xfId="1826" xr:uid="{00000000-0005-0000-0000-00006C090000}"/>
    <cellStyle name="20% - Accent5 5 4 2" xfId="1827" xr:uid="{00000000-0005-0000-0000-00006D090000}"/>
    <cellStyle name="20% - Accent5 5 4 2 2" xfId="4936" xr:uid="{00000000-0005-0000-0000-00006E090000}"/>
    <cellStyle name="20% - Accent5 5 4 3" xfId="4935" xr:uid="{00000000-0005-0000-0000-00006F090000}"/>
    <cellStyle name="20% - Accent5 5 5" xfId="1828" xr:uid="{00000000-0005-0000-0000-000070090000}"/>
    <cellStyle name="20% - Accent5 5 5 2" xfId="4937" xr:uid="{00000000-0005-0000-0000-000071090000}"/>
    <cellStyle name="20% - Accent5 5 6" xfId="1829" xr:uid="{00000000-0005-0000-0000-000072090000}"/>
    <cellStyle name="20% - Accent5 5 6 2" xfId="4938" xr:uid="{00000000-0005-0000-0000-000073090000}"/>
    <cellStyle name="20% - Accent5 5 7" xfId="1830" xr:uid="{00000000-0005-0000-0000-000074090000}"/>
    <cellStyle name="20% - Accent5 5 7 2" xfId="4939" xr:uid="{00000000-0005-0000-0000-000075090000}"/>
    <cellStyle name="20% - Accent5 5 8" xfId="1831" xr:uid="{00000000-0005-0000-0000-000076090000}"/>
    <cellStyle name="20% - Accent5 5 8 2" xfId="4940" xr:uid="{00000000-0005-0000-0000-000077090000}"/>
    <cellStyle name="20% - Accent5 5 9" xfId="1832" xr:uid="{00000000-0005-0000-0000-000078090000}"/>
    <cellStyle name="20% - Accent5 5 9 2" xfId="4941" xr:uid="{00000000-0005-0000-0000-000079090000}"/>
    <cellStyle name="20% - Accent5 5_Sheet2" xfId="1833" xr:uid="{00000000-0005-0000-0000-00007A090000}"/>
    <cellStyle name="20% - Accent5 6" xfId="1834" xr:uid="{00000000-0005-0000-0000-00007B090000}"/>
    <cellStyle name="20% - Accent5 6 10" xfId="4942" xr:uid="{00000000-0005-0000-0000-00007C090000}"/>
    <cellStyle name="20% - Accent5 6 2" xfId="1835" xr:uid="{00000000-0005-0000-0000-00007D090000}"/>
    <cellStyle name="20% - Accent5 6 2 2" xfId="1836" xr:uid="{00000000-0005-0000-0000-00007E090000}"/>
    <cellStyle name="20% - Accent5 6 2 2 2" xfId="4944" xr:uid="{00000000-0005-0000-0000-00007F090000}"/>
    <cellStyle name="20% - Accent5 6 2 3" xfId="4943" xr:uid="{00000000-0005-0000-0000-000080090000}"/>
    <cellStyle name="20% - Accent5 6 3" xfId="1837" xr:uid="{00000000-0005-0000-0000-000081090000}"/>
    <cellStyle name="20% - Accent5 6 3 2" xfId="1838" xr:uid="{00000000-0005-0000-0000-000082090000}"/>
    <cellStyle name="20% - Accent5 6 3 2 2" xfId="4946" xr:uid="{00000000-0005-0000-0000-000083090000}"/>
    <cellStyle name="20% - Accent5 6 3 3" xfId="4945" xr:uid="{00000000-0005-0000-0000-000084090000}"/>
    <cellStyle name="20% - Accent5 6 4" xfId="1839" xr:uid="{00000000-0005-0000-0000-000085090000}"/>
    <cellStyle name="20% - Accent5 6 4 2" xfId="1840" xr:uid="{00000000-0005-0000-0000-000086090000}"/>
    <cellStyle name="20% - Accent5 6 4 2 2" xfId="4948" xr:uid="{00000000-0005-0000-0000-000087090000}"/>
    <cellStyle name="20% - Accent5 6 4 3" xfId="4947" xr:uid="{00000000-0005-0000-0000-000088090000}"/>
    <cellStyle name="20% - Accent5 6 5" xfId="1841" xr:uid="{00000000-0005-0000-0000-000089090000}"/>
    <cellStyle name="20% - Accent5 6 5 2" xfId="4949" xr:uid="{00000000-0005-0000-0000-00008A090000}"/>
    <cellStyle name="20% - Accent5 6 6" xfId="1842" xr:uid="{00000000-0005-0000-0000-00008B090000}"/>
    <cellStyle name="20% - Accent5 6 6 2" xfId="4950" xr:uid="{00000000-0005-0000-0000-00008C090000}"/>
    <cellStyle name="20% - Accent5 6 7" xfId="1843" xr:uid="{00000000-0005-0000-0000-00008D090000}"/>
    <cellStyle name="20% - Accent5 6 7 2" xfId="4951" xr:uid="{00000000-0005-0000-0000-00008E090000}"/>
    <cellStyle name="20% - Accent5 6 8" xfId="1844" xr:uid="{00000000-0005-0000-0000-00008F090000}"/>
    <cellStyle name="20% - Accent5 6 8 2" xfId="4952" xr:uid="{00000000-0005-0000-0000-000090090000}"/>
    <cellStyle name="20% - Accent5 6 9" xfId="1845" xr:uid="{00000000-0005-0000-0000-000091090000}"/>
    <cellStyle name="20% - Accent5 6 9 2" xfId="4953" xr:uid="{00000000-0005-0000-0000-000092090000}"/>
    <cellStyle name="20% - Accent5 6_Sheet2" xfId="1846" xr:uid="{00000000-0005-0000-0000-000093090000}"/>
    <cellStyle name="20% - Accent5 7" xfId="1847" xr:uid="{00000000-0005-0000-0000-000094090000}"/>
    <cellStyle name="20% - Accent5 7 10" xfId="4954" xr:uid="{00000000-0005-0000-0000-000095090000}"/>
    <cellStyle name="20% - Accent5 7 2" xfId="1848" xr:uid="{00000000-0005-0000-0000-000096090000}"/>
    <cellStyle name="20% - Accent5 7 2 2" xfId="1849" xr:uid="{00000000-0005-0000-0000-000097090000}"/>
    <cellStyle name="20% - Accent5 7 2 2 2" xfId="4956" xr:uid="{00000000-0005-0000-0000-000098090000}"/>
    <cellStyle name="20% - Accent5 7 2 3" xfId="4955" xr:uid="{00000000-0005-0000-0000-000099090000}"/>
    <cellStyle name="20% - Accent5 7 3" xfId="1850" xr:uid="{00000000-0005-0000-0000-00009A090000}"/>
    <cellStyle name="20% - Accent5 7 3 2" xfId="1851" xr:uid="{00000000-0005-0000-0000-00009B090000}"/>
    <cellStyle name="20% - Accent5 7 3 2 2" xfId="4958" xr:uid="{00000000-0005-0000-0000-00009C090000}"/>
    <cellStyle name="20% - Accent5 7 3 3" xfId="4957" xr:uid="{00000000-0005-0000-0000-00009D090000}"/>
    <cellStyle name="20% - Accent5 7 4" xfId="1852" xr:uid="{00000000-0005-0000-0000-00009E090000}"/>
    <cellStyle name="20% - Accent5 7 4 2" xfId="1853" xr:uid="{00000000-0005-0000-0000-00009F090000}"/>
    <cellStyle name="20% - Accent5 7 4 2 2" xfId="4960" xr:uid="{00000000-0005-0000-0000-0000A0090000}"/>
    <cellStyle name="20% - Accent5 7 4 3" xfId="4959" xr:uid="{00000000-0005-0000-0000-0000A1090000}"/>
    <cellStyle name="20% - Accent5 7 5" xfId="1854" xr:uid="{00000000-0005-0000-0000-0000A2090000}"/>
    <cellStyle name="20% - Accent5 7 5 2" xfId="4961" xr:uid="{00000000-0005-0000-0000-0000A3090000}"/>
    <cellStyle name="20% - Accent5 7 6" xfId="1855" xr:uid="{00000000-0005-0000-0000-0000A4090000}"/>
    <cellStyle name="20% - Accent5 7 6 2" xfId="4962" xr:uid="{00000000-0005-0000-0000-0000A5090000}"/>
    <cellStyle name="20% - Accent5 7 7" xfId="1856" xr:uid="{00000000-0005-0000-0000-0000A6090000}"/>
    <cellStyle name="20% - Accent5 7 7 2" xfId="4963" xr:uid="{00000000-0005-0000-0000-0000A7090000}"/>
    <cellStyle name="20% - Accent5 7 8" xfId="1857" xr:uid="{00000000-0005-0000-0000-0000A8090000}"/>
    <cellStyle name="20% - Accent5 7 8 2" xfId="4964" xr:uid="{00000000-0005-0000-0000-0000A9090000}"/>
    <cellStyle name="20% - Accent5 7 9" xfId="1858" xr:uid="{00000000-0005-0000-0000-0000AA090000}"/>
    <cellStyle name="20% - Accent5 7 9 2" xfId="4965" xr:uid="{00000000-0005-0000-0000-0000AB090000}"/>
    <cellStyle name="20% - Accent5 7_Sheet2" xfId="1859" xr:uid="{00000000-0005-0000-0000-0000AC090000}"/>
    <cellStyle name="20% - Accent5 8" xfId="1860" xr:uid="{00000000-0005-0000-0000-0000AD090000}"/>
    <cellStyle name="20% - Accent5 8 10" xfId="4966" xr:uid="{00000000-0005-0000-0000-0000AE090000}"/>
    <cellStyle name="20% - Accent5 8 2" xfId="1861" xr:uid="{00000000-0005-0000-0000-0000AF090000}"/>
    <cellStyle name="20% - Accent5 8 2 2" xfId="4967" xr:uid="{00000000-0005-0000-0000-0000B0090000}"/>
    <cellStyle name="20% - Accent5 8 3" xfId="1862" xr:uid="{00000000-0005-0000-0000-0000B1090000}"/>
    <cellStyle name="20% - Accent5 8 3 2" xfId="4968" xr:uid="{00000000-0005-0000-0000-0000B2090000}"/>
    <cellStyle name="20% - Accent5 8 4" xfId="1863" xr:uid="{00000000-0005-0000-0000-0000B3090000}"/>
    <cellStyle name="20% - Accent5 8 4 2" xfId="4969" xr:uid="{00000000-0005-0000-0000-0000B4090000}"/>
    <cellStyle name="20% - Accent5 8 5" xfId="1864" xr:uid="{00000000-0005-0000-0000-0000B5090000}"/>
    <cellStyle name="20% - Accent5 8 5 2" xfId="4970" xr:uid="{00000000-0005-0000-0000-0000B6090000}"/>
    <cellStyle name="20% - Accent5 8 6" xfId="1865" xr:uid="{00000000-0005-0000-0000-0000B7090000}"/>
    <cellStyle name="20% - Accent5 8 6 2" xfId="4971" xr:uid="{00000000-0005-0000-0000-0000B8090000}"/>
    <cellStyle name="20% - Accent5 8 7" xfId="1866" xr:uid="{00000000-0005-0000-0000-0000B9090000}"/>
    <cellStyle name="20% - Accent5 8 7 2" xfId="4972" xr:uid="{00000000-0005-0000-0000-0000BA090000}"/>
    <cellStyle name="20% - Accent5 8 8" xfId="1867" xr:uid="{00000000-0005-0000-0000-0000BB090000}"/>
    <cellStyle name="20% - Accent5 8 8 2" xfId="4973" xr:uid="{00000000-0005-0000-0000-0000BC090000}"/>
    <cellStyle name="20% - Accent5 8 9" xfId="1868" xr:uid="{00000000-0005-0000-0000-0000BD090000}"/>
    <cellStyle name="20% - Accent5 8 9 2" xfId="4974" xr:uid="{00000000-0005-0000-0000-0000BE090000}"/>
    <cellStyle name="20% - Accent5 8_Sheet2" xfId="1869" xr:uid="{00000000-0005-0000-0000-0000BF090000}"/>
    <cellStyle name="20% - Accent5 9" xfId="1870" xr:uid="{00000000-0005-0000-0000-0000C0090000}"/>
    <cellStyle name="20% - Accent5 9 10" xfId="4975" xr:uid="{00000000-0005-0000-0000-0000C1090000}"/>
    <cellStyle name="20% - Accent5 9 2" xfId="1871" xr:uid="{00000000-0005-0000-0000-0000C2090000}"/>
    <cellStyle name="20% - Accent5 9 2 2" xfId="4976" xr:uid="{00000000-0005-0000-0000-0000C3090000}"/>
    <cellStyle name="20% - Accent5 9 3" xfId="1872" xr:uid="{00000000-0005-0000-0000-0000C4090000}"/>
    <cellStyle name="20% - Accent5 9 3 2" xfId="4977" xr:uid="{00000000-0005-0000-0000-0000C5090000}"/>
    <cellStyle name="20% - Accent5 9 4" xfId="1873" xr:uid="{00000000-0005-0000-0000-0000C6090000}"/>
    <cellStyle name="20% - Accent5 9 4 2" xfId="4978" xr:uid="{00000000-0005-0000-0000-0000C7090000}"/>
    <cellStyle name="20% - Accent5 9 5" xfId="1874" xr:uid="{00000000-0005-0000-0000-0000C8090000}"/>
    <cellStyle name="20% - Accent5 9 5 2" xfId="4979" xr:uid="{00000000-0005-0000-0000-0000C9090000}"/>
    <cellStyle name="20% - Accent5 9 6" xfId="1875" xr:uid="{00000000-0005-0000-0000-0000CA090000}"/>
    <cellStyle name="20% - Accent5 9 6 2" xfId="4980" xr:uid="{00000000-0005-0000-0000-0000CB090000}"/>
    <cellStyle name="20% - Accent5 9 7" xfId="1876" xr:uid="{00000000-0005-0000-0000-0000CC090000}"/>
    <cellStyle name="20% - Accent5 9 7 2" xfId="4981" xr:uid="{00000000-0005-0000-0000-0000CD090000}"/>
    <cellStyle name="20% - Accent5 9 8" xfId="1877" xr:uid="{00000000-0005-0000-0000-0000CE090000}"/>
    <cellStyle name="20% - Accent5 9 8 2" xfId="4982" xr:uid="{00000000-0005-0000-0000-0000CF090000}"/>
    <cellStyle name="20% - Accent5 9 9" xfId="1878" xr:uid="{00000000-0005-0000-0000-0000D0090000}"/>
    <cellStyle name="20% - Accent5 9 9 2" xfId="4983" xr:uid="{00000000-0005-0000-0000-0000D1090000}"/>
    <cellStyle name="20% - Accent6 1" xfId="1879" xr:uid="{00000000-0005-0000-0000-0000D2090000}"/>
    <cellStyle name="20% - Accent6 1 1" xfId="1880" xr:uid="{00000000-0005-0000-0000-0000D3090000}"/>
    <cellStyle name="20% - Accent6 1 1 2" xfId="1881" xr:uid="{00000000-0005-0000-0000-0000D4090000}"/>
    <cellStyle name="20% - Accent6 1 1 2 2" xfId="4986" xr:uid="{00000000-0005-0000-0000-0000D5090000}"/>
    <cellStyle name="20% - Accent6 1 1 3" xfId="4985" xr:uid="{00000000-0005-0000-0000-0000D6090000}"/>
    <cellStyle name="20% - Accent6 1 2" xfId="1882" xr:uid="{00000000-0005-0000-0000-0000D7090000}"/>
    <cellStyle name="20% - Accent6 1 2 2" xfId="4987" xr:uid="{00000000-0005-0000-0000-0000D8090000}"/>
    <cellStyle name="20% - Accent6 1 3" xfId="4984" xr:uid="{00000000-0005-0000-0000-0000D9090000}"/>
    <cellStyle name="20% - Accent6 1_Building_-_5-final_Price_Variation(1)" xfId="1883" xr:uid="{00000000-0005-0000-0000-0000DA090000}"/>
    <cellStyle name="20% - Accent6 10" xfId="1884" xr:uid="{00000000-0005-0000-0000-0000DB090000}"/>
    <cellStyle name="20% - Accent6 10 10" xfId="4988" xr:uid="{00000000-0005-0000-0000-0000DC090000}"/>
    <cellStyle name="20% - Accent6 10 2" xfId="1885" xr:uid="{00000000-0005-0000-0000-0000DD090000}"/>
    <cellStyle name="20% - Accent6 10 2 2" xfId="4989" xr:uid="{00000000-0005-0000-0000-0000DE090000}"/>
    <cellStyle name="20% - Accent6 10 3" xfId="1886" xr:uid="{00000000-0005-0000-0000-0000DF090000}"/>
    <cellStyle name="20% - Accent6 10 3 2" xfId="4990" xr:uid="{00000000-0005-0000-0000-0000E0090000}"/>
    <cellStyle name="20% - Accent6 10 4" xfId="1887" xr:uid="{00000000-0005-0000-0000-0000E1090000}"/>
    <cellStyle name="20% - Accent6 10 4 2" xfId="4991" xr:uid="{00000000-0005-0000-0000-0000E2090000}"/>
    <cellStyle name="20% - Accent6 10 5" xfId="1888" xr:uid="{00000000-0005-0000-0000-0000E3090000}"/>
    <cellStyle name="20% - Accent6 10 5 2" xfId="4992" xr:uid="{00000000-0005-0000-0000-0000E4090000}"/>
    <cellStyle name="20% - Accent6 10 6" xfId="1889" xr:uid="{00000000-0005-0000-0000-0000E5090000}"/>
    <cellStyle name="20% - Accent6 10 6 2" xfId="4993" xr:uid="{00000000-0005-0000-0000-0000E6090000}"/>
    <cellStyle name="20% - Accent6 10 7" xfId="1890" xr:uid="{00000000-0005-0000-0000-0000E7090000}"/>
    <cellStyle name="20% - Accent6 10 7 2" xfId="4994" xr:uid="{00000000-0005-0000-0000-0000E8090000}"/>
    <cellStyle name="20% - Accent6 10 8" xfId="1891" xr:uid="{00000000-0005-0000-0000-0000E9090000}"/>
    <cellStyle name="20% - Accent6 10 8 2" xfId="4995" xr:uid="{00000000-0005-0000-0000-0000EA090000}"/>
    <cellStyle name="20% - Accent6 10 9" xfId="1892" xr:uid="{00000000-0005-0000-0000-0000EB090000}"/>
    <cellStyle name="20% - Accent6 10 9 2" xfId="4996" xr:uid="{00000000-0005-0000-0000-0000EC090000}"/>
    <cellStyle name="20% - Accent6 11" xfId="1893" xr:uid="{00000000-0005-0000-0000-0000ED090000}"/>
    <cellStyle name="20% - Accent6 11 2" xfId="4997" xr:uid="{00000000-0005-0000-0000-0000EE090000}"/>
    <cellStyle name="20% - Accent6 12" xfId="1894" xr:uid="{00000000-0005-0000-0000-0000EF090000}"/>
    <cellStyle name="20% - Accent6 12 2" xfId="4998" xr:uid="{00000000-0005-0000-0000-0000F0090000}"/>
    <cellStyle name="20% - Accent6 13" xfId="1895" xr:uid="{00000000-0005-0000-0000-0000F1090000}"/>
    <cellStyle name="20% - Accent6 13 2" xfId="4999" xr:uid="{00000000-0005-0000-0000-0000F2090000}"/>
    <cellStyle name="20% - Accent6 14" xfId="1896" xr:uid="{00000000-0005-0000-0000-0000F3090000}"/>
    <cellStyle name="20% - Accent6 14 2" xfId="5000" xr:uid="{00000000-0005-0000-0000-0000F4090000}"/>
    <cellStyle name="20% - Accent6 15" xfId="1897" xr:uid="{00000000-0005-0000-0000-0000F5090000}"/>
    <cellStyle name="20% - Accent6 15 2" xfId="5001" xr:uid="{00000000-0005-0000-0000-0000F6090000}"/>
    <cellStyle name="20% - Accent6 16" xfId="1898" xr:uid="{00000000-0005-0000-0000-0000F7090000}"/>
    <cellStyle name="20% - Accent6 16 2" xfId="5002" xr:uid="{00000000-0005-0000-0000-0000F8090000}"/>
    <cellStyle name="20% - Accent6 17" xfId="1899" xr:uid="{00000000-0005-0000-0000-0000F9090000}"/>
    <cellStyle name="20% - Accent6 17 2" xfId="5003" xr:uid="{00000000-0005-0000-0000-0000FA090000}"/>
    <cellStyle name="20% - Accent6 18" xfId="1900" xr:uid="{00000000-0005-0000-0000-0000FB090000}"/>
    <cellStyle name="20% - Accent6 18 2" xfId="5004" xr:uid="{00000000-0005-0000-0000-0000FC090000}"/>
    <cellStyle name="20% - Accent6 19" xfId="1901" xr:uid="{00000000-0005-0000-0000-0000FD090000}"/>
    <cellStyle name="20% - Accent6 19 2" xfId="5005" xr:uid="{00000000-0005-0000-0000-0000FE090000}"/>
    <cellStyle name="20% - Accent6 2" xfId="1902" xr:uid="{00000000-0005-0000-0000-0000FF090000}"/>
    <cellStyle name="20% - Accent6 2 10" xfId="1903" xr:uid="{00000000-0005-0000-0000-0000000A0000}"/>
    <cellStyle name="20% - Accent6 2 10 2" xfId="5006" xr:uid="{00000000-0005-0000-0000-0000010A0000}"/>
    <cellStyle name="20% - Accent6 2 2" xfId="1904" xr:uid="{00000000-0005-0000-0000-0000020A0000}"/>
    <cellStyle name="20% - Accent6 2 2 2" xfId="1905" xr:uid="{00000000-0005-0000-0000-0000030A0000}"/>
    <cellStyle name="20% - Accent6 2 2 2 2" xfId="5008" xr:uid="{00000000-0005-0000-0000-0000040A0000}"/>
    <cellStyle name="20% - Accent6 2 2 3" xfId="5007" xr:uid="{00000000-0005-0000-0000-0000050A0000}"/>
    <cellStyle name="20% - Accent6 2 3" xfId="1906" xr:uid="{00000000-0005-0000-0000-0000060A0000}"/>
    <cellStyle name="20% - Accent6 2 3 2" xfId="1907" xr:uid="{00000000-0005-0000-0000-0000070A0000}"/>
    <cellStyle name="20% - Accent6 2 3 2 2" xfId="5010" xr:uid="{00000000-0005-0000-0000-0000080A0000}"/>
    <cellStyle name="20% - Accent6 2 3 3" xfId="5009" xr:uid="{00000000-0005-0000-0000-0000090A0000}"/>
    <cellStyle name="20% - Accent6 2 4" xfId="1908" xr:uid="{00000000-0005-0000-0000-00000A0A0000}"/>
    <cellStyle name="20% - Accent6 2 4 2" xfId="1909" xr:uid="{00000000-0005-0000-0000-00000B0A0000}"/>
    <cellStyle name="20% - Accent6 2 4 2 2" xfId="5012" xr:uid="{00000000-0005-0000-0000-00000C0A0000}"/>
    <cellStyle name="20% - Accent6 2 4 3" xfId="5011" xr:uid="{00000000-0005-0000-0000-00000D0A0000}"/>
    <cellStyle name="20% - Accent6 2 5" xfId="1910" xr:uid="{00000000-0005-0000-0000-00000E0A0000}"/>
    <cellStyle name="20% - Accent6 2 5 2" xfId="5013" xr:uid="{00000000-0005-0000-0000-00000F0A0000}"/>
    <cellStyle name="20% - Accent6 2 6" xfId="1911" xr:uid="{00000000-0005-0000-0000-0000100A0000}"/>
    <cellStyle name="20% - Accent6 2 6 2" xfId="5014" xr:uid="{00000000-0005-0000-0000-0000110A0000}"/>
    <cellStyle name="20% - Accent6 2 7" xfId="1912" xr:uid="{00000000-0005-0000-0000-0000120A0000}"/>
    <cellStyle name="20% - Accent6 2 7 2" xfId="5015" xr:uid="{00000000-0005-0000-0000-0000130A0000}"/>
    <cellStyle name="20% - Accent6 2 8" xfId="1913" xr:uid="{00000000-0005-0000-0000-0000140A0000}"/>
    <cellStyle name="20% - Accent6 2 8 2" xfId="5016" xr:uid="{00000000-0005-0000-0000-0000150A0000}"/>
    <cellStyle name="20% - Accent6 2 9" xfId="1914" xr:uid="{00000000-0005-0000-0000-0000160A0000}"/>
    <cellStyle name="20% - Accent6 2 9 2" xfId="5017" xr:uid="{00000000-0005-0000-0000-0000170A0000}"/>
    <cellStyle name="20% - Accent6 2_B Block  Column LGF to UGF Lvl" xfId="1915" xr:uid="{00000000-0005-0000-0000-0000180A0000}"/>
    <cellStyle name="20% - Accent6 20" xfId="1916" xr:uid="{00000000-0005-0000-0000-0000190A0000}"/>
    <cellStyle name="20% - Accent6 20 2" xfId="5018" xr:uid="{00000000-0005-0000-0000-00001A0A0000}"/>
    <cellStyle name="20% - Accent6 21" xfId="1917" xr:uid="{00000000-0005-0000-0000-00001B0A0000}"/>
    <cellStyle name="20% - Accent6 21 2" xfId="5019" xr:uid="{00000000-0005-0000-0000-00001C0A0000}"/>
    <cellStyle name="20% - Accent6 22" xfId="1918" xr:uid="{00000000-0005-0000-0000-00001D0A0000}"/>
    <cellStyle name="20% - Accent6 22 2" xfId="5020" xr:uid="{00000000-0005-0000-0000-00001E0A0000}"/>
    <cellStyle name="20% - Accent6 23" xfId="1919" xr:uid="{00000000-0005-0000-0000-00001F0A0000}"/>
    <cellStyle name="20% - Accent6 23 2" xfId="5021" xr:uid="{00000000-0005-0000-0000-0000200A0000}"/>
    <cellStyle name="20% - Accent6 24" xfId="1920" xr:uid="{00000000-0005-0000-0000-0000210A0000}"/>
    <cellStyle name="20% - Accent6 24 2" xfId="5022" xr:uid="{00000000-0005-0000-0000-0000220A0000}"/>
    <cellStyle name="20% - Accent6 25" xfId="1921" xr:uid="{00000000-0005-0000-0000-0000230A0000}"/>
    <cellStyle name="20% - Accent6 25 2" xfId="5023" xr:uid="{00000000-0005-0000-0000-0000240A0000}"/>
    <cellStyle name="20% - Accent6 26" xfId="1922" xr:uid="{00000000-0005-0000-0000-0000250A0000}"/>
    <cellStyle name="20% - Accent6 26 2" xfId="5024" xr:uid="{00000000-0005-0000-0000-0000260A0000}"/>
    <cellStyle name="20% - Accent6 27" xfId="1923" xr:uid="{00000000-0005-0000-0000-0000270A0000}"/>
    <cellStyle name="20% - Accent6 27 2" xfId="5025" xr:uid="{00000000-0005-0000-0000-0000280A0000}"/>
    <cellStyle name="20% - Accent6 28" xfId="1924" xr:uid="{00000000-0005-0000-0000-0000290A0000}"/>
    <cellStyle name="20% - Accent6 28 2" xfId="5026" xr:uid="{00000000-0005-0000-0000-00002A0A0000}"/>
    <cellStyle name="20% - Accent6 29" xfId="1925" xr:uid="{00000000-0005-0000-0000-00002B0A0000}"/>
    <cellStyle name="20% - Accent6 29 2" xfId="5027" xr:uid="{00000000-0005-0000-0000-00002C0A0000}"/>
    <cellStyle name="20% - Accent6 3" xfId="1926" xr:uid="{00000000-0005-0000-0000-00002D0A0000}"/>
    <cellStyle name="20% - Accent6 3 10" xfId="5028" xr:uid="{00000000-0005-0000-0000-00002E0A0000}"/>
    <cellStyle name="20% - Accent6 3 2" xfId="1927" xr:uid="{00000000-0005-0000-0000-00002F0A0000}"/>
    <cellStyle name="20% - Accent6 3 2 2" xfId="5029" xr:uid="{00000000-0005-0000-0000-0000300A0000}"/>
    <cellStyle name="20% - Accent6 3 3" xfId="1928" xr:uid="{00000000-0005-0000-0000-0000310A0000}"/>
    <cellStyle name="20% - Accent6 3 3 2" xfId="1929" xr:uid="{00000000-0005-0000-0000-0000320A0000}"/>
    <cellStyle name="20% - Accent6 3 3 2 2" xfId="5031" xr:uid="{00000000-0005-0000-0000-0000330A0000}"/>
    <cellStyle name="20% - Accent6 3 3 3" xfId="5030" xr:uid="{00000000-0005-0000-0000-0000340A0000}"/>
    <cellStyle name="20% - Accent6 3 4" xfId="1930" xr:uid="{00000000-0005-0000-0000-0000350A0000}"/>
    <cellStyle name="20% - Accent6 3 4 2" xfId="1931" xr:uid="{00000000-0005-0000-0000-0000360A0000}"/>
    <cellStyle name="20% - Accent6 3 4 2 2" xfId="5033" xr:uid="{00000000-0005-0000-0000-0000370A0000}"/>
    <cellStyle name="20% - Accent6 3 4 3" xfId="5032" xr:uid="{00000000-0005-0000-0000-0000380A0000}"/>
    <cellStyle name="20% - Accent6 3 5" xfId="1932" xr:uid="{00000000-0005-0000-0000-0000390A0000}"/>
    <cellStyle name="20% - Accent6 3 5 2" xfId="5034" xr:uid="{00000000-0005-0000-0000-00003A0A0000}"/>
    <cellStyle name="20% - Accent6 3 6" xfId="1933" xr:uid="{00000000-0005-0000-0000-00003B0A0000}"/>
    <cellStyle name="20% - Accent6 3 6 2" xfId="5035" xr:uid="{00000000-0005-0000-0000-00003C0A0000}"/>
    <cellStyle name="20% - Accent6 3 7" xfId="1934" xr:uid="{00000000-0005-0000-0000-00003D0A0000}"/>
    <cellStyle name="20% - Accent6 3 7 2" xfId="5036" xr:uid="{00000000-0005-0000-0000-00003E0A0000}"/>
    <cellStyle name="20% - Accent6 3 8" xfId="1935" xr:uid="{00000000-0005-0000-0000-00003F0A0000}"/>
    <cellStyle name="20% - Accent6 3 8 2" xfId="5037" xr:uid="{00000000-0005-0000-0000-0000400A0000}"/>
    <cellStyle name="20% - Accent6 3 9" xfId="1936" xr:uid="{00000000-0005-0000-0000-0000410A0000}"/>
    <cellStyle name="20% - Accent6 3 9 2" xfId="5038" xr:uid="{00000000-0005-0000-0000-0000420A0000}"/>
    <cellStyle name="20% - Accent6 3_Sheet2" xfId="1937" xr:uid="{00000000-0005-0000-0000-0000430A0000}"/>
    <cellStyle name="20% - Accent6 30" xfId="1938" xr:uid="{00000000-0005-0000-0000-0000440A0000}"/>
    <cellStyle name="20% - Accent6 30 2" xfId="5039" xr:uid="{00000000-0005-0000-0000-0000450A0000}"/>
    <cellStyle name="20% - Accent6 31" xfId="1939" xr:uid="{00000000-0005-0000-0000-0000460A0000}"/>
    <cellStyle name="20% - Accent6 31 2" xfId="5040" xr:uid="{00000000-0005-0000-0000-0000470A0000}"/>
    <cellStyle name="20% - Accent6 32" xfId="1940" xr:uid="{00000000-0005-0000-0000-0000480A0000}"/>
    <cellStyle name="20% - Accent6 32 2" xfId="5041" xr:uid="{00000000-0005-0000-0000-0000490A0000}"/>
    <cellStyle name="20% - Accent6 33" xfId="1941" xr:uid="{00000000-0005-0000-0000-00004A0A0000}"/>
    <cellStyle name="20% - Accent6 33 2" xfId="5042" xr:uid="{00000000-0005-0000-0000-00004B0A0000}"/>
    <cellStyle name="20% - Accent6 34" xfId="1942" xr:uid="{00000000-0005-0000-0000-00004C0A0000}"/>
    <cellStyle name="20% - Accent6 34 2" xfId="5043" xr:uid="{00000000-0005-0000-0000-00004D0A0000}"/>
    <cellStyle name="20% - Accent6 35" xfId="1943" xr:uid="{00000000-0005-0000-0000-00004E0A0000}"/>
    <cellStyle name="20% - Accent6 35 2" xfId="5044" xr:uid="{00000000-0005-0000-0000-00004F0A0000}"/>
    <cellStyle name="20% - Accent6 36" xfId="1944" xr:uid="{00000000-0005-0000-0000-0000500A0000}"/>
    <cellStyle name="20% - Accent6 36 2" xfId="5045" xr:uid="{00000000-0005-0000-0000-0000510A0000}"/>
    <cellStyle name="20% - Accent6 37" xfId="1945" xr:uid="{00000000-0005-0000-0000-0000520A0000}"/>
    <cellStyle name="20% - Accent6 37 2" xfId="5046" xr:uid="{00000000-0005-0000-0000-0000530A0000}"/>
    <cellStyle name="20% - Accent6 38" xfId="1946" xr:uid="{00000000-0005-0000-0000-0000540A0000}"/>
    <cellStyle name="20% - Accent6 38 2" xfId="5047" xr:uid="{00000000-0005-0000-0000-0000550A0000}"/>
    <cellStyle name="20% - Accent6 39" xfId="1947" xr:uid="{00000000-0005-0000-0000-0000560A0000}"/>
    <cellStyle name="20% - Accent6 39 2" xfId="5048" xr:uid="{00000000-0005-0000-0000-0000570A0000}"/>
    <cellStyle name="20% - Accent6 4" xfId="1948" xr:uid="{00000000-0005-0000-0000-0000580A0000}"/>
    <cellStyle name="20% - Accent6 4 10" xfId="5049" xr:uid="{00000000-0005-0000-0000-0000590A0000}"/>
    <cellStyle name="20% - Accent6 4 2" xfId="1949" xr:uid="{00000000-0005-0000-0000-00005A0A0000}"/>
    <cellStyle name="20% - Accent6 4 2 2" xfId="5050" xr:uid="{00000000-0005-0000-0000-00005B0A0000}"/>
    <cellStyle name="20% - Accent6 4 3" xfId="1950" xr:uid="{00000000-0005-0000-0000-00005C0A0000}"/>
    <cellStyle name="20% - Accent6 4 3 2" xfId="1951" xr:uid="{00000000-0005-0000-0000-00005D0A0000}"/>
    <cellStyle name="20% - Accent6 4 3 2 2" xfId="5052" xr:uid="{00000000-0005-0000-0000-00005E0A0000}"/>
    <cellStyle name="20% - Accent6 4 3 3" xfId="5051" xr:uid="{00000000-0005-0000-0000-00005F0A0000}"/>
    <cellStyle name="20% - Accent6 4 4" xfId="1952" xr:uid="{00000000-0005-0000-0000-0000600A0000}"/>
    <cellStyle name="20% - Accent6 4 4 2" xfId="1953" xr:uid="{00000000-0005-0000-0000-0000610A0000}"/>
    <cellStyle name="20% - Accent6 4 4 2 2" xfId="5054" xr:uid="{00000000-0005-0000-0000-0000620A0000}"/>
    <cellStyle name="20% - Accent6 4 4 3" xfId="5053" xr:uid="{00000000-0005-0000-0000-0000630A0000}"/>
    <cellStyle name="20% - Accent6 4 5" xfId="1954" xr:uid="{00000000-0005-0000-0000-0000640A0000}"/>
    <cellStyle name="20% - Accent6 4 5 2" xfId="5055" xr:uid="{00000000-0005-0000-0000-0000650A0000}"/>
    <cellStyle name="20% - Accent6 4 6" xfId="1955" xr:uid="{00000000-0005-0000-0000-0000660A0000}"/>
    <cellStyle name="20% - Accent6 4 6 2" xfId="5056" xr:uid="{00000000-0005-0000-0000-0000670A0000}"/>
    <cellStyle name="20% - Accent6 4 7" xfId="1956" xr:uid="{00000000-0005-0000-0000-0000680A0000}"/>
    <cellStyle name="20% - Accent6 4 7 2" xfId="5057" xr:uid="{00000000-0005-0000-0000-0000690A0000}"/>
    <cellStyle name="20% - Accent6 4 8" xfId="1957" xr:uid="{00000000-0005-0000-0000-00006A0A0000}"/>
    <cellStyle name="20% - Accent6 4 8 2" xfId="5058" xr:uid="{00000000-0005-0000-0000-00006B0A0000}"/>
    <cellStyle name="20% - Accent6 4 9" xfId="1958" xr:uid="{00000000-0005-0000-0000-00006C0A0000}"/>
    <cellStyle name="20% - Accent6 4 9 2" xfId="5059" xr:uid="{00000000-0005-0000-0000-00006D0A0000}"/>
    <cellStyle name="20% - Accent6 4_Sheet2" xfId="1959" xr:uid="{00000000-0005-0000-0000-00006E0A0000}"/>
    <cellStyle name="20% - Accent6 5" xfId="1960" xr:uid="{00000000-0005-0000-0000-00006F0A0000}"/>
    <cellStyle name="20% - Accent6 5 10" xfId="5060" xr:uid="{00000000-0005-0000-0000-0000700A0000}"/>
    <cellStyle name="20% - Accent6 5 2" xfId="1961" xr:uid="{00000000-0005-0000-0000-0000710A0000}"/>
    <cellStyle name="20% - Accent6 5 2 2" xfId="1962" xr:uid="{00000000-0005-0000-0000-0000720A0000}"/>
    <cellStyle name="20% - Accent6 5 2 2 2" xfId="5062" xr:uid="{00000000-0005-0000-0000-0000730A0000}"/>
    <cellStyle name="20% - Accent6 5 2 3" xfId="5061" xr:uid="{00000000-0005-0000-0000-0000740A0000}"/>
    <cellStyle name="20% - Accent6 5 3" xfId="1963" xr:uid="{00000000-0005-0000-0000-0000750A0000}"/>
    <cellStyle name="20% - Accent6 5 3 2" xfId="1964" xr:uid="{00000000-0005-0000-0000-0000760A0000}"/>
    <cellStyle name="20% - Accent6 5 3 2 2" xfId="5064" xr:uid="{00000000-0005-0000-0000-0000770A0000}"/>
    <cellStyle name="20% - Accent6 5 3 3" xfId="5063" xr:uid="{00000000-0005-0000-0000-0000780A0000}"/>
    <cellStyle name="20% - Accent6 5 4" xfId="1965" xr:uid="{00000000-0005-0000-0000-0000790A0000}"/>
    <cellStyle name="20% - Accent6 5 4 2" xfId="1966" xr:uid="{00000000-0005-0000-0000-00007A0A0000}"/>
    <cellStyle name="20% - Accent6 5 4 2 2" xfId="5066" xr:uid="{00000000-0005-0000-0000-00007B0A0000}"/>
    <cellStyle name="20% - Accent6 5 4 3" xfId="5065" xr:uid="{00000000-0005-0000-0000-00007C0A0000}"/>
    <cellStyle name="20% - Accent6 5 5" xfId="1967" xr:uid="{00000000-0005-0000-0000-00007D0A0000}"/>
    <cellStyle name="20% - Accent6 5 5 2" xfId="5067" xr:uid="{00000000-0005-0000-0000-00007E0A0000}"/>
    <cellStyle name="20% - Accent6 5 6" xfId="1968" xr:uid="{00000000-0005-0000-0000-00007F0A0000}"/>
    <cellStyle name="20% - Accent6 5 6 2" xfId="5068" xr:uid="{00000000-0005-0000-0000-0000800A0000}"/>
    <cellStyle name="20% - Accent6 5 7" xfId="1969" xr:uid="{00000000-0005-0000-0000-0000810A0000}"/>
    <cellStyle name="20% - Accent6 5 7 2" xfId="5069" xr:uid="{00000000-0005-0000-0000-0000820A0000}"/>
    <cellStyle name="20% - Accent6 5 8" xfId="1970" xr:uid="{00000000-0005-0000-0000-0000830A0000}"/>
    <cellStyle name="20% - Accent6 5 8 2" xfId="5070" xr:uid="{00000000-0005-0000-0000-0000840A0000}"/>
    <cellStyle name="20% - Accent6 5 9" xfId="1971" xr:uid="{00000000-0005-0000-0000-0000850A0000}"/>
    <cellStyle name="20% - Accent6 5 9 2" xfId="5071" xr:uid="{00000000-0005-0000-0000-0000860A0000}"/>
    <cellStyle name="20% - Accent6 5_Sheet2" xfId="1972" xr:uid="{00000000-0005-0000-0000-0000870A0000}"/>
    <cellStyle name="20% - Accent6 6" xfId="1973" xr:uid="{00000000-0005-0000-0000-0000880A0000}"/>
    <cellStyle name="20% - Accent6 6 10" xfId="5072" xr:uid="{00000000-0005-0000-0000-0000890A0000}"/>
    <cellStyle name="20% - Accent6 6 2" xfId="1974" xr:uid="{00000000-0005-0000-0000-00008A0A0000}"/>
    <cellStyle name="20% - Accent6 6 2 2" xfId="1975" xr:uid="{00000000-0005-0000-0000-00008B0A0000}"/>
    <cellStyle name="20% - Accent6 6 2 2 2" xfId="5074" xr:uid="{00000000-0005-0000-0000-00008C0A0000}"/>
    <cellStyle name="20% - Accent6 6 2 3" xfId="5073" xr:uid="{00000000-0005-0000-0000-00008D0A0000}"/>
    <cellStyle name="20% - Accent6 6 3" xfId="1976" xr:uid="{00000000-0005-0000-0000-00008E0A0000}"/>
    <cellStyle name="20% - Accent6 6 3 2" xfId="1977" xr:uid="{00000000-0005-0000-0000-00008F0A0000}"/>
    <cellStyle name="20% - Accent6 6 3 2 2" xfId="5076" xr:uid="{00000000-0005-0000-0000-0000900A0000}"/>
    <cellStyle name="20% - Accent6 6 3 3" xfId="5075" xr:uid="{00000000-0005-0000-0000-0000910A0000}"/>
    <cellStyle name="20% - Accent6 6 4" xfId="1978" xr:uid="{00000000-0005-0000-0000-0000920A0000}"/>
    <cellStyle name="20% - Accent6 6 4 2" xfId="1979" xr:uid="{00000000-0005-0000-0000-0000930A0000}"/>
    <cellStyle name="20% - Accent6 6 4 2 2" xfId="5078" xr:uid="{00000000-0005-0000-0000-0000940A0000}"/>
    <cellStyle name="20% - Accent6 6 4 3" xfId="5077" xr:uid="{00000000-0005-0000-0000-0000950A0000}"/>
    <cellStyle name="20% - Accent6 6 5" xfId="1980" xr:uid="{00000000-0005-0000-0000-0000960A0000}"/>
    <cellStyle name="20% - Accent6 6 5 2" xfId="5079" xr:uid="{00000000-0005-0000-0000-0000970A0000}"/>
    <cellStyle name="20% - Accent6 6 6" xfId="1981" xr:uid="{00000000-0005-0000-0000-0000980A0000}"/>
    <cellStyle name="20% - Accent6 6 6 2" xfId="5080" xr:uid="{00000000-0005-0000-0000-0000990A0000}"/>
    <cellStyle name="20% - Accent6 6 7" xfId="1982" xr:uid="{00000000-0005-0000-0000-00009A0A0000}"/>
    <cellStyle name="20% - Accent6 6 7 2" xfId="5081" xr:uid="{00000000-0005-0000-0000-00009B0A0000}"/>
    <cellStyle name="20% - Accent6 6 8" xfId="1983" xr:uid="{00000000-0005-0000-0000-00009C0A0000}"/>
    <cellStyle name="20% - Accent6 6 8 2" xfId="5082" xr:uid="{00000000-0005-0000-0000-00009D0A0000}"/>
    <cellStyle name="20% - Accent6 6 9" xfId="1984" xr:uid="{00000000-0005-0000-0000-00009E0A0000}"/>
    <cellStyle name="20% - Accent6 6 9 2" xfId="5083" xr:uid="{00000000-0005-0000-0000-00009F0A0000}"/>
    <cellStyle name="20% - Accent6 6_Sheet2" xfId="1985" xr:uid="{00000000-0005-0000-0000-0000A00A0000}"/>
    <cellStyle name="20% - Accent6 7" xfId="1986" xr:uid="{00000000-0005-0000-0000-0000A10A0000}"/>
    <cellStyle name="20% - Accent6 7 10" xfId="5084" xr:uid="{00000000-0005-0000-0000-0000A20A0000}"/>
    <cellStyle name="20% - Accent6 7 2" xfId="1987" xr:uid="{00000000-0005-0000-0000-0000A30A0000}"/>
    <cellStyle name="20% - Accent6 7 2 2" xfId="1988" xr:uid="{00000000-0005-0000-0000-0000A40A0000}"/>
    <cellStyle name="20% - Accent6 7 2 2 2" xfId="5086" xr:uid="{00000000-0005-0000-0000-0000A50A0000}"/>
    <cellStyle name="20% - Accent6 7 2 3" xfId="5085" xr:uid="{00000000-0005-0000-0000-0000A60A0000}"/>
    <cellStyle name="20% - Accent6 7 3" xfId="1989" xr:uid="{00000000-0005-0000-0000-0000A70A0000}"/>
    <cellStyle name="20% - Accent6 7 3 2" xfId="1990" xr:uid="{00000000-0005-0000-0000-0000A80A0000}"/>
    <cellStyle name="20% - Accent6 7 3 2 2" xfId="5088" xr:uid="{00000000-0005-0000-0000-0000A90A0000}"/>
    <cellStyle name="20% - Accent6 7 3 3" xfId="5087" xr:uid="{00000000-0005-0000-0000-0000AA0A0000}"/>
    <cellStyle name="20% - Accent6 7 4" xfId="1991" xr:uid="{00000000-0005-0000-0000-0000AB0A0000}"/>
    <cellStyle name="20% - Accent6 7 4 2" xfId="1992" xr:uid="{00000000-0005-0000-0000-0000AC0A0000}"/>
    <cellStyle name="20% - Accent6 7 4 2 2" xfId="5090" xr:uid="{00000000-0005-0000-0000-0000AD0A0000}"/>
    <cellStyle name="20% - Accent6 7 4 3" xfId="5089" xr:uid="{00000000-0005-0000-0000-0000AE0A0000}"/>
    <cellStyle name="20% - Accent6 7 5" xfId="1993" xr:uid="{00000000-0005-0000-0000-0000AF0A0000}"/>
    <cellStyle name="20% - Accent6 7 5 2" xfId="5091" xr:uid="{00000000-0005-0000-0000-0000B00A0000}"/>
    <cellStyle name="20% - Accent6 7 6" xfId="1994" xr:uid="{00000000-0005-0000-0000-0000B10A0000}"/>
    <cellStyle name="20% - Accent6 7 6 2" xfId="5092" xr:uid="{00000000-0005-0000-0000-0000B20A0000}"/>
    <cellStyle name="20% - Accent6 7 7" xfId="1995" xr:uid="{00000000-0005-0000-0000-0000B30A0000}"/>
    <cellStyle name="20% - Accent6 7 7 2" xfId="5093" xr:uid="{00000000-0005-0000-0000-0000B40A0000}"/>
    <cellStyle name="20% - Accent6 7 8" xfId="1996" xr:uid="{00000000-0005-0000-0000-0000B50A0000}"/>
    <cellStyle name="20% - Accent6 7 8 2" xfId="5094" xr:uid="{00000000-0005-0000-0000-0000B60A0000}"/>
    <cellStyle name="20% - Accent6 7 9" xfId="1997" xr:uid="{00000000-0005-0000-0000-0000B70A0000}"/>
    <cellStyle name="20% - Accent6 7 9 2" xfId="5095" xr:uid="{00000000-0005-0000-0000-0000B80A0000}"/>
    <cellStyle name="20% - Accent6 7_Sheet2" xfId="1998" xr:uid="{00000000-0005-0000-0000-0000B90A0000}"/>
    <cellStyle name="20% - Accent6 8" xfId="1999" xr:uid="{00000000-0005-0000-0000-0000BA0A0000}"/>
    <cellStyle name="20% - Accent6 8 10" xfId="5096" xr:uid="{00000000-0005-0000-0000-0000BB0A0000}"/>
    <cellStyle name="20% - Accent6 8 2" xfId="2000" xr:uid="{00000000-0005-0000-0000-0000BC0A0000}"/>
    <cellStyle name="20% - Accent6 8 2 2" xfId="5097" xr:uid="{00000000-0005-0000-0000-0000BD0A0000}"/>
    <cellStyle name="20% - Accent6 8 3" xfId="2001" xr:uid="{00000000-0005-0000-0000-0000BE0A0000}"/>
    <cellStyle name="20% - Accent6 8 3 2" xfId="5098" xr:uid="{00000000-0005-0000-0000-0000BF0A0000}"/>
    <cellStyle name="20% - Accent6 8 4" xfId="2002" xr:uid="{00000000-0005-0000-0000-0000C00A0000}"/>
    <cellStyle name="20% - Accent6 8 4 2" xfId="5099" xr:uid="{00000000-0005-0000-0000-0000C10A0000}"/>
    <cellStyle name="20% - Accent6 8 5" xfId="2003" xr:uid="{00000000-0005-0000-0000-0000C20A0000}"/>
    <cellStyle name="20% - Accent6 8 5 2" xfId="5100" xr:uid="{00000000-0005-0000-0000-0000C30A0000}"/>
    <cellStyle name="20% - Accent6 8 6" xfId="2004" xr:uid="{00000000-0005-0000-0000-0000C40A0000}"/>
    <cellStyle name="20% - Accent6 8 6 2" xfId="5101" xr:uid="{00000000-0005-0000-0000-0000C50A0000}"/>
    <cellStyle name="20% - Accent6 8 7" xfId="2005" xr:uid="{00000000-0005-0000-0000-0000C60A0000}"/>
    <cellStyle name="20% - Accent6 8 7 2" xfId="5102" xr:uid="{00000000-0005-0000-0000-0000C70A0000}"/>
    <cellStyle name="20% - Accent6 8 8" xfId="2006" xr:uid="{00000000-0005-0000-0000-0000C80A0000}"/>
    <cellStyle name="20% - Accent6 8 8 2" xfId="5103" xr:uid="{00000000-0005-0000-0000-0000C90A0000}"/>
    <cellStyle name="20% - Accent6 8 9" xfId="2007" xr:uid="{00000000-0005-0000-0000-0000CA0A0000}"/>
    <cellStyle name="20% - Accent6 8 9 2" xfId="5104" xr:uid="{00000000-0005-0000-0000-0000CB0A0000}"/>
    <cellStyle name="20% - Accent6 8_Sheet2" xfId="2008" xr:uid="{00000000-0005-0000-0000-0000CC0A0000}"/>
    <cellStyle name="20% - Accent6 9" xfId="2009" xr:uid="{00000000-0005-0000-0000-0000CD0A0000}"/>
    <cellStyle name="20% - Accent6 9 10" xfId="5105" xr:uid="{00000000-0005-0000-0000-0000CE0A0000}"/>
    <cellStyle name="20% - Accent6 9 2" xfId="2010" xr:uid="{00000000-0005-0000-0000-0000CF0A0000}"/>
    <cellStyle name="20% - Accent6 9 2 2" xfId="5106" xr:uid="{00000000-0005-0000-0000-0000D00A0000}"/>
    <cellStyle name="20% - Accent6 9 3" xfId="2011" xr:uid="{00000000-0005-0000-0000-0000D10A0000}"/>
    <cellStyle name="20% - Accent6 9 3 2" xfId="5107" xr:uid="{00000000-0005-0000-0000-0000D20A0000}"/>
    <cellStyle name="20% - Accent6 9 4" xfId="2012" xr:uid="{00000000-0005-0000-0000-0000D30A0000}"/>
    <cellStyle name="20% - Accent6 9 4 2" xfId="5108" xr:uid="{00000000-0005-0000-0000-0000D40A0000}"/>
    <cellStyle name="20% - Accent6 9 5" xfId="2013" xr:uid="{00000000-0005-0000-0000-0000D50A0000}"/>
    <cellStyle name="20% - Accent6 9 5 2" xfId="5109" xr:uid="{00000000-0005-0000-0000-0000D60A0000}"/>
    <cellStyle name="20% - Accent6 9 6" xfId="2014" xr:uid="{00000000-0005-0000-0000-0000D70A0000}"/>
    <cellStyle name="20% - Accent6 9 6 2" xfId="5110" xr:uid="{00000000-0005-0000-0000-0000D80A0000}"/>
    <cellStyle name="20% - Accent6 9 7" xfId="2015" xr:uid="{00000000-0005-0000-0000-0000D90A0000}"/>
    <cellStyle name="20% - Accent6 9 7 2" xfId="5111" xr:uid="{00000000-0005-0000-0000-0000DA0A0000}"/>
    <cellStyle name="20% - Accent6 9 8" xfId="2016" xr:uid="{00000000-0005-0000-0000-0000DB0A0000}"/>
    <cellStyle name="20% - Accent6 9 8 2" xfId="5112" xr:uid="{00000000-0005-0000-0000-0000DC0A0000}"/>
    <cellStyle name="20% - Accent6 9 9" xfId="2017" xr:uid="{00000000-0005-0000-0000-0000DD0A0000}"/>
    <cellStyle name="20% - Accent6 9 9 2" xfId="5113" xr:uid="{00000000-0005-0000-0000-0000DE0A0000}"/>
    <cellStyle name="20% - Akzent1" xfId="2018" xr:uid="{00000000-0005-0000-0000-0000DF0A0000}"/>
    <cellStyle name="20% - Akzent2" xfId="2019" xr:uid="{00000000-0005-0000-0000-0000E00A0000}"/>
    <cellStyle name="20% - Akzent3" xfId="2020" xr:uid="{00000000-0005-0000-0000-0000E10A0000}"/>
    <cellStyle name="20% - Akzent4" xfId="2021" xr:uid="{00000000-0005-0000-0000-0000E20A0000}"/>
    <cellStyle name="20% - Akzent5" xfId="2022" xr:uid="{00000000-0005-0000-0000-0000E30A0000}"/>
    <cellStyle name="20% - Akzent6" xfId="2023" xr:uid="{00000000-0005-0000-0000-0000E40A0000}"/>
    <cellStyle name="³f¹E[0]_laroux" xfId="2024" xr:uid="{00000000-0005-0000-0000-0000E50A0000}"/>
    <cellStyle name="³f¹ô_laroux" xfId="2025" xr:uid="{00000000-0005-0000-0000-0000E60A0000}"/>
    <cellStyle name="40% - Accent1 1" xfId="2026" xr:uid="{00000000-0005-0000-0000-0000E70A0000}"/>
    <cellStyle name="40% - Accent1 1 1" xfId="2027" xr:uid="{00000000-0005-0000-0000-0000E80A0000}"/>
    <cellStyle name="40% - Accent1 1 1 2" xfId="2028" xr:uid="{00000000-0005-0000-0000-0000E90A0000}"/>
    <cellStyle name="40% - Accent1 1 1 2 2" xfId="5116" xr:uid="{00000000-0005-0000-0000-0000EA0A0000}"/>
    <cellStyle name="40% - Accent1 1 1 3" xfId="5115" xr:uid="{00000000-0005-0000-0000-0000EB0A0000}"/>
    <cellStyle name="40% - Accent1 1 2" xfId="2029" xr:uid="{00000000-0005-0000-0000-0000EC0A0000}"/>
    <cellStyle name="40% - Accent1 1 2 2" xfId="5117" xr:uid="{00000000-0005-0000-0000-0000ED0A0000}"/>
    <cellStyle name="40% - Accent1 1 3" xfId="5114" xr:uid="{00000000-0005-0000-0000-0000EE0A0000}"/>
    <cellStyle name="40% - Accent1 10" xfId="2030" xr:uid="{00000000-0005-0000-0000-0000EF0A0000}"/>
    <cellStyle name="40% - Accent1 10 10" xfId="5118" xr:uid="{00000000-0005-0000-0000-0000F00A0000}"/>
    <cellStyle name="40% - Accent1 10 2" xfId="2031" xr:uid="{00000000-0005-0000-0000-0000F10A0000}"/>
    <cellStyle name="40% - Accent1 10 2 2" xfId="5119" xr:uid="{00000000-0005-0000-0000-0000F20A0000}"/>
    <cellStyle name="40% - Accent1 10 3" xfId="2032" xr:uid="{00000000-0005-0000-0000-0000F30A0000}"/>
    <cellStyle name="40% - Accent1 10 3 2" xfId="5120" xr:uid="{00000000-0005-0000-0000-0000F40A0000}"/>
    <cellStyle name="40% - Accent1 10 4" xfId="2033" xr:uid="{00000000-0005-0000-0000-0000F50A0000}"/>
    <cellStyle name="40% - Accent1 10 4 2" xfId="5121" xr:uid="{00000000-0005-0000-0000-0000F60A0000}"/>
    <cellStyle name="40% - Accent1 10 5" xfId="2034" xr:uid="{00000000-0005-0000-0000-0000F70A0000}"/>
    <cellStyle name="40% - Accent1 10 5 2" xfId="5122" xr:uid="{00000000-0005-0000-0000-0000F80A0000}"/>
    <cellStyle name="40% - Accent1 10 6" xfId="2035" xr:uid="{00000000-0005-0000-0000-0000F90A0000}"/>
    <cellStyle name="40% - Accent1 10 6 2" xfId="5123" xr:uid="{00000000-0005-0000-0000-0000FA0A0000}"/>
    <cellStyle name="40% - Accent1 10 7" xfId="2036" xr:uid="{00000000-0005-0000-0000-0000FB0A0000}"/>
    <cellStyle name="40% - Accent1 10 7 2" xfId="5124" xr:uid="{00000000-0005-0000-0000-0000FC0A0000}"/>
    <cellStyle name="40% - Accent1 10 8" xfId="2037" xr:uid="{00000000-0005-0000-0000-0000FD0A0000}"/>
    <cellStyle name="40% - Accent1 10 8 2" xfId="5125" xr:uid="{00000000-0005-0000-0000-0000FE0A0000}"/>
    <cellStyle name="40% - Accent1 10 9" xfId="2038" xr:uid="{00000000-0005-0000-0000-0000FF0A0000}"/>
    <cellStyle name="40% - Accent1 10 9 2" xfId="5126" xr:uid="{00000000-0005-0000-0000-0000000B0000}"/>
    <cellStyle name="40% - Accent1 11" xfId="2039" xr:uid="{00000000-0005-0000-0000-0000010B0000}"/>
    <cellStyle name="40% - Accent1 11 2" xfId="5127" xr:uid="{00000000-0005-0000-0000-0000020B0000}"/>
    <cellStyle name="40% - Accent1 12" xfId="2040" xr:uid="{00000000-0005-0000-0000-0000030B0000}"/>
    <cellStyle name="40% - Accent1 12 2" xfId="5128" xr:uid="{00000000-0005-0000-0000-0000040B0000}"/>
    <cellStyle name="40% - Accent1 13" xfId="2041" xr:uid="{00000000-0005-0000-0000-0000050B0000}"/>
    <cellStyle name="40% - Accent1 13 2" xfId="5129" xr:uid="{00000000-0005-0000-0000-0000060B0000}"/>
    <cellStyle name="40% - Accent1 14" xfId="2042" xr:uid="{00000000-0005-0000-0000-0000070B0000}"/>
    <cellStyle name="40% - Accent1 14 2" xfId="5130" xr:uid="{00000000-0005-0000-0000-0000080B0000}"/>
    <cellStyle name="40% - Accent1 15" xfId="2043" xr:uid="{00000000-0005-0000-0000-0000090B0000}"/>
    <cellStyle name="40% - Accent1 15 2" xfId="5131" xr:uid="{00000000-0005-0000-0000-00000A0B0000}"/>
    <cellStyle name="40% - Accent1 16" xfId="2044" xr:uid="{00000000-0005-0000-0000-00000B0B0000}"/>
    <cellStyle name="40% - Accent1 16 2" xfId="5132" xr:uid="{00000000-0005-0000-0000-00000C0B0000}"/>
    <cellStyle name="40% - Accent1 17" xfId="2045" xr:uid="{00000000-0005-0000-0000-00000D0B0000}"/>
    <cellStyle name="40% - Accent1 17 2" xfId="5133" xr:uid="{00000000-0005-0000-0000-00000E0B0000}"/>
    <cellStyle name="40% - Accent1 18" xfId="2046" xr:uid="{00000000-0005-0000-0000-00000F0B0000}"/>
    <cellStyle name="40% - Accent1 18 2" xfId="5134" xr:uid="{00000000-0005-0000-0000-0000100B0000}"/>
    <cellStyle name="40% - Accent1 19" xfId="2047" xr:uid="{00000000-0005-0000-0000-0000110B0000}"/>
    <cellStyle name="40% - Accent1 19 2" xfId="5135" xr:uid="{00000000-0005-0000-0000-0000120B0000}"/>
    <cellStyle name="40% - Accent1 2" xfId="2048" xr:uid="{00000000-0005-0000-0000-0000130B0000}"/>
    <cellStyle name="40% - Accent1 2 10" xfId="2049" xr:uid="{00000000-0005-0000-0000-0000140B0000}"/>
    <cellStyle name="40% - Accent1 2 10 2" xfId="5136" xr:uid="{00000000-0005-0000-0000-0000150B0000}"/>
    <cellStyle name="40% - Accent1 2 2" xfId="2050" xr:uid="{00000000-0005-0000-0000-0000160B0000}"/>
    <cellStyle name="40% - Accent1 2 2 2" xfId="2051" xr:uid="{00000000-0005-0000-0000-0000170B0000}"/>
    <cellStyle name="40% - Accent1 2 2 2 2" xfId="5138" xr:uid="{00000000-0005-0000-0000-0000180B0000}"/>
    <cellStyle name="40% - Accent1 2 2 3" xfId="5137" xr:uid="{00000000-0005-0000-0000-0000190B0000}"/>
    <cellStyle name="40% - Accent1 2 3" xfId="2052" xr:uid="{00000000-0005-0000-0000-00001A0B0000}"/>
    <cellStyle name="40% - Accent1 2 3 2" xfId="2053" xr:uid="{00000000-0005-0000-0000-00001B0B0000}"/>
    <cellStyle name="40% - Accent1 2 3 2 2" xfId="5140" xr:uid="{00000000-0005-0000-0000-00001C0B0000}"/>
    <cellStyle name="40% - Accent1 2 3 3" xfId="5139" xr:uid="{00000000-0005-0000-0000-00001D0B0000}"/>
    <cellStyle name="40% - Accent1 2 4" xfId="2054" xr:uid="{00000000-0005-0000-0000-00001E0B0000}"/>
    <cellStyle name="40% - Accent1 2 4 2" xfId="2055" xr:uid="{00000000-0005-0000-0000-00001F0B0000}"/>
    <cellStyle name="40% - Accent1 2 4 2 2" xfId="5142" xr:uid="{00000000-0005-0000-0000-0000200B0000}"/>
    <cellStyle name="40% - Accent1 2 4 3" xfId="5141" xr:uid="{00000000-0005-0000-0000-0000210B0000}"/>
    <cellStyle name="40% - Accent1 2 5" xfId="2056" xr:uid="{00000000-0005-0000-0000-0000220B0000}"/>
    <cellStyle name="40% - Accent1 2 5 2" xfId="5143" xr:uid="{00000000-0005-0000-0000-0000230B0000}"/>
    <cellStyle name="40% - Accent1 2 6" xfId="2057" xr:uid="{00000000-0005-0000-0000-0000240B0000}"/>
    <cellStyle name="40% - Accent1 2 6 2" xfId="5144" xr:uid="{00000000-0005-0000-0000-0000250B0000}"/>
    <cellStyle name="40% - Accent1 2 7" xfId="2058" xr:uid="{00000000-0005-0000-0000-0000260B0000}"/>
    <cellStyle name="40% - Accent1 2 7 2" xfId="5145" xr:uid="{00000000-0005-0000-0000-0000270B0000}"/>
    <cellStyle name="40% - Accent1 2 8" xfId="2059" xr:uid="{00000000-0005-0000-0000-0000280B0000}"/>
    <cellStyle name="40% - Accent1 2 8 2" xfId="5146" xr:uid="{00000000-0005-0000-0000-0000290B0000}"/>
    <cellStyle name="40% - Accent1 2 9" xfId="2060" xr:uid="{00000000-0005-0000-0000-00002A0B0000}"/>
    <cellStyle name="40% - Accent1 2 9 2" xfId="5147" xr:uid="{00000000-0005-0000-0000-00002B0B0000}"/>
    <cellStyle name="40% - Accent1 2_B Block  Column LGF to UGF Lvl" xfId="2061" xr:uid="{00000000-0005-0000-0000-00002C0B0000}"/>
    <cellStyle name="40% - Accent1 20" xfId="2062" xr:uid="{00000000-0005-0000-0000-00002D0B0000}"/>
    <cellStyle name="40% - Accent1 20 2" xfId="5148" xr:uid="{00000000-0005-0000-0000-00002E0B0000}"/>
    <cellStyle name="40% - Accent1 21" xfId="2063" xr:uid="{00000000-0005-0000-0000-00002F0B0000}"/>
    <cellStyle name="40% - Accent1 21 2" xfId="5149" xr:uid="{00000000-0005-0000-0000-0000300B0000}"/>
    <cellStyle name="40% - Accent1 22" xfId="2064" xr:uid="{00000000-0005-0000-0000-0000310B0000}"/>
    <cellStyle name="40% - Accent1 22 2" xfId="5150" xr:uid="{00000000-0005-0000-0000-0000320B0000}"/>
    <cellStyle name="40% - Accent1 23" xfId="2065" xr:uid="{00000000-0005-0000-0000-0000330B0000}"/>
    <cellStyle name="40% - Accent1 23 2" xfId="5151" xr:uid="{00000000-0005-0000-0000-0000340B0000}"/>
    <cellStyle name="40% - Accent1 24" xfId="2066" xr:uid="{00000000-0005-0000-0000-0000350B0000}"/>
    <cellStyle name="40% - Accent1 24 2" xfId="5152" xr:uid="{00000000-0005-0000-0000-0000360B0000}"/>
    <cellStyle name="40% - Accent1 25" xfId="2067" xr:uid="{00000000-0005-0000-0000-0000370B0000}"/>
    <cellStyle name="40% - Accent1 25 2" xfId="5153" xr:uid="{00000000-0005-0000-0000-0000380B0000}"/>
    <cellStyle name="40% - Accent1 26" xfId="2068" xr:uid="{00000000-0005-0000-0000-0000390B0000}"/>
    <cellStyle name="40% - Accent1 26 2" xfId="5154" xr:uid="{00000000-0005-0000-0000-00003A0B0000}"/>
    <cellStyle name="40% - Accent1 27" xfId="2069" xr:uid="{00000000-0005-0000-0000-00003B0B0000}"/>
    <cellStyle name="40% - Accent1 27 2" xfId="5155" xr:uid="{00000000-0005-0000-0000-00003C0B0000}"/>
    <cellStyle name="40% - Accent1 28" xfId="2070" xr:uid="{00000000-0005-0000-0000-00003D0B0000}"/>
    <cellStyle name="40% - Accent1 28 2" xfId="5156" xr:uid="{00000000-0005-0000-0000-00003E0B0000}"/>
    <cellStyle name="40% - Accent1 29" xfId="2071" xr:uid="{00000000-0005-0000-0000-00003F0B0000}"/>
    <cellStyle name="40% - Accent1 29 2" xfId="5157" xr:uid="{00000000-0005-0000-0000-0000400B0000}"/>
    <cellStyle name="40% - Accent1 3" xfId="2072" xr:uid="{00000000-0005-0000-0000-0000410B0000}"/>
    <cellStyle name="40% - Accent1 3 10" xfId="5158" xr:uid="{00000000-0005-0000-0000-0000420B0000}"/>
    <cellStyle name="40% - Accent1 3 2" xfId="2073" xr:uid="{00000000-0005-0000-0000-0000430B0000}"/>
    <cellStyle name="40% - Accent1 3 2 2" xfId="5159" xr:uid="{00000000-0005-0000-0000-0000440B0000}"/>
    <cellStyle name="40% - Accent1 3 3" xfId="2074" xr:uid="{00000000-0005-0000-0000-0000450B0000}"/>
    <cellStyle name="40% - Accent1 3 3 2" xfId="2075" xr:uid="{00000000-0005-0000-0000-0000460B0000}"/>
    <cellStyle name="40% - Accent1 3 3 2 2" xfId="5161" xr:uid="{00000000-0005-0000-0000-0000470B0000}"/>
    <cellStyle name="40% - Accent1 3 3 3" xfId="5160" xr:uid="{00000000-0005-0000-0000-0000480B0000}"/>
    <cellStyle name="40% - Accent1 3 4" xfId="2076" xr:uid="{00000000-0005-0000-0000-0000490B0000}"/>
    <cellStyle name="40% - Accent1 3 4 2" xfId="2077" xr:uid="{00000000-0005-0000-0000-00004A0B0000}"/>
    <cellStyle name="40% - Accent1 3 4 2 2" xfId="5163" xr:uid="{00000000-0005-0000-0000-00004B0B0000}"/>
    <cellStyle name="40% - Accent1 3 4 3" xfId="5162" xr:uid="{00000000-0005-0000-0000-00004C0B0000}"/>
    <cellStyle name="40% - Accent1 3 5" xfId="2078" xr:uid="{00000000-0005-0000-0000-00004D0B0000}"/>
    <cellStyle name="40% - Accent1 3 5 2" xfId="5164" xr:uid="{00000000-0005-0000-0000-00004E0B0000}"/>
    <cellStyle name="40% - Accent1 3 6" xfId="2079" xr:uid="{00000000-0005-0000-0000-00004F0B0000}"/>
    <cellStyle name="40% - Accent1 3 6 2" xfId="5165" xr:uid="{00000000-0005-0000-0000-0000500B0000}"/>
    <cellStyle name="40% - Accent1 3 7" xfId="2080" xr:uid="{00000000-0005-0000-0000-0000510B0000}"/>
    <cellStyle name="40% - Accent1 3 7 2" xfId="5166" xr:uid="{00000000-0005-0000-0000-0000520B0000}"/>
    <cellStyle name="40% - Accent1 3 8" xfId="2081" xr:uid="{00000000-0005-0000-0000-0000530B0000}"/>
    <cellStyle name="40% - Accent1 3 8 2" xfId="5167" xr:uid="{00000000-0005-0000-0000-0000540B0000}"/>
    <cellStyle name="40% - Accent1 3 9" xfId="2082" xr:uid="{00000000-0005-0000-0000-0000550B0000}"/>
    <cellStyle name="40% - Accent1 3 9 2" xfId="5168" xr:uid="{00000000-0005-0000-0000-0000560B0000}"/>
    <cellStyle name="40% - Accent1 3_Sheet2" xfId="2083" xr:uid="{00000000-0005-0000-0000-0000570B0000}"/>
    <cellStyle name="40% - Accent1 30" xfId="2084" xr:uid="{00000000-0005-0000-0000-0000580B0000}"/>
    <cellStyle name="40% - Accent1 30 2" xfId="5169" xr:uid="{00000000-0005-0000-0000-0000590B0000}"/>
    <cellStyle name="40% - Accent1 31" xfId="2085" xr:uid="{00000000-0005-0000-0000-00005A0B0000}"/>
    <cellStyle name="40% - Accent1 31 2" xfId="5170" xr:uid="{00000000-0005-0000-0000-00005B0B0000}"/>
    <cellStyle name="40% - Accent1 32" xfId="2086" xr:uid="{00000000-0005-0000-0000-00005C0B0000}"/>
    <cellStyle name="40% - Accent1 32 2" xfId="5171" xr:uid="{00000000-0005-0000-0000-00005D0B0000}"/>
    <cellStyle name="40% - Accent1 33" xfId="2087" xr:uid="{00000000-0005-0000-0000-00005E0B0000}"/>
    <cellStyle name="40% - Accent1 33 2" xfId="5172" xr:uid="{00000000-0005-0000-0000-00005F0B0000}"/>
    <cellStyle name="40% - Accent1 34" xfId="2088" xr:uid="{00000000-0005-0000-0000-0000600B0000}"/>
    <cellStyle name="40% - Accent1 34 2" xfId="5173" xr:uid="{00000000-0005-0000-0000-0000610B0000}"/>
    <cellStyle name="40% - Accent1 35" xfId="2089" xr:uid="{00000000-0005-0000-0000-0000620B0000}"/>
    <cellStyle name="40% - Accent1 35 2" xfId="5174" xr:uid="{00000000-0005-0000-0000-0000630B0000}"/>
    <cellStyle name="40% - Accent1 36" xfId="2090" xr:uid="{00000000-0005-0000-0000-0000640B0000}"/>
    <cellStyle name="40% - Accent1 36 2" xfId="5175" xr:uid="{00000000-0005-0000-0000-0000650B0000}"/>
    <cellStyle name="40% - Accent1 37" xfId="2091" xr:uid="{00000000-0005-0000-0000-0000660B0000}"/>
    <cellStyle name="40% - Accent1 37 2" xfId="5176" xr:uid="{00000000-0005-0000-0000-0000670B0000}"/>
    <cellStyle name="40% - Accent1 38" xfId="2092" xr:uid="{00000000-0005-0000-0000-0000680B0000}"/>
    <cellStyle name="40% - Accent1 38 2" xfId="5177" xr:uid="{00000000-0005-0000-0000-0000690B0000}"/>
    <cellStyle name="40% - Accent1 39" xfId="2093" xr:uid="{00000000-0005-0000-0000-00006A0B0000}"/>
    <cellStyle name="40% - Accent1 39 2" xfId="5178" xr:uid="{00000000-0005-0000-0000-00006B0B0000}"/>
    <cellStyle name="40% - Accent1 4" xfId="2094" xr:uid="{00000000-0005-0000-0000-00006C0B0000}"/>
    <cellStyle name="40% - Accent1 4 10" xfId="5179" xr:uid="{00000000-0005-0000-0000-00006D0B0000}"/>
    <cellStyle name="40% - Accent1 4 2" xfId="2095" xr:uid="{00000000-0005-0000-0000-00006E0B0000}"/>
    <cellStyle name="40% - Accent1 4 2 2" xfId="5180" xr:uid="{00000000-0005-0000-0000-00006F0B0000}"/>
    <cellStyle name="40% - Accent1 4 3" xfId="2096" xr:uid="{00000000-0005-0000-0000-0000700B0000}"/>
    <cellStyle name="40% - Accent1 4 3 2" xfId="2097" xr:uid="{00000000-0005-0000-0000-0000710B0000}"/>
    <cellStyle name="40% - Accent1 4 3 2 2" xfId="5182" xr:uid="{00000000-0005-0000-0000-0000720B0000}"/>
    <cellStyle name="40% - Accent1 4 3 3" xfId="5181" xr:uid="{00000000-0005-0000-0000-0000730B0000}"/>
    <cellStyle name="40% - Accent1 4 4" xfId="2098" xr:uid="{00000000-0005-0000-0000-0000740B0000}"/>
    <cellStyle name="40% - Accent1 4 4 2" xfId="2099" xr:uid="{00000000-0005-0000-0000-0000750B0000}"/>
    <cellStyle name="40% - Accent1 4 4 2 2" xfId="5184" xr:uid="{00000000-0005-0000-0000-0000760B0000}"/>
    <cellStyle name="40% - Accent1 4 4 3" xfId="5183" xr:uid="{00000000-0005-0000-0000-0000770B0000}"/>
    <cellStyle name="40% - Accent1 4 5" xfId="2100" xr:uid="{00000000-0005-0000-0000-0000780B0000}"/>
    <cellStyle name="40% - Accent1 4 5 2" xfId="5185" xr:uid="{00000000-0005-0000-0000-0000790B0000}"/>
    <cellStyle name="40% - Accent1 4 6" xfId="2101" xr:uid="{00000000-0005-0000-0000-00007A0B0000}"/>
    <cellStyle name="40% - Accent1 4 6 2" xfId="5186" xr:uid="{00000000-0005-0000-0000-00007B0B0000}"/>
    <cellStyle name="40% - Accent1 4 7" xfId="2102" xr:uid="{00000000-0005-0000-0000-00007C0B0000}"/>
    <cellStyle name="40% - Accent1 4 7 2" xfId="5187" xr:uid="{00000000-0005-0000-0000-00007D0B0000}"/>
    <cellStyle name="40% - Accent1 4 8" xfId="2103" xr:uid="{00000000-0005-0000-0000-00007E0B0000}"/>
    <cellStyle name="40% - Accent1 4 8 2" xfId="5188" xr:uid="{00000000-0005-0000-0000-00007F0B0000}"/>
    <cellStyle name="40% - Accent1 4 9" xfId="2104" xr:uid="{00000000-0005-0000-0000-0000800B0000}"/>
    <cellStyle name="40% - Accent1 4 9 2" xfId="5189" xr:uid="{00000000-0005-0000-0000-0000810B0000}"/>
    <cellStyle name="40% - Accent1 4_Sheet2" xfId="2105" xr:uid="{00000000-0005-0000-0000-0000820B0000}"/>
    <cellStyle name="40% - Accent1 5" xfId="2106" xr:uid="{00000000-0005-0000-0000-0000830B0000}"/>
    <cellStyle name="40% - Accent1 5 10" xfId="5190" xr:uid="{00000000-0005-0000-0000-0000840B0000}"/>
    <cellStyle name="40% - Accent1 5 2" xfId="2107" xr:uid="{00000000-0005-0000-0000-0000850B0000}"/>
    <cellStyle name="40% - Accent1 5 2 2" xfId="2108" xr:uid="{00000000-0005-0000-0000-0000860B0000}"/>
    <cellStyle name="40% - Accent1 5 2 2 2" xfId="5192" xr:uid="{00000000-0005-0000-0000-0000870B0000}"/>
    <cellStyle name="40% - Accent1 5 2 3" xfId="5191" xr:uid="{00000000-0005-0000-0000-0000880B0000}"/>
    <cellStyle name="40% - Accent1 5 3" xfId="2109" xr:uid="{00000000-0005-0000-0000-0000890B0000}"/>
    <cellStyle name="40% - Accent1 5 3 2" xfId="2110" xr:uid="{00000000-0005-0000-0000-00008A0B0000}"/>
    <cellStyle name="40% - Accent1 5 3 2 2" xfId="5194" xr:uid="{00000000-0005-0000-0000-00008B0B0000}"/>
    <cellStyle name="40% - Accent1 5 3 3" xfId="5193" xr:uid="{00000000-0005-0000-0000-00008C0B0000}"/>
    <cellStyle name="40% - Accent1 5 4" xfId="2111" xr:uid="{00000000-0005-0000-0000-00008D0B0000}"/>
    <cellStyle name="40% - Accent1 5 4 2" xfId="2112" xr:uid="{00000000-0005-0000-0000-00008E0B0000}"/>
    <cellStyle name="40% - Accent1 5 4 2 2" xfId="5196" xr:uid="{00000000-0005-0000-0000-00008F0B0000}"/>
    <cellStyle name="40% - Accent1 5 4 3" xfId="5195" xr:uid="{00000000-0005-0000-0000-0000900B0000}"/>
    <cellStyle name="40% - Accent1 5 5" xfId="2113" xr:uid="{00000000-0005-0000-0000-0000910B0000}"/>
    <cellStyle name="40% - Accent1 5 5 2" xfId="5197" xr:uid="{00000000-0005-0000-0000-0000920B0000}"/>
    <cellStyle name="40% - Accent1 5 6" xfId="2114" xr:uid="{00000000-0005-0000-0000-0000930B0000}"/>
    <cellStyle name="40% - Accent1 5 6 2" xfId="5198" xr:uid="{00000000-0005-0000-0000-0000940B0000}"/>
    <cellStyle name="40% - Accent1 5 7" xfId="2115" xr:uid="{00000000-0005-0000-0000-0000950B0000}"/>
    <cellStyle name="40% - Accent1 5 7 2" xfId="5199" xr:uid="{00000000-0005-0000-0000-0000960B0000}"/>
    <cellStyle name="40% - Accent1 5 8" xfId="2116" xr:uid="{00000000-0005-0000-0000-0000970B0000}"/>
    <cellStyle name="40% - Accent1 5 8 2" xfId="5200" xr:uid="{00000000-0005-0000-0000-0000980B0000}"/>
    <cellStyle name="40% - Accent1 5 9" xfId="2117" xr:uid="{00000000-0005-0000-0000-0000990B0000}"/>
    <cellStyle name="40% - Accent1 5 9 2" xfId="5201" xr:uid="{00000000-0005-0000-0000-00009A0B0000}"/>
    <cellStyle name="40% - Accent1 5_Sheet2" xfId="2118" xr:uid="{00000000-0005-0000-0000-00009B0B0000}"/>
    <cellStyle name="40% - Accent1 6" xfId="2119" xr:uid="{00000000-0005-0000-0000-00009C0B0000}"/>
    <cellStyle name="40% - Accent1 6 10" xfId="5202" xr:uid="{00000000-0005-0000-0000-00009D0B0000}"/>
    <cellStyle name="40% - Accent1 6 2" xfId="2120" xr:uid="{00000000-0005-0000-0000-00009E0B0000}"/>
    <cellStyle name="40% - Accent1 6 2 2" xfId="2121" xr:uid="{00000000-0005-0000-0000-00009F0B0000}"/>
    <cellStyle name="40% - Accent1 6 2 2 2" xfId="5204" xr:uid="{00000000-0005-0000-0000-0000A00B0000}"/>
    <cellStyle name="40% - Accent1 6 2 3" xfId="5203" xr:uid="{00000000-0005-0000-0000-0000A10B0000}"/>
    <cellStyle name="40% - Accent1 6 3" xfId="2122" xr:uid="{00000000-0005-0000-0000-0000A20B0000}"/>
    <cellStyle name="40% - Accent1 6 3 2" xfId="2123" xr:uid="{00000000-0005-0000-0000-0000A30B0000}"/>
    <cellStyle name="40% - Accent1 6 3 2 2" xfId="5206" xr:uid="{00000000-0005-0000-0000-0000A40B0000}"/>
    <cellStyle name="40% - Accent1 6 3 3" xfId="5205" xr:uid="{00000000-0005-0000-0000-0000A50B0000}"/>
    <cellStyle name="40% - Accent1 6 4" xfId="2124" xr:uid="{00000000-0005-0000-0000-0000A60B0000}"/>
    <cellStyle name="40% - Accent1 6 4 2" xfId="2125" xr:uid="{00000000-0005-0000-0000-0000A70B0000}"/>
    <cellStyle name="40% - Accent1 6 4 2 2" xfId="5208" xr:uid="{00000000-0005-0000-0000-0000A80B0000}"/>
    <cellStyle name="40% - Accent1 6 4 3" xfId="5207" xr:uid="{00000000-0005-0000-0000-0000A90B0000}"/>
    <cellStyle name="40% - Accent1 6 5" xfId="2126" xr:uid="{00000000-0005-0000-0000-0000AA0B0000}"/>
    <cellStyle name="40% - Accent1 6 5 2" xfId="5209" xr:uid="{00000000-0005-0000-0000-0000AB0B0000}"/>
    <cellStyle name="40% - Accent1 6 6" xfId="2127" xr:uid="{00000000-0005-0000-0000-0000AC0B0000}"/>
    <cellStyle name="40% - Accent1 6 6 2" xfId="5210" xr:uid="{00000000-0005-0000-0000-0000AD0B0000}"/>
    <cellStyle name="40% - Accent1 6 7" xfId="2128" xr:uid="{00000000-0005-0000-0000-0000AE0B0000}"/>
    <cellStyle name="40% - Accent1 6 7 2" xfId="5211" xr:uid="{00000000-0005-0000-0000-0000AF0B0000}"/>
    <cellStyle name="40% - Accent1 6 8" xfId="2129" xr:uid="{00000000-0005-0000-0000-0000B00B0000}"/>
    <cellStyle name="40% - Accent1 6 8 2" xfId="5212" xr:uid="{00000000-0005-0000-0000-0000B10B0000}"/>
    <cellStyle name="40% - Accent1 6 9" xfId="2130" xr:uid="{00000000-0005-0000-0000-0000B20B0000}"/>
    <cellStyle name="40% - Accent1 6 9 2" xfId="5213" xr:uid="{00000000-0005-0000-0000-0000B30B0000}"/>
    <cellStyle name="40% - Accent1 6_Sheet2" xfId="2131" xr:uid="{00000000-0005-0000-0000-0000B40B0000}"/>
    <cellStyle name="40% - Accent1 7" xfId="2132" xr:uid="{00000000-0005-0000-0000-0000B50B0000}"/>
    <cellStyle name="40% - Accent1 7 10" xfId="5214" xr:uid="{00000000-0005-0000-0000-0000B60B0000}"/>
    <cellStyle name="40% - Accent1 7 2" xfId="2133" xr:uid="{00000000-0005-0000-0000-0000B70B0000}"/>
    <cellStyle name="40% - Accent1 7 2 2" xfId="2134" xr:uid="{00000000-0005-0000-0000-0000B80B0000}"/>
    <cellStyle name="40% - Accent1 7 2 2 2" xfId="5216" xr:uid="{00000000-0005-0000-0000-0000B90B0000}"/>
    <cellStyle name="40% - Accent1 7 2 3" xfId="5215" xr:uid="{00000000-0005-0000-0000-0000BA0B0000}"/>
    <cellStyle name="40% - Accent1 7 3" xfId="2135" xr:uid="{00000000-0005-0000-0000-0000BB0B0000}"/>
    <cellStyle name="40% - Accent1 7 3 2" xfId="2136" xr:uid="{00000000-0005-0000-0000-0000BC0B0000}"/>
    <cellStyle name="40% - Accent1 7 3 2 2" xfId="5218" xr:uid="{00000000-0005-0000-0000-0000BD0B0000}"/>
    <cellStyle name="40% - Accent1 7 3 3" xfId="5217" xr:uid="{00000000-0005-0000-0000-0000BE0B0000}"/>
    <cellStyle name="40% - Accent1 7 4" xfId="2137" xr:uid="{00000000-0005-0000-0000-0000BF0B0000}"/>
    <cellStyle name="40% - Accent1 7 4 2" xfId="2138" xr:uid="{00000000-0005-0000-0000-0000C00B0000}"/>
    <cellStyle name="40% - Accent1 7 4 2 2" xfId="5220" xr:uid="{00000000-0005-0000-0000-0000C10B0000}"/>
    <cellStyle name="40% - Accent1 7 4 3" xfId="5219" xr:uid="{00000000-0005-0000-0000-0000C20B0000}"/>
    <cellStyle name="40% - Accent1 7 5" xfId="2139" xr:uid="{00000000-0005-0000-0000-0000C30B0000}"/>
    <cellStyle name="40% - Accent1 7 5 2" xfId="5221" xr:uid="{00000000-0005-0000-0000-0000C40B0000}"/>
    <cellStyle name="40% - Accent1 7 6" xfId="2140" xr:uid="{00000000-0005-0000-0000-0000C50B0000}"/>
    <cellStyle name="40% - Accent1 7 6 2" xfId="5222" xr:uid="{00000000-0005-0000-0000-0000C60B0000}"/>
    <cellStyle name="40% - Accent1 7 7" xfId="2141" xr:uid="{00000000-0005-0000-0000-0000C70B0000}"/>
    <cellStyle name="40% - Accent1 7 7 2" xfId="5223" xr:uid="{00000000-0005-0000-0000-0000C80B0000}"/>
    <cellStyle name="40% - Accent1 7 8" xfId="2142" xr:uid="{00000000-0005-0000-0000-0000C90B0000}"/>
    <cellStyle name="40% - Accent1 7 8 2" xfId="5224" xr:uid="{00000000-0005-0000-0000-0000CA0B0000}"/>
    <cellStyle name="40% - Accent1 7 9" xfId="2143" xr:uid="{00000000-0005-0000-0000-0000CB0B0000}"/>
    <cellStyle name="40% - Accent1 7 9 2" xfId="5225" xr:uid="{00000000-0005-0000-0000-0000CC0B0000}"/>
    <cellStyle name="40% - Accent1 7_Sheet2" xfId="2144" xr:uid="{00000000-0005-0000-0000-0000CD0B0000}"/>
    <cellStyle name="40% - Accent1 8" xfId="2145" xr:uid="{00000000-0005-0000-0000-0000CE0B0000}"/>
    <cellStyle name="40% - Accent1 8 10" xfId="5226" xr:uid="{00000000-0005-0000-0000-0000CF0B0000}"/>
    <cellStyle name="40% - Accent1 8 2" xfId="2146" xr:uid="{00000000-0005-0000-0000-0000D00B0000}"/>
    <cellStyle name="40% - Accent1 8 2 2" xfId="5227" xr:uid="{00000000-0005-0000-0000-0000D10B0000}"/>
    <cellStyle name="40% - Accent1 8 3" xfId="2147" xr:uid="{00000000-0005-0000-0000-0000D20B0000}"/>
    <cellStyle name="40% - Accent1 8 3 2" xfId="5228" xr:uid="{00000000-0005-0000-0000-0000D30B0000}"/>
    <cellStyle name="40% - Accent1 8 4" xfId="2148" xr:uid="{00000000-0005-0000-0000-0000D40B0000}"/>
    <cellStyle name="40% - Accent1 8 4 2" xfId="5229" xr:uid="{00000000-0005-0000-0000-0000D50B0000}"/>
    <cellStyle name="40% - Accent1 8 5" xfId="2149" xr:uid="{00000000-0005-0000-0000-0000D60B0000}"/>
    <cellStyle name="40% - Accent1 8 5 2" xfId="5230" xr:uid="{00000000-0005-0000-0000-0000D70B0000}"/>
    <cellStyle name="40% - Accent1 8 6" xfId="2150" xr:uid="{00000000-0005-0000-0000-0000D80B0000}"/>
    <cellStyle name="40% - Accent1 8 6 2" xfId="5231" xr:uid="{00000000-0005-0000-0000-0000D90B0000}"/>
    <cellStyle name="40% - Accent1 8 7" xfId="2151" xr:uid="{00000000-0005-0000-0000-0000DA0B0000}"/>
    <cellStyle name="40% - Accent1 8 7 2" xfId="5232" xr:uid="{00000000-0005-0000-0000-0000DB0B0000}"/>
    <cellStyle name="40% - Accent1 8 8" xfId="2152" xr:uid="{00000000-0005-0000-0000-0000DC0B0000}"/>
    <cellStyle name="40% - Accent1 8 8 2" xfId="5233" xr:uid="{00000000-0005-0000-0000-0000DD0B0000}"/>
    <cellStyle name="40% - Accent1 8 9" xfId="2153" xr:uid="{00000000-0005-0000-0000-0000DE0B0000}"/>
    <cellStyle name="40% - Accent1 8 9 2" xfId="5234" xr:uid="{00000000-0005-0000-0000-0000DF0B0000}"/>
    <cellStyle name="40% - Accent1 8_Sheet2" xfId="2154" xr:uid="{00000000-0005-0000-0000-0000E00B0000}"/>
    <cellStyle name="40% - Accent1 9" xfId="2155" xr:uid="{00000000-0005-0000-0000-0000E10B0000}"/>
    <cellStyle name="40% - Accent1 9 10" xfId="5235" xr:uid="{00000000-0005-0000-0000-0000E20B0000}"/>
    <cellStyle name="40% - Accent1 9 2" xfId="2156" xr:uid="{00000000-0005-0000-0000-0000E30B0000}"/>
    <cellStyle name="40% - Accent1 9 2 2" xfId="5236" xr:uid="{00000000-0005-0000-0000-0000E40B0000}"/>
    <cellStyle name="40% - Accent1 9 3" xfId="2157" xr:uid="{00000000-0005-0000-0000-0000E50B0000}"/>
    <cellStyle name="40% - Accent1 9 3 2" xfId="5237" xr:uid="{00000000-0005-0000-0000-0000E60B0000}"/>
    <cellStyle name="40% - Accent1 9 4" xfId="2158" xr:uid="{00000000-0005-0000-0000-0000E70B0000}"/>
    <cellStyle name="40% - Accent1 9 4 2" xfId="5238" xr:uid="{00000000-0005-0000-0000-0000E80B0000}"/>
    <cellStyle name="40% - Accent1 9 5" xfId="2159" xr:uid="{00000000-0005-0000-0000-0000E90B0000}"/>
    <cellStyle name="40% - Accent1 9 5 2" xfId="5239" xr:uid="{00000000-0005-0000-0000-0000EA0B0000}"/>
    <cellStyle name="40% - Accent1 9 6" xfId="2160" xr:uid="{00000000-0005-0000-0000-0000EB0B0000}"/>
    <cellStyle name="40% - Accent1 9 6 2" xfId="5240" xr:uid="{00000000-0005-0000-0000-0000EC0B0000}"/>
    <cellStyle name="40% - Accent1 9 7" xfId="2161" xr:uid="{00000000-0005-0000-0000-0000ED0B0000}"/>
    <cellStyle name="40% - Accent1 9 7 2" xfId="5241" xr:uid="{00000000-0005-0000-0000-0000EE0B0000}"/>
    <cellStyle name="40% - Accent1 9 8" xfId="2162" xr:uid="{00000000-0005-0000-0000-0000EF0B0000}"/>
    <cellStyle name="40% - Accent1 9 8 2" xfId="5242" xr:uid="{00000000-0005-0000-0000-0000F00B0000}"/>
    <cellStyle name="40% - Accent1 9 9" xfId="2163" xr:uid="{00000000-0005-0000-0000-0000F10B0000}"/>
    <cellStyle name="40% - Accent1 9 9 2" xfId="5243" xr:uid="{00000000-0005-0000-0000-0000F20B0000}"/>
    <cellStyle name="40% - Accent2 1" xfId="2164" xr:uid="{00000000-0005-0000-0000-0000F30B0000}"/>
    <cellStyle name="40% - Accent2 1 1" xfId="2165" xr:uid="{00000000-0005-0000-0000-0000F40B0000}"/>
    <cellStyle name="40% - Accent2 1 1 2" xfId="2166" xr:uid="{00000000-0005-0000-0000-0000F50B0000}"/>
    <cellStyle name="40% - Accent2 1 1 2 2" xfId="5246" xr:uid="{00000000-0005-0000-0000-0000F60B0000}"/>
    <cellStyle name="40% - Accent2 1 1 3" xfId="5245" xr:uid="{00000000-0005-0000-0000-0000F70B0000}"/>
    <cellStyle name="40% - Accent2 1 2" xfId="2167" xr:uid="{00000000-0005-0000-0000-0000F80B0000}"/>
    <cellStyle name="40% - Accent2 1 2 2" xfId="5247" xr:uid="{00000000-0005-0000-0000-0000F90B0000}"/>
    <cellStyle name="40% - Accent2 1 3" xfId="5244" xr:uid="{00000000-0005-0000-0000-0000FA0B0000}"/>
    <cellStyle name="40% - Accent2 10" xfId="2168" xr:uid="{00000000-0005-0000-0000-0000FB0B0000}"/>
    <cellStyle name="40% - Accent2 10 10" xfId="5248" xr:uid="{00000000-0005-0000-0000-0000FC0B0000}"/>
    <cellStyle name="40% - Accent2 10 2" xfId="2169" xr:uid="{00000000-0005-0000-0000-0000FD0B0000}"/>
    <cellStyle name="40% - Accent2 10 2 2" xfId="5249" xr:uid="{00000000-0005-0000-0000-0000FE0B0000}"/>
    <cellStyle name="40% - Accent2 10 3" xfId="2170" xr:uid="{00000000-0005-0000-0000-0000FF0B0000}"/>
    <cellStyle name="40% - Accent2 10 3 2" xfId="5250" xr:uid="{00000000-0005-0000-0000-0000000C0000}"/>
    <cellStyle name="40% - Accent2 10 4" xfId="2171" xr:uid="{00000000-0005-0000-0000-0000010C0000}"/>
    <cellStyle name="40% - Accent2 10 4 2" xfId="5251" xr:uid="{00000000-0005-0000-0000-0000020C0000}"/>
    <cellStyle name="40% - Accent2 10 5" xfId="2172" xr:uid="{00000000-0005-0000-0000-0000030C0000}"/>
    <cellStyle name="40% - Accent2 10 5 2" xfId="5252" xr:uid="{00000000-0005-0000-0000-0000040C0000}"/>
    <cellStyle name="40% - Accent2 10 6" xfId="2173" xr:uid="{00000000-0005-0000-0000-0000050C0000}"/>
    <cellStyle name="40% - Accent2 10 6 2" xfId="5253" xr:uid="{00000000-0005-0000-0000-0000060C0000}"/>
    <cellStyle name="40% - Accent2 10 7" xfId="2174" xr:uid="{00000000-0005-0000-0000-0000070C0000}"/>
    <cellStyle name="40% - Accent2 10 7 2" xfId="5254" xr:uid="{00000000-0005-0000-0000-0000080C0000}"/>
    <cellStyle name="40% - Accent2 10 8" xfId="2175" xr:uid="{00000000-0005-0000-0000-0000090C0000}"/>
    <cellStyle name="40% - Accent2 10 8 2" xfId="5255" xr:uid="{00000000-0005-0000-0000-00000A0C0000}"/>
    <cellStyle name="40% - Accent2 10 9" xfId="2176" xr:uid="{00000000-0005-0000-0000-00000B0C0000}"/>
    <cellStyle name="40% - Accent2 10 9 2" xfId="5256" xr:uid="{00000000-0005-0000-0000-00000C0C0000}"/>
    <cellStyle name="40% - Accent2 11" xfId="2177" xr:uid="{00000000-0005-0000-0000-00000D0C0000}"/>
    <cellStyle name="40% - Accent2 11 2" xfId="5257" xr:uid="{00000000-0005-0000-0000-00000E0C0000}"/>
    <cellStyle name="40% - Accent2 12" xfId="2178" xr:uid="{00000000-0005-0000-0000-00000F0C0000}"/>
    <cellStyle name="40% - Accent2 12 2" xfId="5258" xr:uid="{00000000-0005-0000-0000-0000100C0000}"/>
    <cellStyle name="40% - Accent2 13" xfId="2179" xr:uid="{00000000-0005-0000-0000-0000110C0000}"/>
    <cellStyle name="40% - Accent2 13 2" xfId="5259" xr:uid="{00000000-0005-0000-0000-0000120C0000}"/>
    <cellStyle name="40% - Accent2 14" xfId="2180" xr:uid="{00000000-0005-0000-0000-0000130C0000}"/>
    <cellStyle name="40% - Accent2 14 2" xfId="5260" xr:uid="{00000000-0005-0000-0000-0000140C0000}"/>
    <cellStyle name="40% - Accent2 15" xfId="2181" xr:uid="{00000000-0005-0000-0000-0000150C0000}"/>
    <cellStyle name="40% - Accent2 15 2" xfId="5261" xr:uid="{00000000-0005-0000-0000-0000160C0000}"/>
    <cellStyle name="40% - Accent2 16" xfId="2182" xr:uid="{00000000-0005-0000-0000-0000170C0000}"/>
    <cellStyle name="40% - Accent2 16 2" xfId="5262" xr:uid="{00000000-0005-0000-0000-0000180C0000}"/>
    <cellStyle name="40% - Accent2 17" xfId="2183" xr:uid="{00000000-0005-0000-0000-0000190C0000}"/>
    <cellStyle name="40% - Accent2 17 2" xfId="5263" xr:uid="{00000000-0005-0000-0000-00001A0C0000}"/>
    <cellStyle name="40% - Accent2 18" xfId="2184" xr:uid="{00000000-0005-0000-0000-00001B0C0000}"/>
    <cellStyle name="40% - Accent2 18 2" xfId="5264" xr:uid="{00000000-0005-0000-0000-00001C0C0000}"/>
    <cellStyle name="40% - Accent2 19" xfId="2185" xr:uid="{00000000-0005-0000-0000-00001D0C0000}"/>
    <cellStyle name="40% - Accent2 19 2" xfId="5265" xr:uid="{00000000-0005-0000-0000-00001E0C0000}"/>
    <cellStyle name="40% - Accent2 2" xfId="2186" xr:uid="{00000000-0005-0000-0000-00001F0C0000}"/>
    <cellStyle name="40% - Accent2 2 10" xfId="2187" xr:uid="{00000000-0005-0000-0000-0000200C0000}"/>
    <cellStyle name="40% - Accent2 2 10 2" xfId="5266" xr:uid="{00000000-0005-0000-0000-0000210C0000}"/>
    <cellStyle name="40% - Accent2 2 2" xfId="2188" xr:uid="{00000000-0005-0000-0000-0000220C0000}"/>
    <cellStyle name="40% - Accent2 2 2 2" xfId="2189" xr:uid="{00000000-0005-0000-0000-0000230C0000}"/>
    <cellStyle name="40% - Accent2 2 2 2 2" xfId="5268" xr:uid="{00000000-0005-0000-0000-0000240C0000}"/>
    <cellStyle name="40% - Accent2 2 2 3" xfId="5267" xr:uid="{00000000-0005-0000-0000-0000250C0000}"/>
    <cellStyle name="40% - Accent2 2 3" xfId="2190" xr:uid="{00000000-0005-0000-0000-0000260C0000}"/>
    <cellStyle name="40% - Accent2 2 3 2" xfId="2191" xr:uid="{00000000-0005-0000-0000-0000270C0000}"/>
    <cellStyle name="40% - Accent2 2 3 2 2" xfId="5270" xr:uid="{00000000-0005-0000-0000-0000280C0000}"/>
    <cellStyle name="40% - Accent2 2 3 3" xfId="5269" xr:uid="{00000000-0005-0000-0000-0000290C0000}"/>
    <cellStyle name="40% - Accent2 2 4" xfId="2192" xr:uid="{00000000-0005-0000-0000-00002A0C0000}"/>
    <cellStyle name="40% - Accent2 2 4 2" xfId="2193" xr:uid="{00000000-0005-0000-0000-00002B0C0000}"/>
    <cellStyle name="40% - Accent2 2 4 2 2" xfId="5272" xr:uid="{00000000-0005-0000-0000-00002C0C0000}"/>
    <cellStyle name="40% - Accent2 2 4 3" xfId="5271" xr:uid="{00000000-0005-0000-0000-00002D0C0000}"/>
    <cellStyle name="40% - Accent2 2 5" xfId="2194" xr:uid="{00000000-0005-0000-0000-00002E0C0000}"/>
    <cellStyle name="40% - Accent2 2 5 2" xfId="5273" xr:uid="{00000000-0005-0000-0000-00002F0C0000}"/>
    <cellStyle name="40% - Accent2 2 6" xfId="2195" xr:uid="{00000000-0005-0000-0000-0000300C0000}"/>
    <cellStyle name="40% - Accent2 2 6 2" xfId="5274" xr:uid="{00000000-0005-0000-0000-0000310C0000}"/>
    <cellStyle name="40% - Accent2 2 7" xfId="2196" xr:uid="{00000000-0005-0000-0000-0000320C0000}"/>
    <cellStyle name="40% - Accent2 2 7 2" xfId="5275" xr:uid="{00000000-0005-0000-0000-0000330C0000}"/>
    <cellStyle name="40% - Accent2 2 8" xfId="2197" xr:uid="{00000000-0005-0000-0000-0000340C0000}"/>
    <cellStyle name="40% - Accent2 2 8 2" xfId="5276" xr:uid="{00000000-0005-0000-0000-0000350C0000}"/>
    <cellStyle name="40% - Accent2 2 9" xfId="2198" xr:uid="{00000000-0005-0000-0000-0000360C0000}"/>
    <cellStyle name="40% - Accent2 2 9 2" xfId="5277" xr:uid="{00000000-0005-0000-0000-0000370C0000}"/>
    <cellStyle name="40% - Accent2 2_B Block  Column LGF to UGF Lvl" xfId="2199" xr:uid="{00000000-0005-0000-0000-0000380C0000}"/>
    <cellStyle name="40% - Accent2 20" xfId="2200" xr:uid="{00000000-0005-0000-0000-0000390C0000}"/>
    <cellStyle name="40% - Accent2 20 2" xfId="5278" xr:uid="{00000000-0005-0000-0000-00003A0C0000}"/>
    <cellStyle name="40% - Accent2 21" xfId="2201" xr:uid="{00000000-0005-0000-0000-00003B0C0000}"/>
    <cellStyle name="40% - Accent2 21 2" xfId="5279" xr:uid="{00000000-0005-0000-0000-00003C0C0000}"/>
    <cellStyle name="40% - Accent2 22" xfId="2202" xr:uid="{00000000-0005-0000-0000-00003D0C0000}"/>
    <cellStyle name="40% - Accent2 22 2" xfId="5280" xr:uid="{00000000-0005-0000-0000-00003E0C0000}"/>
    <cellStyle name="40% - Accent2 23" xfId="2203" xr:uid="{00000000-0005-0000-0000-00003F0C0000}"/>
    <cellStyle name="40% - Accent2 23 2" xfId="5281" xr:uid="{00000000-0005-0000-0000-0000400C0000}"/>
    <cellStyle name="40% - Accent2 24" xfId="2204" xr:uid="{00000000-0005-0000-0000-0000410C0000}"/>
    <cellStyle name="40% - Accent2 24 2" xfId="5282" xr:uid="{00000000-0005-0000-0000-0000420C0000}"/>
    <cellStyle name="40% - Accent2 25" xfId="2205" xr:uid="{00000000-0005-0000-0000-0000430C0000}"/>
    <cellStyle name="40% - Accent2 25 2" xfId="5283" xr:uid="{00000000-0005-0000-0000-0000440C0000}"/>
    <cellStyle name="40% - Accent2 26" xfId="2206" xr:uid="{00000000-0005-0000-0000-0000450C0000}"/>
    <cellStyle name="40% - Accent2 26 2" xfId="5284" xr:uid="{00000000-0005-0000-0000-0000460C0000}"/>
    <cellStyle name="40% - Accent2 27" xfId="2207" xr:uid="{00000000-0005-0000-0000-0000470C0000}"/>
    <cellStyle name="40% - Accent2 27 2" xfId="5285" xr:uid="{00000000-0005-0000-0000-0000480C0000}"/>
    <cellStyle name="40% - Accent2 28" xfId="2208" xr:uid="{00000000-0005-0000-0000-0000490C0000}"/>
    <cellStyle name="40% - Accent2 28 2" xfId="5286" xr:uid="{00000000-0005-0000-0000-00004A0C0000}"/>
    <cellStyle name="40% - Accent2 29" xfId="2209" xr:uid="{00000000-0005-0000-0000-00004B0C0000}"/>
    <cellStyle name="40% - Accent2 29 2" xfId="5287" xr:uid="{00000000-0005-0000-0000-00004C0C0000}"/>
    <cellStyle name="40% - Accent2 3" xfId="2210" xr:uid="{00000000-0005-0000-0000-00004D0C0000}"/>
    <cellStyle name="40% - Accent2 3 10" xfId="5288" xr:uid="{00000000-0005-0000-0000-00004E0C0000}"/>
    <cellStyle name="40% - Accent2 3 2" xfId="2211" xr:uid="{00000000-0005-0000-0000-00004F0C0000}"/>
    <cellStyle name="40% - Accent2 3 2 2" xfId="5289" xr:uid="{00000000-0005-0000-0000-0000500C0000}"/>
    <cellStyle name="40% - Accent2 3 3" xfId="2212" xr:uid="{00000000-0005-0000-0000-0000510C0000}"/>
    <cellStyle name="40% - Accent2 3 3 2" xfId="2213" xr:uid="{00000000-0005-0000-0000-0000520C0000}"/>
    <cellStyle name="40% - Accent2 3 3 2 2" xfId="5291" xr:uid="{00000000-0005-0000-0000-0000530C0000}"/>
    <cellStyle name="40% - Accent2 3 3 3" xfId="5290" xr:uid="{00000000-0005-0000-0000-0000540C0000}"/>
    <cellStyle name="40% - Accent2 3 4" xfId="2214" xr:uid="{00000000-0005-0000-0000-0000550C0000}"/>
    <cellStyle name="40% - Accent2 3 4 2" xfId="2215" xr:uid="{00000000-0005-0000-0000-0000560C0000}"/>
    <cellStyle name="40% - Accent2 3 4 2 2" xfId="5293" xr:uid="{00000000-0005-0000-0000-0000570C0000}"/>
    <cellStyle name="40% - Accent2 3 4 3" xfId="5292" xr:uid="{00000000-0005-0000-0000-0000580C0000}"/>
    <cellStyle name="40% - Accent2 3 5" xfId="2216" xr:uid="{00000000-0005-0000-0000-0000590C0000}"/>
    <cellStyle name="40% - Accent2 3 5 2" xfId="5294" xr:uid="{00000000-0005-0000-0000-00005A0C0000}"/>
    <cellStyle name="40% - Accent2 3 6" xfId="2217" xr:uid="{00000000-0005-0000-0000-00005B0C0000}"/>
    <cellStyle name="40% - Accent2 3 6 2" xfId="5295" xr:uid="{00000000-0005-0000-0000-00005C0C0000}"/>
    <cellStyle name="40% - Accent2 3 7" xfId="2218" xr:uid="{00000000-0005-0000-0000-00005D0C0000}"/>
    <cellStyle name="40% - Accent2 3 7 2" xfId="5296" xr:uid="{00000000-0005-0000-0000-00005E0C0000}"/>
    <cellStyle name="40% - Accent2 3 8" xfId="2219" xr:uid="{00000000-0005-0000-0000-00005F0C0000}"/>
    <cellStyle name="40% - Accent2 3 8 2" xfId="5297" xr:uid="{00000000-0005-0000-0000-0000600C0000}"/>
    <cellStyle name="40% - Accent2 3 9" xfId="2220" xr:uid="{00000000-0005-0000-0000-0000610C0000}"/>
    <cellStyle name="40% - Accent2 3 9 2" xfId="5298" xr:uid="{00000000-0005-0000-0000-0000620C0000}"/>
    <cellStyle name="40% - Accent2 3_Sheet2" xfId="2221" xr:uid="{00000000-0005-0000-0000-0000630C0000}"/>
    <cellStyle name="40% - Accent2 30" xfId="2222" xr:uid="{00000000-0005-0000-0000-0000640C0000}"/>
    <cellStyle name="40% - Accent2 30 2" xfId="5299" xr:uid="{00000000-0005-0000-0000-0000650C0000}"/>
    <cellStyle name="40% - Accent2 31" xfId="2223" xr:uid="{00000000-0005-0000-0000-0000660C0000}"/>
    <cellStyle name="40% - Accent2 31 2" xfId="5300" xr:uid="{00000000-0005-0000-0000-0000670C0000}"/>
    <cellStyle name="40% - Accent2 32" xfId="2224" xr:uid="{00000000-0005-0000-0000-0000680C0000}"/>
    <cellStyle name="40% - Accent2 32 2" xfId="5301" xr:uid="{00000000-0005-0000-0000-0000690C0000}"/>
    <cellStyle name="40% - Accent2 33" xfId="2225" xr:uid="{00000000-0005-0000-0000-00006A0C0000}"/>
    <cellStyle name="40% - Accent2 33 2" xfId="5302" xr:uid="{00000000-0005-0000-0000-00006B0C0000}"/>
    <cellStyle name="40% - Accent2 34" xfId="2226" xr:uid="{00000000-0005-0000-0000-00006C0C0000}"/>
    <cellStyle name="40% - Accent2 34 2" xfId="5303" xr:uid="{00000000-0005-0000-0000-00006D0C0000}"/>
    <cellStyle name="40% - Accent2 35" xfId="2227" xr:uid="{00000000-0005-0000-0000-00006E0C0000}"/>
    <cellStyle name="40% - Accent2 35 2" xfId="5304" xr:uid="{00000000-0005-0000-0000-00006F0C0000}"/>
    <cellStyle name="40% - Accent2 36" xfId="2228" xr:uid="{00000000-0005-0000-0000-0000700C0000}"/>
    <cellStyle name="40% - Accent2 36 2" xfId="5305" xr:uid="{00000000-0005-0000-0000-0000710C0000}"/>
    <cellStyle name="40% - Accent2 37" xfId="2229" xr:uid="{00000000-0005-0000-0000-0000720C0000}"/>
    <cellStyle name="40% - Accent2 37 2" xfId="5306" xr:uid="{00000000-0005-0000-0000-0000730C0000}"/>
    <cellStyle name="40% - Accent2 38" xfId="2230" xr:uid="{00000000-0005-0000-0000-0000740C0000}"/>
    <cellStyle name="40% - Accent2 38 2" xfId="5307" xr:uid="{00000000-0005-0000-0000-0000750C0000}"/>
    <cellStyle name="40% - Accent2 39" xfId="2231" xr:uid="{00000000-0005-0000-0000-0000760C0000}"/>
    <cellStyle name="40% - Accent2 39 2" xfId="5308" xr:uid="{00000000-0005-0000-0000-0000770C0000}"/>
    <cellStyle name="40% - Accent2 4" xfId="2232" xr:uid="{00000000-0005-0000-0000-0000780C0000}"/>
    <cellStyle name="40% - Accent2 4 10" xfId="5309" xr:uid="{00000000-0005-0000-0000-0000790C0000}"/>
    <cellStyle name="40% - Accent2 4 2" xfId="2233" xr:uid="{00000000-0005-0000-0000-00007A0C0000}"/>
    <cellStyle name="40% - Accent2 4 2 2" xfId="5310" xr:uid="{00000000-0005-0000-0000-00007B0C0000}"/>
    <cellStyle name="40% - Accent2 4 3" xfId="2234" xr:uid="{00000000-0005-0000-0000-00007C0C0000}"/>
    <cellStyle name="40% - Accent2 4 3 2" xfId="2235" xr:uid="{00000000-0005-0000-0000-00007D0C0000}"/>
    <cellStyle name="40% - Accent2 4 3 2 2" xfId="5312" xr:uid="{00000000-0005-0000-0000-00007E0C0000}"/>
    <cellStyle name="40% - Accent2 4 3 3" xfId="5311" xr:uid="{00000000-0005-0000-0000-00007F0C0000}"/>
    <cellStyle name="40% - Accent2 4 4" xfId="2236" xr:uid="{00000000-0005-0000-0000-0000800C0000}"/>
    <cellStyle name="40% - Accent2 4 4 2" xfId="2237" xr:uid="{00000000-0005-0000-0000-0000810C0000}"/>
    <cellStyle name="40% - Accent2 4 4 2 2" xfId="5314" xr:uid="{00000000-0005-0000-0000-0000820C0000}"/>
    <cellStyle name="40% - Accent2 4 4 3" xfId="5313" xr:uid="{00000000-0005-0000-0000-0000830C0000}"/>
    <cellStyle name="40% - Accent2 4 5" xfId="2238" xr:uid="{00000000-0005-0000-0000-0000840C0000}"/>
    <cellStyle name="40% - Accent2 4 5 2" xfId="5315" xr:uid="{00000000-0005-0000-0000-0000850C0000}"/>
    <cellStyle name="40% - Accent2 4 6" xfId="2239" xr:uid="{00000000-0005-0000-0000-0000860C0000}"/>
    <cellStyle name="40% - Accent2 4 6 2" xfId="5316" xr:uid="{00000000-0005-0000-0000-0000870C0000}"/>
    <cellStyle name="40% - Accent2 4 7" xfId="2240" xr:uid="{00000000-0005-0000-0000-0000880C0000}"/>
    <cellStyle name="40% - Accent2 4 7 2" xfId="5317" xr:uid="{00000000-0005-0000-0000-0000890C0000}"/>
    <cellStyle name="40% - Accent2 4 8" xfId="2241" xr:uid="{00000000-0005-0000-0000-00008A0C0000}"/>
    <cellStyle name="40% - Accent2 4 8 2" xfId="5318" xr:uid="{00000000-0005-0000-0000-00008B0C0000}"/>
    <cellStyle name="40% - Accent2 4 9" xfId="2242" xr:uid="{00000000-0005-0000-0000-00008C0C0000}"/>
    <cellStyle name="40% - Accent2 4 9 2" xfId="5319" xr:uid="{00000000-0005-0000-0000-00008D0C0000}"/>
    <cellStyle name="40% - Accent2 4_Sheet2" xfId="2243" xr:uid="{00000000-0005-0000-0000-00008E0C0000}"/>
    <cellStyle name="40% - Accent2 5" xfId="2244" xr:uid="{00000000-0005-0000-0000-00008F0C0000}"/>
    <cellStyle name="40% - Accent2 5 10" xfId="5320" xr:uid="{00000000-0005-0000-0000-0000900C0000}"/>
    <cellStyle name="40% - Accent2 5 2" xfId="2245" xr:uid="{00000000-0005-0000-0000-0000910C0000}"/>
    <cellStyle name="40% - Accent2 5 2 2" xfId="2246" xr:uid="{00000000-0005-0000-0000-0000920C0000}"/>
    <cellStyle name="40% - Accent2 5 2 2 2" xfId="5322" xr:uid="{00000000-0005-0000-0000-0000930C0000}"/>
    <cellStyle name="40% - Accent2 5 2 3" xfId="5321" xr:uid="{00000000-0005-0000-0000-0000940C0000}"/>
    <cellStyle name="40% - Accent2 5 3" xfId="2247" xr:uid="{00000000-0005-0000-0000-0000950C0000}"/>
    <cellStyle name="40% - Accent2 5 3 2" xfId="2248" xr:uid="{00000000-0005-0000-0000-0000960C0000}"/>
    <cellStyle name="40% - Accent2 5 3 2 2" xfId="5324" xr:uid="{00000000-0005-0000-0000-0000970C0000}"/>
    <cellStyle name="40% - Accent2 5 3 3" xfId="5323" xr:uid="{00000000-0005-0000-0000-0000980C0000}"/>
    <cellStyle name="40% - Accent2 5 4" xfId="2249" xr:uid="{00000000-0005-0000-0000-0000990C0000}"/>
    <cellStyle name="40% - Accent2 5 4 2" xfId="2250" xr:uid="{00000000-0005-0000-0000-00009A0C0000}"/>
    <cellStyle name="40% - Accent2 5 4 2 2" xfId="5326" xr:uid="{00000000-0005-0000-0000-00009B0C0000}"/>
    <cellStyle name="40% - Accent2 5 4 3" xfId="5325" xr:uid="{00000000-0005-0000-0000-00009C0C0000}"/>
    <cellStyle name="40% - Accent2 5 5" xfId="2251" xr:uid="{00000000-0005-0000-0000-00009D0C0000}"/>
    <cellStyle name="40% - Accent2 5 5 2" xfId="5327" xr:uid="{00000000-0005-0000-0000-00009E0C0000}"/>
    <cellStyle name="40% - Accent2 5 6" xfId="2252" xr:uid="{00000000-0005-0000-0000-00009F0C0000}"/>
    <cellStyle name="40% - Accent2 5 6 2" xfId="5328" xr:uid="{00000000-0005-0000-0000-0000A00C0000}"/>
    <cellStyle name="40% - Accent2 5 7" xfId="2253" xr:uid="{00000000-0005-0000-0000-0000A10C0000}"/>
    <cellStyle name="40% - Accent2 5 7 2" xfId="5329" xr:uid="{00000000-0005-0000-0000-0000A20C0000}"/>
    <cellStyle name="40% - Accent2 5 8" xfId="2254" xr:uid="{00000000-0005-0000-0000-0000A30C0000}"/>
    <cellStyle name="40% - Accent2 5 8 2" xfId="5330" xr:uid="{00000000-0005-0000-0000-0000A40C0000}"/>
    <cellStyle name="40% - Accent2 5 9" xfId="2255" xr:uid="{00000000-0005-0000-0000-0000A50C0000}"/>
    <cellStyle name="40% - Accent2 5 9 2" xfId="5331" xr:uid="{00000000-0005-0000-0000-0000A60C0000}"/>
    <cellStyle name="40% - Accent2 5_Sheet2" xfId="2256" xr:uid="{00000000-0005-0000-0000-0000A70C0000}"/>
    <cellStyle name="40% - Accent2 6" xfId="2257" xr:uid="{00000000-0005-0000-0000-0000A80C0000}"/>
    <cellStyle name="40% - Accent2 6 10" xfId="5332" xr:uid="{00000000-0005-0000-0000-0000A90C0000}"/>
    <cellStyle name="40% - Accent2 6 2" xfId="2258" xr:uid="{00000000-0005-0000-0000-0000AA0C0000}"/>
    <cellStyle name="40% - Accent2 6 2 2" xfId="2259" xr:uid="{00000000-0005-0000-0000-0000AB0C0000}"/>
    <cellStyle name="40% - Accent2 6 2 2 2" xfId="5334" xr:uid="{00000000-0005-0000-0000-0000AC0C0000}"/>
    <cellStyle name="40% - Accent2 6 2 3" xfId="5333" xr:uid="{00000000-0005-0000-0000-0000AD0C0000}"/>
    <cellStyle name="40% - Accent2 6 3" xfId="2260" xr:uid="{00000000-0005-0000-0000-0000AE0C0000}"/>
    <cellStyle name="40% - Accent2 6 3 2" xfId="2261" xr:uid="{00000000-0005-0000-0000-0000AF0C0000}"/>
    <cellStyle name="40% - Accent2 6 3 2 2" xfId="5336" xr:uid="{00000000-0005-0000-0000-0000B00C0000}"/>
    <cellStyle name="40% - Accent2 6 3 3" xfId="5335" xr:uid="{00000000-0005-0000-0000-0000B10C0000}"/>
    <cellStyle name="40% - Accent2 6 4" xfId="2262" xr:uid="{00000000-0005-0000-0000-0000B20C0000}"/>
    <cellStyle name="40% - Accent2 6 4 2" xfId="2263" xr:uid="{00000000-0005-0000-0000-0000B30C0000}"/>
    <cellStyle name="40% - Accent2 6 4 2 2" xfId="5338" xr:uid="{00000000-0005-0000-0000-0000B40C0000}"/>
    <cellStyle name="40% - Accent2 6 4 3" xfId="5337" xr:uid="{00000000-0005-0000-0000-0000B50C0000}"/>
    <cellStyle name="40% - Accent2 6 5" xfId="2264" xr:uid="{00000000-0005-0000-0000-0000B60C0000}"/>
    <cellStyle name="40% - Accent2 6 5 2" xfId="5339" xr:uid="{00000000-0005-0000-0000-0000B70C0000}"/>
    <cellStyle name="40% - Accent2 6 6" xfId="2265" xr:uid="{00000000-0005-0000-0000-0000B80C0000}"/>
    <cellStyle name="40% - Accent2 6 6 2" xfId="5340" xr:uid="{00000000-0005-0000-0000-0000B90C0000}"/>
    <cellStyle name="40% - Accent2 6 7" xfId="2266" xr:uid="{00000000-0005-0000-0000-0000BA0C0000}"/>
    <cellStyle name="40% - Accent2 6 7 2" xfId="5341" xr:uid="{00000000-0005-0000-0000-0000BB0C0000}"/>
    <cellStyle name="40% - Accent2 6 8" xfId="2267" xr:uid="{00000000-0005-0000-0000-0000BC0C0000}"/>
    <cellStyle name="40% - Accent2 6 8 2" xfId="5342" xr:uid="{00000000-0005-0000-0000-0000BD0C0000}"/>
    <cellStyle name="40% - Accent2 6 9" xfId="2268" xr:uid="{00000000-0005-0000-0000-0000BE0C0000}"/>
    <cellStyle name="40% - Accent2 6 9 2" xfId="5343" xr:uid="{00000000-0005-0000-0000-0000BF0C0000}"/>
    <cellStyle name="40% - Accent2 6_Sheet2" xfId="2269" xr:uid="{00000000-0005-0000-0000-0000C00C0000}"/>
    <cellStyle name="40% - Accent2 7" xfId="2270" xr:uid="{00000000-0005-0000-0000-0000C10C0000}"/>
    <cellStyle name="40% - Accent2 7 10" xfId="5344" xr:uid="{00000000-0005-0000-0000-0000C20C0000}"/>
    <cellStyle name="40% - Accent2 7 2" xfId="2271" xr:uid="{00000000-0005-0000-0000-0000C30C0000}"/>
    <cellStyle name="40% - Accent2 7 2 2" xfId="2272" xr:uid="{00000000-0005-0000-0000-0000C40C0000}"/>
    <cellStyle name="40% - Accent2 7 2 2 2" xfId="5346" xr:uid="{00000000-0005-0000-0000-0000C50C0000}"/>
    <cellStyle name="40% - Accent2 7 2 3" xfId="5345" xr:uid="{00000000-0005-0000-0000-0000C60C0000}"/>
    <cellStyle name="40% - Accent2 7 3" xfId="2273" xr:uid="{00000000-0005-0000-0000-0000C70C0000}"/>
    <cellStyle name="40% - Accent2 7 3 2" xfId="2274" xr:uid="{00000000-0005-0000-0000-0000C80C0000}"/>
    <cellStyle name="40% - Accent2 7 3 2 2" xfId="5348" xr:uid="{00000000-0005-0000-0000-0000C90C0000}"/>
    <cellStyle name="40% - Accent2 7 3 3" xfId="5347" xr:uid="{00000000-0005-0000-0000-0000CA0C0000}"/>
    <cellStyle name="40% - Accent2 7 4" xfId="2275" xr:uid="{00000000-0005-0000-0000-0000CB0C0000}"/>
    <cellStyle name="40% - Accent2 7 4 2" xfId="2276" xr:uid="{00000000-0005-0000-0000-0000CC0C0000}"/>
    <cellStyle name="40% - Accent2 7 4 2 2" xfId="5350" xr:uid="{00000000-0005-0000-0000-0000CD0C0000}"/>
    <cellStyle name="40% - Accent2 7 4 3" xfId="5349" xr:uid="{00000000-0005-0000-0000-0000CE0C0000}"/>
    <cellStyle name="40% - Accent2 7 5" xfId="2277" xr:uid="{00000000-0005-0000-0000-0000CF0C0000}"/>
    <cellStyle name="40% - Accent2 7 5 2" xfId="5351" xr:uid="{00000000-0005-0000-0000-0000D00C0000}"/>
    <cellStyle name="40% - Accent2 7 6" xfId="2278" xr:uid="{00000000-0005-0000-0000-0000D10C0000}"/>
    <cellStyle name="40% - Accent2 7 6 2" xfId="5352" xr:uid="{00000000-0005-0000-0000-0000D20C0000}"/>
    <cellStyle name="40% - Accent2 7 7" xfId="2279" xr:uid="{00000000-0005-0000-0000-0000D30C0000}"/>
    <cellStyle name="40% - Accent2 7 7 2" xfId="5353" xr:uid="{00000000-0005-0000-0000-0000D40C0000}"/>
    <cellStyle name="40% - Accent2 7 8" xfId="2280" xr:uid="{00000000-0005-0000-0000-0000D50C0000}"/>
    <cellStyle name="40% - Accent2 7 8 2" xfId="5354" xr:uid="{00000000-0005-0000-0000-0000D60C0000}"/>
    <cellStyle name="40% - Accent2 7 9" xfId="2281" xr:uid="{00000000-0005-0000-0000-0000D70C0000}"/>
    <cellStyle name="40% - Accent2 7 9 2" xfId="5355" xr:uid="{00000000-0005-0000-0000-0000D80C0000}"/>
    <cellStyle name="40% - Accent2 7_Sheet2" xfId="2282" xr:uid="{00000000-0005-0000-0000-0000D90C0000}"/>
    <cellStyle name="40% - Accent2 8" xfId="2283" xr:uid="{00000000-0005-0000-0000-0000DA0C0000}"/>
    <cellStyle name="40% - Accent2 8 10" xfId="5356" xr:uid="{00000000-0005-0000-0000-0000DB0C0000}"/>
    <cellStyle name="40% - Accent2 8 2" xfId="2284" xr:uid="{00000000-0005-0000-0000-0000DC0C0000}"/>
    <cellStyle name="40% - Accent2 8 2 2" xfId="5357" xr:uid="{00000000-0005-0000-0000-0000DD0C0000}"/>
    <cellStyle name="40% - Accent2 8 3" xfId="2285" xr:uid="{00000000-0005-0000-0000-0000DE0C0000}"/>
    <cellStyle name="40% - Accent2 8 3 2" xfId="5358" xr:uid="{00000000-0005-0000-0000-0000DF0C0000}"/>
    <cellStyle name="40% - Accent2 8 4" xfId="2286" xr:uid="{00000000-0005-0000-0000-0000E00C0000}"/>
    <cellStyle name="40% - Accent2 8 4 2" xfId="5359" xr:uid="{00000000-0005-0000-0000-0000E10C0000}"/>
    <cellStyle name="40% - Accent2 8 5" xfId="2287" xr:uid="{00000000-0005-0000-0000-0000E20C0000}"/>
    <cellStyle name="40% - Accent2 8 5 2" xfId="5360" xr:uid="{00000000-0005-0000-0000-0000E30C0000}"/>
    <cellStyle name="40% - Accent2 8 6" xfId="2288" xr:uid="{00000000-0005-0000-0000-0000E40C0000}"/>
    <cellStyle name="40% - Accent2 8 6 2" xfId="5361" xr:uid="{00000000-0005-0000-0000-0000E50C0000}"/>
    <cellStyle name="40% - Accent2 8 7" xfId="2289" xr:uid="{00000000-0005-0000-0000-0000E60C0000}"/>
    <cellStyle name="40% - Accent2 8 7 2" xfId="5362" xr:uid="{00000000-0005-0000-0000-0000E70C0000}"/>
    <cellStyle name="40% - Accent2 8 8" xfId="2290" xr:uid="{00000000-0005-0000-0000-0000E80C0000}"/>
    <cellStyle name="40% - Accent2 8 8 2" xfId="5363" xr:uid="{00000000-0005-0000-0000-0000E90C0000}"/>
    <cellStyle name="40% - Accent2 8 9" xfId="2291" xr:uid="{00000000-0005-0000-0000-0000EA0C0000}"/>
    <cellStyle name="40% - Accent2 8 9 2" xfId="5364" xr:uid="{00000000-0005-0000-0000-0000EB0C0000}"/>
    <cellStyle name="40% - Accent2 8_Sheet2" xfId="2292" xr:uid="{00000000-0005-0000-0000-0000EC0C0000}"/>
    <cellStyle name="40% - Accent2 9" xfId="2293" xr:uid="{00000000-0005-0000-0000-0000ED0C0000}"/>
    <cellStyle name="40% - Accent2 9 10" xfId="5365" xr:uid="{00000000-0005-0000-0000-0000EE0C0000}"/>
    <cellStyle name="40% - Accent2 9 2" xfId="2294" xr:uid="{00000000-0005-0000-0000-0000EF0C0000}"/>
    <cellStyle name="40% - Accent2 9 2 2" xfId="5366" xr:uid="{00000000-0005-0000-0000-0000F00C0000}"/>
    <cellStyle name="40% - Accent2 9 3" xfId="2295" xr:uid="{00000000-0005-0000-0000-0000F10C0000}"/>
    <cellStyle name="40% - Accent2 9 3 2" xfId="5367" xr:uid="{00000000-0005-0000-0000-0000F20C0000}"/>
    <cellStyle name="40% - Accent2 9 4" xfId="2296" xr:uid="{00000000-0005-0000-0000-0000F30C0000}"/>
    <cellStyle name="40% - Accent2 9 4 2" xfId="5368" xr:uid="{00000000-0005-0000-0000-0000F40C0000}"/>
    <cellStyle name="40% - Accent2 9 5" xfId="2297" xr:uid="{00000000-0005-0000-0000-0000F50C0000}"/>
    <cellStyle name="40% - Accent2 9 5 2" xfId="5369" xr:uid="{00000000-0005-0000-0000-0000F60C0000}"/>
    <cellStyle name="40% - Accent2 9 6" xfId="2298" xr:uid="{00000000-0005-0000-0000-0000F70C0000}"/>
    <cellStyle name="40% - Accent2 9 6 2" xfId="5370" xr:uid="{00000000-0005-0000-0000-0000F80C0000}"/>
    <cellStyle name="40% - Accent2 9 7" xfId="2299" xr:uid="{00000000-0005-0000-0000-0000F90C0000}"/>
    <cellStyle name="40% - Accent2 9 7 2" xfId="5371" xr:uid="{00000000-0005-0000-0000-0000FA0C0000}"/>
    <cellStyle name="40% - Accent2 9 8" xfId="2300" xr:uid="{00000000-0005-0000-0000-0000FB0C0000}"/>
    <cellStyle name="40% - Accent2 9 8 2" xfId="5372" xr:uid="{00000000-0005-0000-0000-0000FC0C0000}"/>
    <cellStyle name="40% - Accent2 9 9" xfId="2301" xr:uid="{00000000-0005-0000-0000-0000FD0C0000}"/>
    <cellStyle name="40% - Accent2 9 9 2" xfId="5373" xr:uid="{00000000-0005-0000-0000-0000FE0C0000}"/>
    <cellStyle name="40% - Accent3 1" xfId="2302" xr:uid="{00000000-0005-0000-0000-0000FF0C0000}"/>
    <cellStyle name="40% - Accent3 1 1" xfId="2303" xr:uid="{00000000-0005-0000-0000-0000000D0000}"/>
    <cellStyle name="40% - Accent3 1 1 2" xfId="2304" xr:uid="{00000000-0005-0000-0000-0000010D0000}"/>
    <cellStyle name="40% - Accent3 1 1 2 2" xfId="5376" xr:uid="{00000000-0005-0000-0000-0000020D0000}"/>
    <cellStyle name="40% - Accent3 1 1 3" xfId="5375" xr:uid="{00000000-0005-0000-0000-0000030D0000}"/>
    <cellStyle name="40% - Accent3 1 2" xfId="2305" xr:uid="{00000000-0005-0000-0000-0000040D0000}"/>
    <cellStyle name="40% - Accent3 1 2 2" xfId="5377" xr:uid="{00000000-0005-0000-0000-0000050D0000}"/>
    <cellStyle name="40% - Accent3 1 3" xfId="5374" xr:uid="{00000000-0005-0000-0000-0000060D0000}"/>
    <cellStyle name="40% - Accent3 10" xfId="2306" xr:uid="{00000000-0005-0000-0000-0000070D0000}"/>
    <cellStyle name="40% - Accent3 10 10" xfId="5378" xr:uid="{00000000-0005-0000-0000-0000080D0000}"/>
    <cellStyle name="40% - Accent3 10 2" xfId="2307" xr:uid="{00000000-0005-0000-0000-0000090D0000}"/>
    <cellStyle name="40% - Accent3 10 2 2" xfId="5379" xr:uid="{00000000-0005-0000-0000-00000A0D0000}"/>
    <cellStyle name="40% - Accent3 10 3" xfId="2308" xr:uid="{00000000-0005-0000-0000-00000B0D0000}"/>
    <cellStyle name="40% - Accent3 10 3 2" xfId="5380" xr:uid="{00000000-0005-0000-0000-00000C0D0000}"/>
    <cellStyle name="40% - Accent3 10 4" xfId="2309" xr:uid="{00000000-0005-0000-0000-00000D0D0000}"/>
    <cellStyle name="40% - Accent3 10 4 2" xfId="5381" xr:uid="{00000000-0005-0000-0000-00000E0D0000}"/>
    <cellStyle name="40% - Accent3 10 5" xfId="2310" xr:uid="{00000000-0005-0000-0000-00000F0D0000}"/>
    <cellStyle name="40% - Accent3 10 5 2" xfId="5382" xr:uid="{00000000-0005-0000-0000-0000100D0000}"/>
    <cellStyle name="40% - Accent3 10 6" xfId="2311" xr:uid="{00000000-0005-0000-0000-0000110D0000}"/>
    <cellStyle name="40% - Accent3 10 6 2" xfId="5383" xr:uid="{00000000-0005-0000-0000-0000120D0000}"/>
    <cellStyle name="40% - Accent3 10 7" xfId="2312" xr:uid="{00000000-0005-0000-0000-0000130D0000}"/>
    <cellStyle name="40% - Accent3 10 7 2" xfId="5384" xr:uid="{00000000-0005-0000-0000-0000140D0000}"/>
    <cellStyle name="40% - Accent3 10 8" xfId="2313" xr:uid="{00000000-0005-0000-0000-0000150D0000}"/>
    <cellStyle name="40% - Accent3 10 8 2" xfId="5385" xr:uid="{00000000-0005-0000-0000-0000160D0000}"/>
    <cellStyle name="40% - Accent3 10 9" xfId="2314" xr:uid="{00000000-0005-0000-0000-0000170D0000}"/>
    <cellStyle name="40% - Accent3 10 9 2" xfId="5386" xr:uid="{00000000-0005-0000-0000-0000180D0000}"/>
    <cellStyle name="40% - Accent3 11" xfId="2315" xr:uid="{00000000-0005-0000-0000-0000190D0000}"/>
    <cellStyle name="40% - Accent3 11 2" xfId="5387" xr:uid="{00000000-0005-0000-0000-00001A0D0000}"/>
    <cellStyle name="40% - Accent3 12" xfId="2316" xr:uid="{00000000-0005-0000-0000-00001B0D0000}"/>
    <cellStyle name="40% - Accent3 12 2" xfId="5388" xr:uid="{00000000-0005-0000-0000-00001C0D0000}"/>
    <cellStyle name="40% - Accent3 13" xfId="2317" xr:uid="{00000000-0005-0000-0000-00001D0D0000}"/>
    <cellStyle name="40% - Accent3 13 2" xfId="5389" xr:uid="{00000000-0005-0000-0000-00001E0D0000}"/>
    <cellStyle name="40% - Accent3 14" xfId="2318" xr:uid="{00000000-0005-0000-0000-00001F0D0000}"/>
    <cellStyle name="40% - Accent3 14 2" xfId="5390" xr:uid="{00000000-0005-0000-0000-0000200D0000}"/>
    <cellStyle name="40% - Accent3 15" xfId="2319" xr:uid="{00000000-0005-0000-0000-0000210D0000}"/>
    <cellStyle name="40% - Accent3 15 2" xfId="5391" xr:uid="{00000000-0005-0000-0000-0000220D0000}"/>
    <cellStyle name="40% - Accent3 16" xfId="2320" xr:uid="{00000000-0005-0000-0000-0000230D0000}"/>
    <cellStyle name="40% - Accent3 16 2" xfId="5392" xr:uid="{00000000-0005-0000-0000-0000240D0000}"/>
    <cellStyle name="40% - Accent3 17" xfId="2321" xr:uid="{00000000-0005-0000-0000-0000250D0000}"/>
    <cellStyle name="40% - Accent3 17 2" xfId="5393" xr:uid="{00000000-0005-0000-0000-0000260D0000}"/>
    <cellStyle name="40% - Accent3 18" xfId="2322" xr:uid="{00000000-0005-0000-0000-0000270D0000}"/>
    <cellStyle name="40% - Accent3 18 2" xfId="5394" xr:uid="{00000000-0005-0000-0000-0000280D0000}"/>
    <cellStyle name="40% - Accent3 19" xfId="2323" xr:uid="{00000000-0005-0000-0000-0000290D0000}"/>
    <cellStyle name="40% - Accent3 19 2" xfId="5395" xr:uid="{00000000-0005-0000-0000-00002A0D0000}"/>
    <cellStyle name="40% - Accent3 2" xfId="2324" xr:uid="{00000000-0005-0000-0000-00002B0D0000}"/>
    <cellStyle name="40% - Accent3 2 10" xfId="2325" xr:uid="{00000000-0005-0000-0000-00002C0D0000}"/>
    <cellStyle name="40% - Accent3 2 10 2" xfId="5396" xr:uid="{00000000-0005-0000-0000-00002D0D0000}"/>
    <cellStyle name="40% - Accent3 2 2" xfId="2326" xr:uid="{00000000-0005-0000-0000-00002E0D0000}"/>
    <cellStyle name="40% - Accent3 2 2 2" xfId="2327" xr:uid="{00000000-0005-0000-0000-00002F0D0000}"/>
    <cellStyle name="40% - Accent3 2 2 2 2" xfId="5398" xr:uid="{00000000-0005-0000-0000-0000300D0000}"/>
    <cellStyle name="40% - Accent3 2 2 3" xfId="5397" xr:uid="{00000000-0005-0000-0000-0000310D0000}"/>
    <cellStyle name="40% - Accent3 2 3" xfId="2328" xr:uid="{00000000-0005-0000-0000-0000320D0000}"/>
    <cellStyle name="40% - Accent3 2 3 2" xfId="2329" xr:uid="{00000000-0005-0000-0000-0000330D0000}"/>
    <cellStyle name="40% - Accent3 2 3 2 2" xfId="5400" xr:uid="{00000000-0005-0000-0000-0000340D0000}"/>
    <cellStyle name="40% - Accent3 2 3 3" xfId="5399" xr:uid="{00000000-0005-0000-0000-0000350D0000}"/>
    <cellStyle name="40% - Accent3 2 4" xfId="2330" xr:uid="{00000000-0005-0000-0000-0000360D0000}"/>
    <cellStyle name="40% - Accent3 2 4 2" xfId="2331" xr:uid="{00000000-0005-0000-0000-0000370D0000}"/>
    <cellStyle name="40% - Accent3 2 4 2 2" xfId="5402" xr:uid="{00000000-0005-0000-0000-0000380D0000}"/>
    <cellStyle name="40% - Accent3 2 4 3" xfId="5401" xr:uid="{00000000-0005-0000-0000-0000390D0000}"/>
    <cellStyle name="40% - Accent3 2 5" xfId="2332" xr:uid="{00000000-0005-0000-0000-00003A0D0000}"/>
    <cellStyle name="40% - Accent3 2 5 2" xfId="5403" xr:uid="{00000000-0005-0000-0000-00003B0D0000}"/>
    <cellStyle name="40% - Accent3 2 6" xfId="2333" xr:uid="{00000000-0005-0000-0000-00003C0D0000}"/>
    <cellStyle name="40% - Accent3 2 6 2" xfId="5404" xr:uid="{00000000-0005-0000-0000-00003D0D0000}"/>
    <cellStyle name="40% - Accent3 2 7" xfId="2334" xr:uid="{00000000-0005-0000-0000-00003E0D0000}"/>
    <cellStyle name="40% - Accent3 2 7 2" xfId="5405" xr:uid="{00000000-0005-0000-0000-00003F0D0000}"/>
    <cellStyle name="40% - Accent3 2 8" xfId="2335" xr:uid="{00000000-0005-0000-0000-0000400D0000}"/>
    <cellStyle name="40% - Accent3 2 8 2" xfId="5406" xr:uid="{00000000-0005-0000-0000-0000410D0000}"/>
    <cellStyle name="40% - Accent3 2 9" xfId="2336" xr:uid="{00000000-0005-0000-0000-0000420D0000}"/>
    <cellStyle name="40% - Accent3 2 9 2" xfId="5407" xr:uid="{00000000-0005-0000-0000-0000430D0000}"/>
    <cellStyle name="40% - Accent3 2_B Block  Column LGF to UGF Lvl" xfId="2337" xr:uid="{00000000-0005-0000-0000-0000440D0000}"/>
    <cellStyle name="40% - Accent3 20" xfId="2338" xr:uid="{00000000-0005-0000-0000-0000450D0000}"/>
    <cellStyle name="40% - Accent3 20 2" xfId="5408" xr:uid="{00000000-0005-0000-0000-0000460D0000}"/>
    <cellStyle name="40% - Accent3 21" xfId="2339" xr:uid="{00000000-0005-0000-0000-0000470D0000}"/>
    <cellStyle name="40% - Accent3 21 2" xfId="5409" xr:uid="{00000000-0005-0000-0000-0000480D0000}"/>
    <cellStyle name="40% - Accent3 22" xfId="2340" xr:uid="{00000000-0005-0000-0000-0000490D0000}"/>
    <cellStyle name="40% - Accent3 22 2" xfId="5410" xr:uid="{00000000-0005-0000-0000-00004A0D0000}"/>
    <cellStyle name="40% - Accent3 23" xfId="2341" xr:uid="{00000000-0005-0000-0000-00004B0D0000}"/>
    <cellStyle name="40% - Accent3 23 2" xfId="5411" xr:uid="{00000000-0005-0000-0000-00004C0D0000}"/>
    <cellStyle name="40% - Accent3 24" xfId="2342" xr:uid="{00000000-0005-0000-0000-00004D0D0000}"/>
    <cellStyle name="40% - Accent3 24 2" xfId="5412" xr:uid="{00000000-0005-0000-0000-00004E0D0000}"/>
    <cellStyle name="40% - Accent3 25" xfId="2343" xr:uid="{00000000-0005-0000-0000-00004F0D0000}"/>
    <cellStyle name="40% - Accent3 25 2" xfId="5413" xr:uid="{00000000-0005-0000-0000-0000500D0000}"/>
    <cellStyle name="40% - Accent3 26" xfId="2344" xr:uid="{00000000-0005-0000-0000-0000510D0000}"/>
    <cellStyle name="40% - Accent3 26 2" xfId="5414" xr:uid="{00000000-0005-0000-0000-0000520D0000}"/>
    <cellStyle name="40% - Accent3 27" xfId="2345" xr:uid="{00000000-0005-0000-0000-0000530D0000}"/>
    <cellStyle name="40% - Accent3 27 2" xfId="5415" xr:uid="{00000000-0005-0000-0000-0000540D0000}"/>
    <cellStyle name="40% - Accent3 28" xfId="2346" xr:uid="{00000000-0005-0000-0000-0000550D0000}"/>
    <cellStyle name="40% - Accent3 28 2" xfId="5416" xr:uid="{00000000-0005-0000-0000-0000560D0000}"/>
    <cellStyle name="40% - Accent3 29" xfId="2347" xr:uid="{00000000-0005-0000-0000-0000570D0000}"/>
    <cellStyle name="40% - Accent3 29 2" xfId="5417" xr:uid="{00000000-0005-0000-0000-0000580D0000}"/>
    <cellStyle name="40% - Accent3 3" xfId="2348" xr:uid="{00000000-0005-0000-0000-0000590D0000}"/>
    <cellStyle name="40% - Accent3 3 10" xfId="5418" xr:uid="{00000000-0005-0000-0000-00005A0D0000}"/>
    <cellStyle name="40% - Accent3 3 2" xfId="2349" xr:uid="{00000000-0005-0000-0000-00005B0D0000}"/>
    <cellStyle name="40% - Accent3 3 2 2" xfId="5419" xr:uid="{00000000-0005-0000-0000-00005C0D0000}"/>
    <cellStyle name="40% - Accent3 3 3" xfId="2350" xr:uid="{00000000-0005-0000-0000-00005D0D0000}"/>
    <cellStyle name="40% - Accent3 3 3 2" xfId="2351" xr:uid="{00000000-0005-0000-0000-00005E0D0000}"/>
    <cellStyle name="40% - Accent3 3 3 2 2" xfId="5421" xr:uid="{00000000-0005-0000-0000-00005F0D0000}"/>
    <cellStyle name="40% - Accent3 3 3 3" xfId="5420" xr:uid="{00000000-0005-0000-0000-0000600D0000}"/>
    <cellStyle name="40% - Accent3 3 4" xfId="2352" xr:uid="{00000000-0005-0000-0000-0000610D0000}"/>
    <cellStyle name="40% - Accent3 3 4 2" xfId="2353" xr:uid="{00000000-0005-0000-0000-0000620D0000}"/>
    <cellStyle name="40% - Accent3 3 4 2 2" xfId="5423" xr:uid="{00000000-0005-0000-0000-0000630D0000}"/>
    <cellStyle name="40% - Accent3 3 4 3" xfId="5422" xr:uid="{00000000-0005-0000-0000-0000640D0000}"/>
    <cellStyle name="40% - Accent3 3 5" xfId="2354" xr:uid="{00000000-0005-0000-0000-0000650D0000}"/>
    <cellStyle name="40% - Accent3 3 5 2" xfId="5424" xr:uid="{00000000-0005-0000-0000-0000660D0000}"/>
    <cellStyle name="40% - Accent3 3 6" xfId="2355" xr:uid="{00000000-0005-0000-0000-0000670D0000}"/>
    <cellStyle name="40% - Accent3 3 6 2" xfId="5425" xr:uid="{00000000-0005-0000-0000-0000680D0000}"/>
    <cellStyle name="40% - Accent3 3 7" xfId="2356" xr:uid="{00000000-0005-0000-0000-0000690D0000}"/>
    <cellStyle name="40% - Accent3 3 7 2" xfId="5426" xr:uid="{00000000-0005-0000-0000-00006A0D0000}"/>
    <cellStyle name="40% - Accent3 3 8" xfId="2357" xr:uid="{00000000-0005-0000-0000-00006B0D0000}"/>
    <cellStyle name="40% - Accent3 3 8 2" xfId="5427" xr:uid="{00000000-0005-0000-0000-00006C0D0000}"/>
    <cellStyle name="40% - Accent3 3 9" xfId="2358" xr:uid="{00000000-0005-0000-0000-00006D0D0000}"/>
    <cellStyle name="40% - Accent3 3 9 2" xfId="5428" xr:uid="{00000000-0005-0000-0000-00006E0D0000}"/>
    <cellStyle name="40% - Accent3 3_Sheet2" xfId="2359" xr:uid="{00000000-0005-0000-0000-00006F0D0000}"/>
    <cellStyle name="40% - Accent3 30" xfId="2360" xr:uid="{00000000-0005-0000-0000-0000700D0000}"/>
    <cellStyle name="40% - Accent3 30 2" xfId="5429" xr:uid="{00000000-0005-0000-0000-0000710D0000}"/>
    <cellStyle name="40% - Accent3 31" xfId="2361" xr:uid="{00000000-0005-0000-0000-0000720D0000}"/>
    <cellStyle name="40% - Accent3 31 2" xfId="5430" xr:uid="{00000000-0005-0000-0000-0000730D0000}"/>
    <cellStyle name="40% - Accent3 32" xfId="2362" xr:uid="{00000000-0005-0000-0000-0000740D0000}"/>
    <cellStyle name="40% - Accent3 32 2" xfId="5431" xr:uid="{00000000-0005-0000-0000-0000750D0000}"/>
    <cellStyle name="40% - Accent3 33" xfId="2363" xr:uid="{00000000-0005-0000-0000-0000760D0000}"/>
    <cellStyle name="40% - Accent3 33 2" xfId="5432" xr:uid="{00000000-0005-0000-0000-0000770D0000}"/>
    <cellStyle name="40% - Accent3 34" xfId="2364" xr:uid="{00000000-0005-0000-0000-0000780D0000}"/>
    <cellStyle name="40% - Accent3 34 2" xfId="5433" xr:uid="{00000000-0005-0000-0000-0000790D0000}"/>
    <cellStyle name="40% - Accent3 35" xfId="2365" xr:uid="{00000000-0005-0000-0000-00007A0D0000}"/>
    <cellStyle name="40% - Accent3 35 2" xfId="5434" xr:uid="{00000000-0005-0000-0000-00007B0D0000}"/>
    <cellStyle name="40% - Accent3 36" xfId="2366" xr:uid="{00000000-0005-0000-0000-00007C0D0000}"/>
    <cellStyle name="40% - Accent3 36 2" xfId="5435" xr:uid="{00000000-0005-0000-0000-00007D0D0000}"/>
    <cellStyle name="40% - Accent3 37" xfId="2367" xr:uid="{00000000-0005-0000-0000-00007E0D0000}"/>
    <cellStyle name="40% - Accent3 37 2" xfId="5436" xr:uid="{00000000-0005-0000-0000-00007F0D0000}"/>
    <cellStyle name="40% - Accent3 38" xfId="2368" xr:uid="{00000000-0005-0000-0000-0000800D0000}"/>
    <cellStyle name="40% - Accent3 38 2" xfId="5437" xr:uid="{00000000-0005-0000-0000-0000810D0000}"/>
    <cellStyle name="40% - Accent3 39" xfId="2369" xr:uid="{00000000-0005-0000-0000-0000820D0000}"/>
    <cellStyle name="40% - Accent3 39 2" xfId="5438" xr:uid="{00000000-0005-0000-0000-0000830D0000}"/>
    <cellStyle name="40% - Accent3 4" xfId="2370" xr:uid="{00000000-0005-0000-0000-0000840D0000}"/>
    <cellStyle name="40% - Accent3 4 10" xfId="5439" xr:uid="{00000000-0005-0000-0000-0000850D0000}"/>
    <cellStyle name="40% - Accent3 4 2" xfId="2371" xr:uid="{00000000-0005-0000-0000-0000860D0000}"/>
    <cellStyle name="40% - Accent3 4 2 2" xfId="5440" xr:uid="{00000000-0005-0000-0000-0000870D0000}"/>
    <cellStyle name="40% - Accent3 4 3" xfId="2372" xr:uid="{00000000-0005-0000-0000-0000880D0000}"/>
    <cellStyle name="40% - Accent3 4 3 2" xfId="2373" xr:uid="{00000000-0005-0000-0000-0000890D0000}"/>
    <cellStyle name="40% - Accent3 4 3 2 2" xfId="5442" xr:uid="{00000000-0005-0000-0000-00008A0D0000}"/>
    <cellStyle name="40% - Accent3 4 3 3" xfId="5441" xr:uid="{00000000-0005-0000-0000-00008B0D0000}"/>
    <cellStyle name="40% - Accent3 4 4" xfId="2374" xr:uid="{00000000-0005-0000-0000-00008C0D0000}"/>
    <cellStyle name="40% - Accent3 4 4 2" xfId="2375" xr:uid="{00000000-0005-0000-0000-00008D0D0000}"/>
    <cellStyle name="40% - Accent3 4 4 2 2" xfId="5444" xr:uid="{00000000-0005-0000-0000-00008E0D0000}"/>
    <cellStyle name="40% - Accent3 4 4 3" xfId="5443" xr:uid="{00000000-0005-0000-0000-00008F0D0000}"/>
    <cellStyle name="40% - Accent3 4 5" xfId="2376" xr:uid="{00000000-0005-0000-0000-0000900D0000}"/>
    <cellStyle name="40% - Accent3 4 5 2" xfId="5445" xr:uid="{00000000-0005-0000-0000-0000910D0000}"/>
    <cellStyle name="40% - Accent3 4 6" xfId="2377" xr:uid="{00000000-0005-0000-0000-0000920D0000}"/>
    <cellStyle name="40% - Accent3 4 6 2" xfId="5446" xr:uid="{00000000-0005-0000-0000-0000930D0000}"/>
    <cellStyle name="40% - Accent3 4 7" xfId="2378" xr:uid="{00000000-0005-0000-0000-0000940D0000}"/>
    <cellStyle name="40% - Accent3 4 7 2" xfId="5447" xr:uid="{00000000-0005-0000-0000-0000950D0000}"/>
    <cellStyle name="40% - Accent3 4 8" xfId="2379" xr:uid="{00000000-0005-0000-0000-0000960D0000}"/>
    <cellStyle name="40% - Accent3 4 8 2" xfId="5448" xr:uid="{00000000-0005-0000-0000-0000970D0000}"/>
    <cellStyle name="40% - Accent3 4 9" xfId="2380" xr:uid="{00000000-0005-0000-0000-0000980D0000}"/>
    <cellStyle name="40% - Accent3 4 9 2" xfId="5449" xr:uid="{00000000-0005-0000-0000-0000990D0000}"/>
    <cellStyle name="40% - Accent3 4_Sheet2" xfId="2381" xr:uid="{00000000-0005-0000-0000-00009A0D0000}"/>
    <cellStyle name="40% - Accent3 5" xfId="2382" xr:uid="{00000000-0005-0000-0000-00009B0D0000}"/>
    <cellStyle name="40% - Accent3 5 10" xfId="5450" xr:uid="{00000000-0005-0000-0000-00009C0D0000}"/>
    <cellStyle name="40% - Accent3 5 2" xfId="2383" xr:uid="{00000000-0005-0000-0000-00009D0D0000}"/>
    <cellStyle name="40% - Accent3 5 2 2" xfId="2384" xr:uid="{00000000-0005-0000-0000-00009E0D0000}"/>
    <cellStyle name="40% - Accent3 5 2 2 2" xfId="5452" xr:uid="{00000000-0005-0000-0000-00009F0D0000}"/>
    <cellStyle name="40% - Accent3 5 2 3" xfId="5451" xr:uid="{00000000-0005-0000-0000-0000A00D0000}"/>
    <cellStyle name="40% - Accent3 5 3" xfId="2385" xr:uid="{00000000-0005-0000-0000-0000A10D0000}"/>
    <cellStyle name="40% - Accent3 5 3 2" xfId="2386" xr:uid="{00000000-0005-0000-0000-0000A20D0000}"/>
    <cellStyle name="40% - Accent3 5 3 2 2" xfId="5454" xr:uid="{00000000-0005-0000-0000-0000A30D0000}"/>
    <cellStyle name="40% - Accent3 5 3 3" xfId="5453" xr:uid="{00000000-0005-0000-0000-0000A40D0000}"/>
    <cellStyle name="40% - Accent3 5 4" xfId="2387" xr:uid="{00000000-0005-0000-0000-0000A50D0000}"/>
    <cellStyle name="40% - Accent3 5 4 2" xfId="2388" xr:uid="{00000000-0005-0000-0000-0000A60D0000}"/>
    <cellStyle name="40% - Accent3 5 4 2 2" xfId="5456" xr:uid="{00000000-0005-0000-0000-0000A70D0000}"/>
    <cellStyle name="40% - Accent3 5 4 3" xfId="5455" xr:uid="{00000000-0005-0000-0000-0000A80D0000}"/>
    <cellStyle name="40% - Accent3 5 5" xfId="2389" xr:uid="{00000000-0005-0000-0000-0000A90D0000}"/>
    <cellStyle name="40% - Accent3 5 5 2" xfId="5457" xr:uid="{00000000-0005-0000-0000-0000AA0D0000}"/>
    <cellStyle name="40% - Accent3 5 6" xfId="2390" xr:uid="{00000000-0005-0000-0000-0000AB0D0000}"/>
    <cellStyle name="40% - Accent3 5 6 2" xfId="5458" xr:uid="{00000000-0005-0000-0000-0000AC0D0000}"/>
    <cellStyle name="40% - Accent3 5 7" xfId="2391" xr:uid="{00000000-0005-0000-0000-0000AD0D0000}"/>
    <cellStyle name="40% - Accent3 5 7 2" xfId="5459" xr:uid="{00000000-0005-0000-0000-0000AE0D0000}"/>
    <cellStyle name="40% - Accent3 5 8" xfId="2392" xr:uid="{00000000-0005-0000-0000-0000AF0D0000}"/>
    <cellStyle name="40% - Accent3 5 8 2" xfId="5460" xr:uid="{00000000-0005-0000-0000-0000B00D0000}"/>
    <cellStyle name="40% - Accent3 5 9" xfId="2393" xr:uid="{00000000-0005-0000-0000-0000B10D0000}"/>
    <cellStyle name="40% - Accent3 5 9 2" xfId="5461" xr:uid="{00000000-0005-0000-0000-0000B20D0000}"/>
    <cellStyle name="40% - Accent3 5_Sheet2" xfId="2394" xr:uid="{00000000-0005-0000-0000-0000B30D0000}"/>
    <cellStyle name="40% - Accent3 6" xfId="2395" xr:uid="{00000000-0005-0000-0000-0000B40D0000}"/>
    <cellStyle name="40% - Accent3 6 10" xfId="5462" xr:uid="{00000000-0005-0000-0000-0000B50D0000}"/>
    <cellStyle name="40% - Accent3 6 2" xfId="2396" xr:uid="{00000000-0005-0000-0000-0000B60D0000}"/>
    <cellStyle name="40% - Accent3 6 2 2" xfId="2397" xr:uid="{00000000-0005-0000-0000-0000B70D0000}"/>
    <cellStyle name="40% - Accent3 6 2 2 2" xfId="5464" xr:uid="{00000000-0005-0000-0000-0000B80D0000}"/>
    <cellStyle name="40% - Accent3 6 2 3" xfId="5463" xr:uid="{00000000-0005-0000-0000-0000B90D0000}"/>
    <cellStyle name="40% - Accent3 6 3" xfId="2398" xr:uid="{00000000-0005-0000-0000-0000BA0D0000}"/>
    <cellStyle name="40% - Accent3 6 3 2" xfId="2399" xr:uid="{00000000-0005-0000-0000-0000BB0D0000}"/>
    <cellStyle name="40% - Accent3 6 3 2 2" xfId="5466" xr:uid="{00000000-0005-0000-0000-0000BC0D0000}"/>
    <cellStyle name="40% - Accent3 6 3 3" xfId="5465" xr:uid="{00000000-0005-0000-0000-0000BD0D0000}"/>
    <cellStyle name="40% - Accent3 6 4" xfId="2400" xr:uid="{00000000-0005-0000-0000-0000BE0D0000}"/>
    <cellStyle name="40% - Accent3 6 4 2" xfId="2401" xr:uid="{00000000-0005-0000-0000-0000BF0D0000}"/>
    <cellStyle name="40% - Accent3 6 4 2 2" xfId="5468" xr:uid="{00000000-0005-0000-0000-0000C00D0000}"/>
    <cellStyle name="40% - Accent3 6 4 3" xfId="5467" xr:uid="{00000000-0005-0000-0000-0000C10D0000}"/>
    <cellStyle name="40% - Accent3 6 5" xfId="2402" xr:uid="{00000000-0005-0000-0000-0000C20D0000}"/>
    <cellStyle name="40% - Accent3 6 5 2" xfId="5469" xr:uid="{00000000-0005-0000-0000-0000C30D0000}"/>
    <cellStyle name="40% - Accent3 6 6" xfId="2403" xr:uid="{00000000-0005-0000-0000-0000C40D0000}"/>
    <cellStyle name="40% - Accent3 6 6 2" xfId="5470" xr:uid="{00000000-0005-0000-0000-0000C50D0000}"/>
    <cellStyle name="40% - Accent3 6 7" xfId="2404" xr:uid="{00000000-0005-0000-0000-0000C60D0000}"/>
    <cellStyle name="40% - Accent3 6 7 2" xfId="5471" xr:uid="{00000000-0005-0000-0000-0000C70D0000}"/>
    <cellStyle name="40% - Accent3 6 8" xfId="2405" xr:uid="{00000000-0005-0000-0000-0000C80D0000}"/>
    <cellStyle name="40% - Accent3 6 8 2" xfId="5472" xr:uid="{00000000-0005-0000-0000-0000C90D0000}"/>
    <cellStyle name="40% - Accent3 6 9" xfId="2406" xr:uid="{00000000-0005-0000-0000-0000CA0D0000}"/>
    <cellStyle name="40% - Accent3 6 9 2" xfId="5473" xr:uid="{00000000-0005-0000-0000-0000CB0D0000}"/>
    <cellStyle name="40% - Accent3 6_Sheet2" xfId="2407" xr:uid="{00000000-0005-0000-0000-0000CC0D0000}"/>
    <cellStyle name="40% - Accent3 7" xfId="2408" xr:uid="{00000000-0005-0000-0000-0000CD0D0000}"/>
    <cellStyle name="40% - Accent3 7 10" xfId="5474" xr:uid="{00000000-0005-0000-0000-0000CE0D0000}"/>
    <cellStyle name="40% - Accent3 7 2" xfId="2409" xr:uid="{00000000-0005-0000-0000-0000CF0D0000}"/>
    <cellStyle name="40% - Accent3 7 2 2" xfId="2410" xr:uid="{00000000-0005-0000-0000-0000D00D0000}"/>
    <cellStyle name="40% - Accent3 7 2 2 2" xfId="5476" xr:uid="{00000000-0005-0000-0000-0000D10D0000}"/>
    <cellStyle name="40% - Accent3 7 2 3" xfId="5475" xr:uid="{00000000-0005-0000-0000-0000D20D0000}"/>
    <cellStyle name="40% - Accent3 7 3" xfId="2411" xr:uid="{00000000-0005-0000-0000-0000D30D0000}"/>
    <cellStyle name="40% - Accent3 7 3 2" xfId="2412" xr:uid="{00000000-0005-0000-0000-0000D40D0000}"/>
    <cellStyle name="40% - Accent3 7 3 2 2" xfId="5478" xr:uid="{00000000-0005-0000-0000-0000D50D0000}"/>
    <cellStyle name="40% - Accent3 7 3 3" xfId="5477" xr:uid="{00000000-0005-0000-0000-0000D60D0000}"/>
    <cellStyle name="40% - Accent3 7 4" xfId="2413" xr:uid="{00000000-0005-0000-0000-0000D70D0000}"/>
    <cellStyle name="40% - Accent3 7 4 2" xfId="2414" xr:uid="{00000000-0005-0000-0000-0000D80D0000}"/>
    <cellStyle name="40% - Accent3 7 4 2 2" xfId="5480" xr:uid="{00000000-0005-0000-0000-0000D90D0000}"/>
    <cellStyle name="40% - Accent3 7 4 3" xfId="5479" xr:uid="{00000000-0005-0000-0000-0000DA0D0000}"/>
    <cellStyle name="40% - Accent3 7 5" xfId="2415" xr:uid="{00000000-0005-0000-0000-0000DB0D0000}"/>
    <cellStyle name="40% - Accent3 7 5 2" xfId="5481" xr:uid="{00000000-0005-0000-0000-0000DC0D0000}"/>
    <cellStyle name="40% - Accent3 7 6" xfId="2416" xr:uid="{00000000-0005-0000-0000-0000DD0D0000}"/>
    <cellStyle name="40% - Accent3 7 6 2" xfId="5482" xr:uid="{00000000-0005-0000-0000-0000DE0D0000}"/>
    <cellStyle name="40% - Accent3 7 7" xfId="2417" xr:uid="{00000000-0005-0000-0000-0000DF0D0000}"/>
    <cellStyle name="40% - Accent3 7 7 2" xfId="5483" xr:uid="{00000000-0005-0000-0000-0000E00D0000}"/>
    <cellStyle name="40% - Accent3 7 8" xfId="2418" xr:uid="{00000000-0005-0000-0000-0000E10D0000}"/>
    <cellStyle name="40% - Accent3 7 8 2" xfId="5484" xr:uid="{00000000-0005-0000-0000-0000E20D0000}"/>
    <cellStyle name="40% - Accent3 7 9" xfId="2419" xr:uid="{00000000-0005-0000-0000-0000E30D0000}"/>
    <cellStyle name="40% - Accent3 7 9 2" xfId="5485" xr:uid="{00000000-0005-0000-0000-0000E40D0000}"/>
    <cellStyle name="40% - Accent3 7_Sheet2" xfId="2420" xr:uid="{00000000-0005-0000-0000-0000E50D0000}"/>
    <cellStyle name="40% - Accent3 8" xfId="2421" xr:uid="{00000000-0005-0000-0000-0000E60D0000}"/>
    <cellStyle name="40% - Accent3 8 10" xfId="5486" xr:uid="{00000000-0005-0000-0000-0000E70D0000}"/>
    <cellStyle name="40% - Accent3 8 2" xfId="2422" xr:uid="{00000000-0005-0000-0000-0000E80D0000}"/>
    <cellStyle name="40% - Accent3 8 2 2" xfId="5487" xr:uid="{00000000-0005-0000-0000-0000E90D0000}"/>
    <cellStyle name="40% - Accent3 8 3" xfId="2423" xr:uid="{00000000-0005-0000-0000-0000EA0D0000}"/>
    <cellStyle name="40% - Accent3 8 3 2" xfId="5488" xr:uid="{00000000-0005-0000-0000-0000EB0D0000}"/>
    <cellStyle name="40% - Accent3 8 4" xfId="2424" xr:uid="{00000000-0005-0000-0000-0000EC0D0000}"/>
    <cellStyle name="40% - Accent3 8 4 2" xfId="5489" xr:uid="{00000000-0005-0000-0000-0000ED0D0000}"/>
    <cellStyle name="40% - Accent3 8 5" xfId="2425" xr:uid="{00000000-0005-0000-0000-0000EE0D0000}"/>
    <cellStyle name="40% - Accent3 8 5 2" xfId="5490" xr:uid="{00000000-0005-0000-0000-0000EF0D0000}"/>
    <cellStyle name="40% - Accent3 8 6" xfId="2426" xr:uid="{00000000-0005-0000-0000-0000F00D0000}"/>
    <cellStyle name="40% - Accent3 8 6 2" xfId="5491" xr:uid="{00000000-0005-0000-0000-0000F10D0000}"/>
    <cellStyle name="40% - Accent3 8 7" xfId="2427" xr:uid="{00000000-0005-0000-0000-0000F20D0000}"/>
    <cellStyle name="40% - Accent3 8 7 2" xfId="5492" xr:uid="{00000000-0005-0000-0000-0000F30D0000}"/>
    <cellStyle name="40% - Accent3 8 8" xfId="2428" xr:uid="{00000000-0005-0000-0000-0000F40D0000}"/>
    <cellStyle name="40% - Accent3 8 8 2" xfId="5493" xr:uid="{00000000-0005-0000-0000-0000F50D0000}"/>
    <cellStyle name="40% - Accent3 8 9" xfId="2429" xr:uid="{00000000-0005-0000-0000-0000F60D0000}"/>
    <cellStyle name="40% - Accent3 8 9 2" xfId="5494" xr:uid="{00000000-0005-0000-0000-0000F70D0000}"/>
    <cellStyle name="40% - Accent3 8_Sheet2" xfId="2430" xr:uid="{00000000-0005-0000-0000-0000F80D0000}"/>
    <cellStyle name="40% - Accent3 9" xfId="2431" xr:uid="{00000000-0005-0000-0000-0000F90D0000}"/>
    <cellStyle name="40% - Accent3 9 10" xfId="5495" xr:uid="{00000000-0005-0000-0000-0000FA0D0000}"/>
    <cellStyle name="40% - Accent3 9 2" xfId="2432" xr:uid="{00000000-0005-0000-0000-0000FB0D0000}"/>
    <cellStyle name="40% - Accent3 9 2 2" xfId="5496" xr:uid="{00000000-0005-0000-0000-0000FC0D0000}"/>
    <cellStyle name="40% - Accent3 9 3" xfId="2433" xr:uid="{00000000-0005-0000-0000-0000FD0D0000}"/>
    <cellStyle name="40% - Accent3 9 3 2" xfId="5497" xr:uid="{00000000-0005-0000-0000-0000FE0D0000}"/>
    <cellStyle name="40% - Accent3 9 4" xfId="2434" xr:uid="{00000000-0005-0000-0000-0000FF0D0000}"/>
    <cellStyle name="40% - Accent3 9 4 2" xfId="5498" xr:uid="{00000000-0005-0000-0000-0000000E0000}"/>
    <cellStyle name="40% - Accent3 9 5" xfId="2435" xr:uid="{00000000-0005-0000-0000-0000010E0000}"/>
    <cellStyle name="40% - Accent3 9 5 2" xfId="5499" xr:uid="{00000000-0005-0000-0000-0000020E0000}"/>
    <cellStyle name="40% - Accent3 9 6" xfId="2436" xr:uid="{00000000-0005-0000-0000-0000030E0000}"/>
    <cellStyle name="40% - Accent3 9 6 2" xfId="5500" xr:uid="{00000000-0005-0000-0000-0000040E0000}"/>
    <cellStyle name="40% - Accent3 9 7" xfId="2437" xr:uid="{00000000-0005-0000-0000-0000050E0000}"/>
    <cellStyle name="40% - Accent3 9 7 2" xfId="5501" xr:uid="{00000000-0005-0000-0000-0000060E0000}"/>
    <cellStyle name="40% - Accent3 9 8" xfId="2438" xr:uid="{00000000-0005-0000-0000-0000070E0000}"/>
    <cellStyle name="40% - Accent3 9 8 2" xfId="5502" xr:uid="{00000000-0005-0000-0000-0000080E0000}"/>
    <cellStyle name="40% - Accent3 9 9" xfId="2439" xr:uid="{00000000-0005-0000-0000-0000090E0000}"/>
    <cellStyle name="40% - Accent3 9 9 2" xfId="5503" xr:uid="{00000000-0005-0000-0000-00000A0E0000}"/>
    <cellStyle name="40% - Accent4 1" xfId="2440" xr:uid="{00000000-0005-0000-0000-00000B0E0000}"/>
    <cellStyle name="40% - Accent4 1 1" xfId="2441" xr:uid="{00000000-0005-0000-0000-00000C0E0000}"/>
    <cellStyle name="40% - Accent4 1 1 2" xfId="2442" xr:uid="{00000000-0005-0000-0000-00000D0E0000}"/>
    <cellStyle name="40% - Accent4 1 1 2 2" xfId="5506" xr:uid="{00000000-0005-0000-0000-00000E0E0000}"/>
    <cellStyle name="40% - Accent4 1 1 3" xfId="5505" xr:uid="{00000000-0005-0000-0000-00000F0E0000}"/>
    <cellStyle name="40% - Accent4 1 2" xfId="2443" xr:uid="{00000000-0005-0000-0000-0000100E0000}"/>
    <cellStyle name="40% - Accent4 1 2 2" xfId="5507" xr:uid="{00000000-0005-0000-0000-0000110E0000}"/>
    <cellStyle name="40% - Accent4 1 3" xfId="5504" xr:uid="{00000000-0005-0000-0000-0000120E0000}"/>
    <cellStyle name="40% - Accent4 1_Building_-_5-final_Price_Variation(1)" xfId="2444" xr:uid="{00000000-0005-0000-0000-0000130E0000}"/>
    <cellStyle name="40% - Accent4 10" xfId="2445" xr:uid="{00000000-0005-0000-0000-0000140E0000}"/>
    <cellStyle name="40% - Accent4 10 10" xfId="5508" xr:uid="{00000000-0005-0000-0000-0000150E0000}"/>
    <cellStyle name="40% - Accent4 10 2" xfId="2446" xr:uid="{00000000-0005-0000-0000-0000160E0000}"/>
    <cellStyle name="40% - Accent4 10 2 2" xfId="5509" xr:uid="{00000000-0005-0000-0000-0000170E0000}"/>
    <cellStyle name="40% - Accent4 10 3" xfId="2447" xr:uid="{00000000-0005-0000-0000-0000180E0000}"/>
    <cellStyle name="40% - Accent4 10 3 2" xfId="5510" xr:uid="{00000000-0005-0000-0000-0000190E0000}"/>
    <cellStyle name="40% - Accent4 10 4" xfId="2448" xr:uid="{00000000-0005-0000-0000-00001A0E0000}"/>
    <cellStyle name="40% - Accent4 10 4 2" xfId="5511" xr:uid="{00000000-0005-0000-0000-00001B0E0000}"/>
    <cellStyle name="40% - Accent4 10 5" xfId="2449" xr:uid="{00000000-0005-0000-0000-00001C0E0000}"/>
    <cellStyle name="40% - Accent4 10 5 2" xfId="5512" xr:uid="{00000000-0005-0000-0000-00001D0E0000}"/>
    <cellStyle name="40% - Accent4 10 6" xfId="2450" xr:uid="{00000000-0005-0000-0000-00001E0E0000}"/>
    <cellStyle name="40% - Accent4 10 6 2" xfId="5513" xr:uid="{00000000-0005-0000-0000-00001F0E0000}"/>
    <cellStyle name="40% - Accent4 10 7" xfId="2451" xr:uid="{00000000-0005-0000-0000-0000200E0000}"/>
    <cellStyle name="40% - Accent4 10 7 2" xfId="5514" xr:uid="{00000000-0005-0000-0000-0000210E0000}"/>
    <cellStyle name="40% - Accent4 10 8" xfId="2452" xr:uid="{00000000-0005-0000-0000-0000220E0000}"/>
    <cellStyle name="40% - Accent4 10 8 2" xfId="5515" xr:uid="{00000000-0005-0000-0000-0000230E0000}"/>
    <cellStyle name="40% - Accent4 10 9" xfId="2453" xr:uid="{00000000-0005-0000-0000-0000240E0000}"/>
    <cellStyle name="40% - Accent4 10 9 2" xfId="5516" xr:uid="{00000000-0005-0000-0000-0000250E0000}"/>
    <cellStyle name="40% - Accent4 11" xfId="2454" xr:uid="{00000000-0005-0000-0000-0000260E0000}"/>
    <cellStyle name="40% - Accent4 11 2" xfId="5517" xr:uid="{00000000-0005-0000-0000-0000270E0000}"/>
    <cellStyle name="40% - Accent4 12" xfId="2455" xr:uid="{00000000-0005-0000-0000-0000280E0000}"/>
    <cellStyle name="40% - Accent4 12 2" xfId="5518" xr:uid="{00000000-0005-0000-0000-0000290E0000}"/>
    <cellStyle name="40% - Accent4 13" xfId="2456" xr:uid="{00000000-0005-0000-0000-00002A0E0000}"/>
    <cellStyle name="40% - Accent4 13 2" xfId="5519" xr:uid="{00000000-0005-0000-0000-00002B0E0000}"/>
    <cellStyle name="40% - Accent4 14" xfId="2457" xr:uid="{00000000-0005-0000-0000-00002C0E0000}"/>
    <cellStyle name="40% - Accent4 14 2" xfId="5520" xr:uid="{00000000-0005-0000-0000-00002D0E0000}"/>
    <cellStyle name="40% - Accent4 15" xfId="2458" xr:uid="{00000000-0005-0000-0000-00002E0E0000}"/>
    <cellStyle name="40% - Accent4 15 2" xfId="5521" xr:uid="{00000000-0005-0000-0000-00002F0E0000}"/>
    <cellStyle name="40% - Accent4 16" xfId="2459" xr:uid="{00000000-0005-0000-0000-0000300E0000}"/>
    <cellStyle name="40% - Accent4 16 2" xfId="5522" xr:uid="{00000000-0005-0000-0000-0000310E0000}"/>
    <cellStyle name="40% - Accent4 17" xfId="2460" xr:uid="{00000000-0005-0000-0000-0000320E0000}"/>
    <cellStyle name="40% - Accent4 17 2" xfId="5523" xr:uid="{00000000-0005-0000-0000-0000330E0000}"/>
    <cellStyle name="40% - Accent4 18" xfId="2461" xr:uid="{00000000-0005-0000-0000-0000340E0000}"/>
    <cellStyle name="40% - Accent4 18 2" xfId="5524" xr:uid="{00000000-0005-0000-0000-0000350E0000}"/>
    <cellStyle name="40% - Accent4 19" xfId="2462" xr:uid="{00000000-0005-0000-0000-0000360E0000}"/>
    <cellStyle name="40% - Accent4 19 2" xfId="5525" xr:uid="{00000000-0005-0000-0000-0000370E0000}"/>
    <cellStyle name="40% - Accent4 2" xfId="2463" xr:uid="{00000000-0005-0000-0000-0000380E0000}"/>
    <cellStyle name="40% - Accent4 2 10" xfId="2464" xr:uid="{00000000-0005-0000-0000-0000390E0000}"/>
    <cellStyle name="40% - Accent4 2 10 2" xfId="5526" xr:uid="{00000000-0005-0000-0000-00003A0E0000}"/>
    <cellStyle name="40% - Accent4 2 2" xfId="2465" xr:uid="{00000000-0005-0000-0000-00003B0E0000}"/>
    <cellStyle name="40% - Accent4 2 2 2" xfId="2466" xr:uid="{00000000-0005-0000-0000-00003C0E0000}"/>
    <cellStyle name="40% - Accent4 2 2 2 2" xfId="5528" xr:uid="{00000000-0005-0000-0000-00003D0E0000}"/>
    <cellStyle name="40% - Accent4 2 2 3" xfId="5527" xr:uid="{00000000-0005-0000-0000-00003E0E0000}"/>
    <cellStyle name="40% - Accent4 2 3" xfId="2467" xr:uid="{00000000-0005-0000-0000-00003F0E0000}"/>
    <cellStyle name="40% - Accent4 2 3 2" xfId="2468" xr:uid="{00000000-0005-0000-0000-0000400E0000}"/>
    <cellStyle name="40% - Accent4 2 3 2 2" xfId="5530" xr:uid="{00000000-0005-0000-0000-0000410E0000}"/>
    <cellStyle name="40% - Accent4 2 3 3" xfId="5529" xr:uid="{00000000-0005-0000-0000-0000420E0000}"/>
    <cellStyle name="40% - Accent4 2 4" xfId="2469" xr:uid="{00000000-0005-0000-0000-0000430E0000}"/>
    <cellStyle name="40% - Accent4 2 4 2" xfId="2470" xr:uid="{00000000-0005-0000-0000-0000440E0000}"/>
    <cellStyle name="40% - Accent4 2 4 2 2" xfId="5532" xr:uid="{00000000-0005-0000-0000-0000450E0000}"/>
    <cellStyle name="40% - Accent4 2 4 3" xfId="5531" xr:uid="{00000000-0005-0000-0000-0000460E0000}"/>
    <cellStyle name="40% - Accent4 2 5" xfId="2471" xr:uid="{00000000-0005-0000-0000-0000470E0000}"/>
    <cellStyle name="40% - Accent4 2 5 2" xfId="5533" xr:uid="{00000000-0005-0000-0000-0000480E0000}"/>
    <cellStyle name="40% - Accent4 2 6" xfId="2472" xr:uid="{00000000-0005-0000-0000-0000490E0000}"/>
    <cellStyle name="40% - Accent4 2 6 2" xfId="5534" xr:uid="{00000000-0005-0000-0000-00004A0E0000}"/>
    <cellStyle name="40% - Accent4 2 7" xfId="2473" xr:uid="{00000000-0005-0000-0000-00004B0E0000}"/>
    <cellStyle name="40% - Accent4 2 7 2" xfId="5535" xr:uid="{00000000-0005-0000-0000-00004C0E0000}"/>
    <cellStyle name="40% - Accent4 2 8" xfId="2474" xr:uid="{00000000-0005-0000-0000-00004D0E0000}"/>
    <cellStyle name="40% - Accent4 2 8 2" xfId="5536" xr:uid="{00000000-0005-0000-0000-00004E0E0000}"/>
    <cellStyle name="40% - Accent4 2 9" xfId="2475" xr:uid="{00000000-0005-0000-0000-00004F0E0000}"/>
    <cellStyle name="40% - Accent4 2 9 2" xfId="5537" xr:uid="{00000000-0005-0000-0000-0000500E0000}"/>
    <cellStyle name="40% - Accent4 2_B Block  Column LGF to UGF Lvl" xfId="2476" xr:uid="{00000000-0005-0000-0000-0000510E0000}"/>
    <cellStyle name="40% - Accent4 20" xfId="2477" xr:uid="{00000000-0005-0000-0000-0000520E0000}"/>
    <cellStyle name="40% - Accent4 20 2" xfId="5538" xr:uid="{00000000-0005-0000-0000-0000530E0000}"/>
    <cellStyle name="40% - Accent4 21" xfId="2478" xr:uid="{00000000-0005-0000-0000-0000540E0000}"/>
    <cellStyle name="40% - Accent4 21 2" xfId="5539" xr:uid="{00000000-0005-0000-0000-0000550E0000}"/>
    <cellStyle name="40% - Accent4 22" xfId="2479" xr:uid="{00000000-0005-0000-0000-0000560E0000}"/>
    <cellStyle name="40% - Accent4 22 2" xfId="5540" xr:uid="{00000000-0005-0000-0000-0000570E0000}"/>
    <cellStyle name="40% - Accent4 23" xfId="2480" xr:uid="{00000000-0005-0000-0000-0000580E0000}"/>
    <cellStyle name="40% - Accent4 23 2" xfId="5541" xr:uid="{00000000-0005-0000-0000-0000590E0000}"/>
    <cellStyle name="40% - Accent4 24" xfId="2481" xr:uid="{00000000-0005-0000-0000-00005A0E0000}"/>
    <cellStyle name="40% - Accent4 24 2" xfId="5542" xr:uid="{00000000-0005-0000-0000-00005B0E0000}"/>
    <cellStyle name="40% - Accent4 25" xfId="2482" xr:uid="{00000000-0005-0000-0000-00005C0E0000}"/>
    <cellStyle name="40% - Accent4 25 2" xfId="5543" xr:uid="{00000000-0005-0000-0000-00005D0E0000}"/>
    <cellStyle name="40% - Accent4 26" xfId="2483" xr:uid="{00000000-0005-0000-0000-00005E0E0000}"/>
    <cellStyle name="40% - Accent4 26 2" xfId="5544" xr:uid="{00000000-0005-0000-0000-00005F0E0000}"/>
    <cellStyle name="40% - Accent4 27" xfId="2484" xr:uid="{00000000-0005-0000-0000-0000600E0000}"/>
    <cellStyle name="40% - Accent4 27 2" xfId="5545" xr:uid="{00000000-0005-0000-0000-0000610E0000}"/>
    <cellStyle name="40% - Accent4 28" xfId="2485" xr:uid="{00000000-0005-0000-0000-0000620E0000}"/>
    <cellStyle name="40% - Accent4 28 2" xfId="5546" xr:uid="{00000000-0005-0000-0000-0000630E0000}"/>
    <cellStyle name="40% - Accent4 29" xfId="2486" xr:uid="{00000000-0005-0000-0000-0000640E0000}"/>
    <cellStyle name="40% - Accent4 29 2" xfId="5547" xr:uid="{00000000-0005-0000-0000-0000650E0000}"/>
    <cellStyle name="40% - Accent4 3" xfId="2487" xr:uid="{00000000-0005-0000-0000-0000660E0000}"/>
    <cellStyle name="40% - Accent4 3 10" xfId="5548" xr:uid="{00000000-0005-0000-0000-0000670E0000}"/>
    <cellStyle name="40% - Accent4 3 2" xfId="2488" xr:uid="{00000000-0005-0000-0000-0000680E0000}"/>
    <cellStyle name="40% - Accent4 3 2 2" xfId="5549" xr:uid="{00000000-0005-0000-0000-0000690E0000}"/>
    <cellStyle name="40% - Accent4 3 3" xfId="2489" xr:uid="{00000000-0005-0000-0000-00006A0E0000}"/>
    <cellStyle name="40% - Accent4 3 3 2" xfId="2490" xr:uid="{00000000-0005-0000-0000-00006B0E0000}"/>
    <cellStyle name="40% - Accent4 3 3 2 2" xfId="5551" xr:uid="{00000000-0005-0000-0000-00006C0E0000}"/>
    <cellStyle name="40% - Accent4 3 3 3" xfId="5550" xr:uid="{00000000-0005-0000-0000-00006D0E0000}"/>
    <cellStyle name="40% - Accent4 3 4" xfId="2491" xr:uid="{00000000-0005-0000-0000-00006E0E0000}"/>
    <cellStyle name="40% - Accent4 3 4 2" xfId="2492" xr:uid="{00000000-0005-0000-0000-00006F0E0000}"/>
    <cellStyle name="40% - Accent4 3 4 2 2" xfId="5553" xr:uid="{00000000-0005-0000-0000-0000700E0000}"/>
    <cellStyle name="40% - Accent4 3 4 3" xfId="5552" xr:uid="{00000000-0005-0000-0000-0000710E0000}"/>
    <cellStyle name="40% - Accent4 3 5" xfId="2493" xr:uid="{00000000-0005-0000-0000-0000720E0000}"/>
    <cellStyle name="40% - Accent4 3 5 2" xfId="5554" xr:uid="{00000000-0005-0000-0000-0000730E0000}"/>
    <cellStyle name="40% - Accent4 3 6" xfId="2494" xr:uid="{00000000-0005-0000-0000-0000740E0000}"/>
    <cellStyle name="40% - Accent4 3 6 2" xfId="5555" xr:uid="{00000000-0005-0000-0000-0000750E0000}"/>
    <cellStyle name="40% - Accent4 3 7" xfId="2495" xr:uid="{00000000-0005-0000-0000-0000760E0000}"/>
    <cellStyle name="40% - Accent4 3 7 2" xfId="5556" xr:uid="{00000000-0005-0000-0000-0000770E0000}"/>
    <cellStyle name="40% - Accent4 3 8" xfId="2496" xr:uid="{00000000-0005-0000-0000-0000780E0000}"/>
    <cellStyle name="40% - Accent4 3 8 2" xfId="5557" xr:uid="{00000000-0005-0000-0000-0000790E0000}"/>
    <cellStyle name="40% - Accent4 3 9" xfId="2497" xr:uid="{00000000-0005-0000-0000-00007A0E0000}"/>
    <cellStyle name="40% - Accent4 3 9 2" xfId="5558" xr:uid="{00000000-0005-0000-0000-00007B0E0000}"/>
    <cellStyle name="40% - Accent4 3_Sheet2" xfId="2498" xr:uid="{00000000-0005-0000-0000-00007C0E0000}"/>
    <cellStyle name="40% - Accent4 30" xfId="2499" xr:uid="{00000000-0005-0000-0000-00007D0E0000}"/>
    <cellStyle name="40% - Accent4 30 2" xfId="5559" xr:uid="{00000000-0005-0000-0000-00007E0E0000}"/>
    <cellStyle name="40% - Accent4 31" xfId="2500" xr:uid="{00000000-0005-0000-0000-00007F0E0000}"/>
    <cellStyle name="40% - Accent4 31 2" xfId="5560" xr:uid="{00000000-0005-0000-0000-0000800E0000}"/>
    <cellStyle name="40% - Accent4 32" xfId="2501" xr:uid="{00000000-0005-0000-0000-0000810E0000}"/>
    <cellStyle name="40% - Accent4 32 2" xfId="5561" xr:uid="{00000000-0005-0000-0000-0000820E0000}"/>
    <cellStyle name="40% - Accent4 33" xfId="2502" xr:uid="{00000000-0005-0000-0000-0000830E0000}"/>
    <cellStyle name="40% - Accent4 33 2" xfId="5562" xr:uid="{00000000-0005-0000-0000-0000840E0000}"/>
    <cellStyle name="40% - Accent4 34" xfId="2503" xr:uid="{00000000-0005-0000-0000-0000850E0000}"/>
    <cellStyle name="40% - Accent4 34 2" xfId="5563" xr:uid="{00000000-0005-0000-0000-0000860E0000}"/>
    <cellStyle name="40% - Accent4 35" xfId="2504" xr:uid="{00000000-0005-0000-0000-0000870E0000}"/>
    <cellStyle name="40% - Accent4 35 2" xfId="5564" xr:uid="{00000000-0005-0000-0000-0000880E0000}"/>
    <cellStyle name="40% - Accent4 36" xfId="2505" xr:uid="{00000000-0005-0000-0000-0000890E0000}"/>
    <cellStyle name="40% - Accent4 36 2" xfId="5565" xr:uid="{00000000-0005-0000-0000-00008A0E0000}"/>
    <cellStyle name="40% - Accent4 37" xfId="2506" xr:uid="{00000000-0005-0000-0000-00008B0E0000}"/>
    <cellStyle name="40% - Accent4 37 2" xfId="5566" xr:uid="{00000000-0005-0000-0000-00008C0E0000}"/>
    <cellStyle name="40% - Accent4 38" xfId="2507" xr:uid="{00000000-0005-0000-0000-00008D0E0000}"/>
    <cellStyle name="40% - Accent4 38 2" xfId="5567" xr:uid="{00000000-0005-0000-0000-00008E0E0000}"/>
    <cellStyle name="40% - Accent4 39" xfId="2508" xr:uid="{00000000-0005-0000-0000-00008F0E0000}"/>
    <cellStyle name="40% - Accent4 39 2" xfId="5568" xr:uid="{00000000-0005-0000-0000-0000900E0000}"/>
    <cellStyle name="40% - Accent4 4" xfId="2509" xr:uid="{00000000-0005-0000-0000-0000910E0000}"/>
    <cellStyle name="40% - Accent4 4 10" xfId="5569" xr:uid="{00000000-0005-0000-0000-0000920E0000}"/>
    <cellStyle name="40% - Accent4 4 2" xfId="2510" xr:uid="{00000000-0005-0000-0000-0000930E0000}"/>
    <cellStyle name="40% - Accent4 4 2 2" xfId="5570" xr:uid="{00000000-0005-0000-0000-0000940E0000}"/>
    <cellStyle name="40% - Accent4 4 3" xfId="2511" xr:uid="{00000000-0005-0000-0000-0000950E0000}"/>
    <cellStyle name="40% - Accent4 4 3 2" xfId="2512" xr:uid="{00000000-0005-0000-0000-0000960E0000}"/>
    <cellStyle name="40% - Accent4 4 3 2 2" xfId="5572" xr:uid="{00000000-0005-0000-0000-0000970E0000}"/>
    <cellStyle name="40% - Accent4 4 3 3" xfId="5571" xr:uid="{00000000-0005-0000-0000-0000980E0000}"/>
    <cellStyle name="40% - Accent4 4 4" xfId="2513" xr:uid="{00000000-0005-0000-0000-0000990E0000}"/>
    <cellStyle name="40% - Accent4 4 4 2" xfId="2514" xr:uid="{00000000-0005-0000-0000-00009A0E0000}"/>
    <cellStyle name="40% - Accent4 4 4 2 2" xfId="5574" xr:uid="{00000000-0005-0000-0000-00009B0E0000}"/>
    <cellStyle name="40% - Accent4 4 4 3" xfId="5573" xr:uid="{00000000-0005-0000-0000-00009C0E0000}"/>
    <cellStyle name="40% - Accent4 4 5" xfId="2515" xr:uid="{00000000-0005-0000-0000-00009D0E0000}"/>
    <cellStyle name="40% - Accent4 4 5 2" xfId="5575" xr:uid="{00000000-0005-0000-0000-00009E0E0000}"/>
    <cellStyle name="40% - Accent4 4 6" xfId="2516" xr:uid="{00000000-0005-0000-0000-00009F0E0000}"/>
    <cellStyle name="40% - Accent4 4 6 2" xfId="5576" xr:uid="{00000000-0005-0000-0000-0000A00E0000}"/>
    <cellStyle name="40% - Accent4 4 7" xfId="2517" xr:uid="{00000000-0005-0000-0000-0000A10E0000}"/>
    <cellStyle name="40% - Accent4 4 7 2" xfId="5577" xr:uid="{00000000-0005-0000-0000-0000A20E0000}"/>
    <cellStyle name="40% - Accent4 4 8" xfId="2518" xr:uid="{00000000-0005-0000-0000-0000A30E0000}"/>
    <cellStyle name="40% - Accent4 4 8 2" xfId="5578" xr:uid="{00000000-0005-0000-0000-0000A40E0000}"/>
    <cellStyle name="40% - Accent4 4 9" xfId="2519" xr:uid="{00000000-0005-0000-0000-0000A50E0000}"/>
    <cellStyle name="40% - Accent4 4 9 2" xfId="5579" xr:uid="{00000000-0005-0000-0000-0000A60E0000}"/>
    <cellStyle name="40% - Accent4 4_Sheet2" xfId="2520" xr:uid="{00000000-0005-0000-0000-0000A70E0000}"/>
    <cellStyle name="40% - Accent4 5" xfId="2521" xr:uid="{00000000-0005-0000-0000-0000A80E0000}"/>
    <cellStyle name="40% - Accent4 5 10" xfId="5580" xr:uid="{00000000-0005-0000-0000-0000A90E0000}"/>
    <cellStyle name="40% - Accent4 5 2" xfId="2522" xr:uid="{00000000-0005-0000-0000-0000AA0E0000}"/>
    <cellStyle name="40% - Accent4 5 2 2" xfId="2523" xr:uid="{00000000-0005-0000-0000-0000AB0E0000}"/>
    <cellStyle name="40% - Accent4 5 2 2 2" xfId="5582" xr:uid="{00000000-0005-0000-0000-0000AC0E0000}"/>
    <cellStyle name="40% - Accent4 5 2 3" xfId="5581" xr:uid="{00000000-0005-0000-0000-0000AD0E0000}"/>
    <cellStyle name="40% - Accent4 5 3" xfId="2524" xr:uid="{00000000-0005-0000-0000-0000AE0E0000}"/>
    <cellStyle name="40% - Accent4 5 3 2" xfId="2525" xr:uid="{00000000-0005-0000-0000-0000AF0E0000}"/>
    <cellStyle name="40% - Accent4 5 3 2 2" xfId="5584" xr:uid="{00000000-0005-0000-0000-0000B00E0000}"/>
    <cellStyle name="40% - Accent4 5 3 3" xfId="5583" xr:uid="{00000000-0005-0000-0000-0000B10E0000}"/>
    <cellStyle name="40% - Accent4 5 4" xfId="2526" xr:uid="{00000000-0005-0000-0000-0000B20E0000}"/>
    <cellStyle name="40% - Accent4 5 4 2" xfId="2527" xr:uid="{00000000-0005-0000-0000-0000B30E0000}"/>
    <cellStyle name="40% - Accent4 5 4 2 2" xfId="5586" xr:uid="{00000000-0005-0000-0000-0000B40E0000}"/>
    <cellStyle name="40% - Accent4 5 4 3" xfId="5585" xr:uid="{00000000-0005-0000-0000-0000B50E0000}"/>
    <cellStyle name="40% - Accent4 5 5" xfId="2528" xr:uid="{00000000-0005-0000-0000-0000B60E0000}"/>
    <cellStyle name="40% - Accent4 5 5 2" xfId="5587" xr:uid="{00000000-0005-0000-0000-0000B70E0000}"/>
    <cellStyle name="40% - Accent4 5 6" xfId="2529" xr:uid="{00000000-0005-0000-0000-0000B80E0000}"/>
    <cellStyle name="40% - Accent4 5 6 2" xfId="5588" xr:uid="{00000000-0005-0000-0000-0000B90E0000}"/>
    <cellStyle name="40% - Accent4 5 7" xfId="2530" xr:uid="{00000000-0005-0000-0000-0000BA0E0000}"/>
    <cellStyle name="40% - Accent4 5 7 2" xfId="5589" xr:uid="{00000000-0005-0000-0000-0000BB0E0000}"/>
    <cellStyle name="40% - Accent4 5 8" xfId="2531" xr:uid="{00000000-0005-0000-0000-0000BC0E0000}"/>
    <cellStyle name="40% - Accent4 5 8 2" xfId="5590" xr:uid="{00000000-0005-0000-0000-0000BD0E0000}"/>
    <cellStyle name="40% - Accent4 5 9" xfId="2532" xr:uid="{00000000-0005-0000-0000-0000BE0E0000}"/>
    <cellStyle name="40% - Accent4 5 9 2" xfId="5591" xr:uid="{00000000-0005-0000-0000-0000BF0E0000}"/>
    <cellStyle name="40% - Accent4 5_Sheet2" xfId="2533" xr:uid="{00000000-0005-0000-0000-0000C00E0000}"/>
    <cellStyle name="40% - Accent4 6" xfId="2534" xr:uid="{00000000-0005-0000-0000-0000C10E0000}"/>
    <cellStyle name="40% - Accent4 6 10" xfId="5592" xr:uid="{00000000-0005-0000-0000-0000C20E0000}"/>
    <cellStyle name="40% - Accent4 6 2" xfId="2535" xr:uid="{00000000-0005-0000-0000-0000C30E0000}"/>
    <cellStyle name="40% - Accent4 6 2 2" xfId="2536" xr:uid="{00000000-0005-0000-0000-0000C40E0000}"/>
    <cellStyle name="40% - Accent4 6 2 2 2" xfId="5594" xr:uid="{00000000-0005-0000-0000-0000C50E0000}"/>
    <cellStyle name="40% - Accent4 6 2 3" xfId="5593" xr:uid="{00000000-0005-0000-0000-0000C60E0000}"/>
    <cellStyle name="40% - Accent4 6 3" xfId="2537" xr:uid="{00000000-0005-0000-0000-0000C70E0000}"/>
    <cellStyle name="40% - Accent4 6 3 2" xfId="2538" xr:uid="{00000000-0005-0000-0000-0000C80E0000}"/>
    <cellStyle name="40% - Accent4 6 3 2 2" xfId="5596" xr:uid="{00000000-0005-0000-0000-0000C90E0000}"/>
    <cellStyle name="40% - Accent4 6 3 3" xfId="5595" xr:uid="{00000000-0005-0000-0000-0000CA0E0000}"/>
    <cellStyle name="40% - Accent4 6 4" xfId="2539" xr:uid="{00000000-0005-0000-0000-0000CB0E0000}"/>
    <cellStyle name="40% - Accent4 6 4 2" xfId="2540" xr:uid="{00000000-0005-0000-0000-0000CC0E0000}"/>
    <cellStyle name="40% - Accent4 6 4 2 2" xfId="5598" xr:uid="{00000000-0005-0000-0000-0000CD0E0000}"/>
    <cellStyle name="40% - Accent4 6 4 3" xfId="5597" xr:uid="{00000000-0005-0000-0000-0000CE0E0000}"/>
    <cellStyle name="40% - Accent4 6 5" xfId="2541" xr:uid="{00000000-0005-0000-0000-0000CF0E0000}"/>
    <cellStyle name="40% - Accent4 6 5 2" xfId="5599" xr:uid="{00000000-0005-0000-0000-0000D00E0000}"/>
    <cellStyle name="40% - Accent4 6 6" xfId="2542" xr:uid="{00000000-0005-0000-0000-0000D10E0000}"/>
    <cellStyle name="40% - Accent4 6 6 2" xfId="5600" xr:uid="{00000000-0005-0000-0000-0000D20E0000}"/>
    <cellStyle name="40% - Accent4 6 7" xfId="2543" xr:uid="{00000000-0005-0000-0000-0000D30E0000}"/>
    <cellStyle name="40% - Accent4 6 7 2" xfId="5601" xr:uid="{00000000-0005-0000-0000-0000D40E0000}"/>
    <cellStyle name="40% - Accent4 6 8" xfId="2544" xr:uid="{00000000-0005-0000-0000-0000D50E0000}"/>
    <cellStyle name="40% - Accent4 6 8 2" xfId="5602" xr:uid="{00000000-0005-0000-0000-0000D60E0000}"/>
    <cellStyle name="40% - Accent4 6 9" xfId="2545" xr:uid="{00000000-0005-0000-0000-0000D70E0000}"/>
    <cellStyle name="40% - Accent4 6 9 2" xfId="5603" xr:uid="{00000000-0005-0000-0000-0000D80E0000}"/>
    <cellStyle name="40% - Accent4 6_Sheet2" xfId="2546" xr:uid="{00000000-0005-0000-0000-0000D90E0000}"/>
    <cellStyle name="40% - Accent4 7" xfId="2547" xr:uid="{00000000-0005-0000-0000-0000DA0E0000}"/>
    <cellStyle name="40% - Accent4 7 10" xfId="5604" xr:uid="{00000000-0005-0000-0000-0000DB0E0000}"/>
    <cellStyle name="40% - Accent4 7 2" xfId="2548" xr:uid="{00000000-0005-0000-0000-0000DC0E0000}"/>
    <cellStyle name="40% - Accent4 7 2 2" xfId="2549" xr:uid="{00000000-0005-0000-0000-0000DD0E0000}"/>
    <cellStyle name="40% - Accent4 7 2 2 2" xfId="5606" xr:uid="{00000000-0005-0000-0000-0000DE0E0000}"/>
    <cellStyle name="40% - Accent4 7 2 3" xfId="5605" xr:uid="{00000000-0005-0000-0000-0000DF0E0000}"/>
    <cellStyle name="40% - Accent4 7 3" xfId="2550" xr:uid="{00000000-0005-0000-0000-0000E00E0000}"/>
    <cellStyle name="40% - Accent4 7 3 2" xfId="2551" xr:uid="{00000000-0005-0000-0000-0000E10E0000}"/>
    <cellStyle name="40% - Accent4 7 3 2 2" xfId="5608" xr:uid="{00000000-0005-0000-0000-0000E20E0000}"/>
    <cellStyle name="40% - Accent4 7 3 3" xfId="5607" xr:uid="{00000000-0005-0000-0000-0000E30E0000}"/>
    <cellStyle name="40% - Accent4 7 4" xfId="2552" xr:uid="{00000000-0005-0000-0000-0000E40E0000}"/>
    <cellStyle name="40% - Accent4 7 4 2" xfId="2553" xr:uid="{00000000-0005-0000-0000-0000E50E0000}"/>
    <cellStyle name="40% - Accent4 7 4 2 2" xfId="5610" xr:uid="{00000000-0005-0000-0000-0000E60E0000}"/>
    <cellStyle name="40% - Accent4 7 4 3" xfId="5609" xr:uid="{00000000-0005-0000-0000-0000E70E0000}"/>
    <cellStyle name="40% - Accent4 7 5" xfId="2554" xr:uid="{00000000-0005-0000-0000-0000E80E0000}"/>
    <cellStyle name="40% - Accent4 7 5 2" xfId="5611" xr:uid="{00000000-0005-0000-0000-0000E90E0000}"/>
    <cellStyle name="40% - Accent4 7 6" xfId="2555" xr:uid="{00000000-0005-0000-0000-0000EA0E0000}"/>
    <cellStyle name="40% - Accent4 7 6 2" xfId="5612" xr:uid="{00000000-0005-0000-0000-0000EB0E0000}"/>
    <cellStyle name="40% - Accent4 7 7" xfId="2556" xr:uid="{00000000-0005-0000-0000-0000EC0E0000}"/>
    <cellStyle name="40% - Accent4 7 7 2" xfId="5613" xr:uid="{00000000-0005-0000-0000-0000ED0E0000}"/>
    <cellStyle name="40% - Accent4 7 8" xfId="2557" xr:uid="{00000000-0005-0000-0000-0000EE0E0000}"/>
    <cellStyle name="40% - Accent4 7 8 2" xfId="5614" xr:uid="{00000000-0005-0000-0000-0000EF0E0000}"/>
    <cellStyle name="40% - Accent4 7 9" xfId="2558" xr:uid="{00000000-0005-0000-0000-0000F00E0000}"/>
    <cellStyle name="40% - Accent4 7 9 2" xfId="5615" xr:uid="{00000000-0005-0000-0000-0000F10E0000}"/>
    <cellStyle name="40% - Accent4 7_Sheet2" xfId="2559" xr:uid="{00000000-0005-0000-0000-0000F20E0000}"/>
    <cellStyle name="40% - Accent4 8" xfId="2560" xr:uid="{00000000-0005-0000-0000-0000F30E0000}"/>
    <cellStyle name="40% - Accent4 8 10" xfId="5616" xr:uid="{00000000-0005-0000-0000-0000F40E0000}"/>
    <cellStyle name="40% - Accent4 8 2" xfId="2561" xr:uid="{00000000-0005-0000-0000-0000F50E0000}"/>
    <cellStyle name="40% - Accent4 8 2 2" xfId="5617" xr:uid="{00000000-0005-0000-0000-0000F60E0000}"/>
    <cellStyle name="40% - Accent4 8 3" xfId="2562" xr:uid="{00000000-0005-0000-0000-0000F70E0000}"/>
    <cellStyle name="40% - Accent4 8 3 2" xfId="5618" xr:uid="{00000000-0005-0000-0000-0000F80E0000}"/>
    <cellStyle name="40% - Accent4 8 4" xfId="2563" xr:uid="{00000000-0005-0000-0000-0000F90E0000}"/>
    <cellStyle name="40% - Accent4 8 4 2" xfId="5619" xr:uid="{00000000-0005-0000-0000-0000FA0E0000}"/>
    <cellStyle name="40% - Accent4 8 5" xfId="2564" xr:uid="{00000000-0005-0000-0000-0000FB0E0000}"/>
    <cellStyle name="40% - Accent4 8 5 2" xfId="5620" xr:uid="{00000000-0005-0000-0000-0000FC0E0000}"/>
    <cellStyle name="40% - Accent4 8 6" xfId="2565" xr:uid="{00000000-0005-0000-0000-0000FD0E0000}"/>
    <cellStyle name="40% - Accent4 8 6 2" xfId="5621" xr:uid="{00000000-0005-0000-0000-0000FE0E0000}"/>
    <cellStyle name="40% - Accent4 8 7" xfId="2566" xr:uid="{00000000-0005-0000-0000-0000FF0E0000}"/>
    <cellStyle name="40% - Accent4 8 7 2" xfId="5622" xr:uid="{00000000-0005-0000-0000-0000000F0000}"/>
    <cellStyle name="40% - Accent4 8 8" xfId="2567" xr:uid="{00000000-0005-0000-0000-0000010F0000}"/>
    <cellStyle name="40% - Accent4 8 8 2" xfId="5623" xr:uid="{00000000-0005-0000-0000-0000020F0000}"/>
    <cellStyle name="40% - Accent4 8 9" xfId="2568" xr:uid="{00000000-0005-0000-0000-0000030F0000}"/>
    <cellStyle name="40% - Accent4 8 9 2" xfId="5624" xr:uid="{00000000-0005-0000-0000-0000040F0000}"/>
    <cellStyle name="40% - Accent4 8_Sheet2" xfId="2569" xr:uid="{00000000-0005-0000-0000-0000050F0000}"/>
    <cellStyle name="40% - Accent4 9" xfId="2570" xr:uid="{00000000-0005-0000-0000-0000060F0000}"/>
    <cellStyle name="40% - Accent4 9 10" xfId="5625" xr:uid="{00000000-0005-0000-0000-0000070F0000}"/>
    <cellStyle name="40% - Accent4 9 2" xfId="2571" xr:uid="{00000000-0005-0000-0000-0000080F0000}"/>
    <cellStyle name="40% - Accent4 9 2 2" xfId="5626" xr:uid="{00000000-0005-0000-0000-0000090F0000}"/>
    <cellStyle name="40% - Accent4 9 3" xfId="2572" xr:uid="{00000000-0005-0000-0000-00000A0F0000}"/>
    <cellStyle name="40% - Accent4 9 3 2" xfId="5627" xr:uid="{00000000-0005-0000-0000-00000B0F0000}"/>
    <cellStyle name="40% - Accent4 9 4" xfId="2573" xr:uid="{00000000-0005-0000-0000-00000C0F0000}"/>
    <cellStyle name="40% - Accent4 9 4 2" xfId="5628" xr:uid="{00000000-0005-0000-0000-00000D0F0000}"/>
    <cellStyle name="40% - Accent4 9 5" xfId="2574" xr:uid="{00000000-0005-0000-0000-00000E0F0000}"/>
    <cellStyle name="40% - Accent4 9 5 2" xfId="5629" xr:uid="{00000000-0005-0000-0000-00000F0F0000}"/>
    <cellStyle name="40% - Accent4 9 6" xfId="2575" xr:uid="{00000000-0005-0000-0000-0000100F0000}"/>
    <cellStyle name="40% - Accent4 9 6 2" xfId="5630" xr:uid="{00000000-0005-0000-0000-0000110F0000}"/>
    <cellStyle name="40% - Accent4 9 7" xfId="2576" xr:uid="{00000000-0005-0000-0000-0000120F0000}"/>
    <cellStyle name="40% - Accent4 9 7 2" xfId="5631" xr:uid="{00000000-0005-0000-0000-0000130F0000}"/>
    <cellStyle name="40% - Accent4 9 8" xfId="2577" xr:uid="{00000000-0005-0000-0000-0000140F0000}"/>
    <cellStyle name="40% - Accent4 9 8 2" xfId="5632" xr:uid="{00000000-0005-0000-0000-0000150F0000}"/>
    <cellStyle name="40% - Accent4 9 9" xfId="2578" xr:uid="{00000000-0005-0000-0000-0000160F0000}"/>
    <cellStyle name="40% - Accent4 9 9 2" xfId="5633" xr:uid="{00000000-0005-0000-0000-0000170F0000}"/>
    <cellStyle name="40% - Accent5 1" xfId="2579" xr:uid="{00000000-0005-0000-0000-0000180F0000}"/>
    <cellStyle name="40% - Accent5 1 1" xfId="2580" xr:uid="{00000000-0005-0000-0000-0000190F0000}"/>
    <cellStyle name="40% - Accent5 1 1 2" xfId="2581" xr:uid="{00000000-0005-0000-0000-00001A0F0000}"/>
    <cellStyle name="40% - Accent5 1 1 2 2" xfId="5636" xr:uid="{00000000-0005-0000-0000-00001B0F0000}"/>
    <cellStyle name="40% - Accent5 1 1 3" xfId="5635" xr:uid="{00000000-0005-0000-0000-00001C0F0000}"/>
    <cellStyle name="40% - Accent5 1 2" xfId="2582" xr:uid="{00000000-0005-0000-0000-00001D0F0000}"/>
    <cellStyle name="40% - Accent5 1 2 2" xfId="5637" xr:uid="{00000000-0005-0000-0000-00001E0F0000}"/>
    <cellStyle name="40% - Accent5 1 3" xfId="5634" xr:uid="{00000000-0005-0000-0000-00001F0F0000}"/>
    <cellStyle name="40% - Accent5 10" xfId="2583" xr:uid="{00000000-0005-0000-0000-0000200F0000}"/>
    <cellStyle name="40% - Accent5 10 10" xfId="5638" xr:uid="{00000000-0005-0000-0000-0000210F0000}"/>
    <cellStyle name="40% - Accent5 10 2" xfId="2584" xr:uid="{00000000-0005-0000-0000-0000220F0000}"/>
    <cellStyle name="40% - Accent5 10 2 2" xfId="5639" xr:uid="{00000000-0005-0000-0000-0000230F0000}"/>
    <cellStyle name="40% - Accent5 10 3" xfId="2585" xr:uid="{00000000-0005-0000-0000-0000240F0000}"/>
    <cellStyle name="40% - Accent5 10 3 2" xfId="5640" xr:uid="{00000000-0005-0000-0000-0000250F0000}"/>
    <cellStyle name="40% - Accent5 10 4" xfId="2586" xr:uid="{00000000-0005-0000-0000-0000260F0000}"/>
    <cellStyle name="40% - Accent5 10 4 2" xfId="5641" xr:uid="{00000000-0005-0000-0000-0000270F0000}"/>
    <cellStyle name="40% - Accent5 10 5" xfId="2587" xr:uid="{00000000-0005-0000-0000-0000280F0000}"/>
    <cellStyle name="40% - Accent5 10 5 2" xfId="5642" xr:uid="{00000000-0005-0000-0000-0000290F0000}"/>
    <cellStyle name="40% - Accent5 10 6" xfId="2588" xr:uid="{00000000-0005-0000-0000-00002A0F0000}"/>
    <cellStyle name="40% - Accent5 10 6 2" xfId="5643" xr:uid="{00000000-0005-0000-0000-00002B0F0000}"/>
    <cellStyle name="40% - Accent5 10 7" xfId="2589" xr:uid="{00000000-0005-0000-0000-00002C0F0000}"/>
    <cellStyle name="40% - Accent5 10 7 2" xfId="5644" xr:uid="{00000000-0005-0000-0000-00002D0F0000}"/>
    <cellStyle name="40% - Accent5 10 8" xfId="2590" xr:uid="{00000000-0005-0000-0000-00002E0F0000}"/>
    <cellStyle name="40% - Accent5 10 8 2" xfId="5645" xr:uid="{00000000-0005-0000-0000-00002F0F0000}"/>
    <cellStyle name="40% - Accent5 10 9" xfId="2591" xr:uid="{00000000-0005-0000-0000-0000300F0000}"/>
    <cellStyle name="40% - Accent5 10 9 2" xfId="5646" xr:uid="{00000000-0005-0000-0000-0000310F0000}"/>
    <cellStyle name="40% - Accent5 11" xfId="2592" xr:uid="{00000000-0005-0000-0000-0000320F0000}"/>
    <cellStyle name="40% - Accent5 11 2" xfId="5647" xr:uid="{00000000-0005-0000-0000-0000330F0000}"/>
    <cellStyle name="40% - Accent5 12" xfId="2593" xr:uid="{00000000-0005-0000-0000-0000340F0000}"/>
    <cellStyle name="40% - Accent5 12 2" xfId="5648" xr:uid="{00000000-0005-0000-0000-0000350F0000}"/>
    <cellStyle name="40% - Accent5 13" xfId="2594" xr:uid="{00000000-0005-0000-0000-0000360F0000}"/>
    <cellStyle name="40% - Accent5 13 2" xfId="5649" xr:uid="{00000000-0005-0000-0000-0000370F0000}"/>
    <cellStyle name="40% - Accent5 14" xfId="2595" xr:uid="{00000000-0005-0000-0000-0000380F0000}"/>
    <cellStyle name="40% - Accent5 14 2" xfId="5650" xr:uid="{00000000-0005-0000-0000-0000390F0000}"/>
    <cellStyle name="40% - Accent5 15" xfId="2596" xr:uid="{00000000-0005-0000-0000-00003A0F0000}"/>
    <cellStyle name="40% - Accent5 15 2" xfId="5651" xr:uid="{00000000-0005-0000-0000-00003B0F0000}"/>
    <cellStyle name="40% - Accent5 16" xfId="2597" xr:uid="{00000000-0005-0000-0000-00003C0F0000}"/>
    <cellStyle name="40% - Accent5 16 2" xfId="5652" xr:uid="{00000000-0005-0000-0000-00003D0F0000}"/>
    <cellStyle name="40% - Accent5 17" xfId="2598" xr:uid="{00000000-0005-0000-0000-00003E0F0000}"/>
    <cellStyle name="40% - Accent5 17 2" xfId="5653" xr:uid="{00000000-0005-0000-0000-00003F0F0000}"/>
    <cellStyle name="40% - Accent5 18" xfId="2599" xr:uid="{00000000-0005-0000-0000-0000400F0000}"/>
    <cellStyle name="40% - Accent5 18 2" xfId="5654" xr:uid="{00000000-0005-0000-0000-0000410F0000}"/>
    <cellStyle name="40% - Accent5 19" xfId="2600" xr:uid="{00000000-0005-0000-0000-0000420F0000}"/>
    <cellStyle name="40% - Accent5 19 2" xfId="5655" xr:uid="{00000000-0005-0000-0000-0000430F0000}"/>
    <cellStyle name="40% - Accent5 2" xfId="2601" xr:uid="{00000000-0005-0000-0000-0000440F0000}"/>
    <cellStyle name="40% - Accent5 2 10" xfId="2602" xr:uid="{00000000-0005-0000-0000-0000450F0000}"/>
    <cellStyle name="40% - Accent5 2 10 2" xfId="5656" xr:uid="{00000000-0005-0000-0000-0000460F0000}"/>
    <cellStyle name="40% - Accent5 2 2" xfId="2603" xr:uid="{00000000-0005-0000-0000-0000470F0000}"/>
    <cellStyle name="40% - Accent5 2 2 2" xfId="2604" xr:uid="{00000000-0005-0000-0000-0000480F0000}"/>
    <cellStyle name="40% - Accent5 2 2 2 2" xfId="5658" xr:uid="{00000000-0005-0000-0000-0000490F0000}"/>
    <cellStyle name="40% - Accent5 2 2 3" xfId="5657" xr:uid="{00000000-0005-0000-0000-00004A0F0000}"/>
    <cellStyle name="40% - Accent5 2 3" xfId="2605" xr:uid="{00000000-0005-0000-0000-00004B0F0000}"/>
    <cellStyle name="40% - Accent5 2 3 2" xfId="2606" xr:uid="{00000000-0005-0000-0000-00004C0F0000}"/>
    <cellStyle name="40% - Accent5 2 3 2 2" xfId="5660" xr:uid="{00000000-0005-0000-0000-00004D0F0000}"/>
    <cellStyle name="40% - Accent5 2 3 3" xfId="5659" xr:uid="{00000000-0005-0000-0000-00004E0F0000}"/>
    <cellStyle name="40% - Accent5 2 4" xfId="2607" xr:uid="{00000000-0005-0000-0000-00004F0F0000}"/>
    <cellStyle name="40% - Accent5 2 4 2" xfId="2608" xr:uid="{00000000-0005-0000-0000-0000500F0000}"/>
    <cellStyle name="40% - Accent5 2 4 2 2" xfId="5662" xr:uid="{00000000-0005-0000-0000-0000510F0000}"/>
    <cellStyle name="40% - Accent5 2 4 3" xfId="5661" xr:uid="{00000000-0005-0000-0000-0000520F0000}"/>
    <cellStyle name="40% - Accent5 2 5" xfId="2609" xr:uid="{00000000-0005-0000-0000-0000530F0000}"/>
    <cellStyle name="40% - Accent5 2 5 2" xfId="5663" xr:uid="{00000000-0005-0000-0000-0000540F0000}"/>
    <cellStyle name="40% - Accent5 2 6" xfId="2610" xr:uid="{00000000-0005-0000-0000-0000550F0000}"/>
    <cellStyle name="40% - Accent5 2 6 2" xfId="5664" xr:uid="{00000000-0005-0000-0000-0000560F0000}"/>
    <cellStyle name="40% - Accent5 2 7" xfId="2611" xr:uid="{00000000-0005-0000-0000-0000570F0000}"/>
    <cellStyle name="40% - Accent5 2 7 2" xfId="5665" xr:uid="{00000000-0005-0000-0000-0000580F0000}"/>
    <cellStyle name="40% - Accent5 2 8" xfId="2612" xr:uid="{00000000-0005-0000-0000-0000590F0000}"/>
    <cellStyle name="40% - Accent5 2 8 2" xfId="5666" xr:uid="{00000000-0005-0000-0000-00005A0F0000}"/>
    <cellStyle name="40% - Accent5 2 9" xfId="2613" xr:uid="{00000000-0005-0000-0000-00005B0F0000}"/>
    <cellStyle name="40% - Accent5 2 9 2" xfId="5667" xr:uid="{00000000-0005-0000-0000-00005C0F0000}"/>
    <cellStyle name="40% - Accent5 2_B Block  Column LGF to UGF Lvl" xfId="2614" xr:uid="{00000000-0005-0000-0000-00005D0F0000}"/>
    <cellStyle name="40% - Accent5 20" xfId="2615" xr:uid="{00000000-0005-0000-0000-00005E0F0000}"/>
    <cellStyle name="40% - Accent5 20 2" xfId="5668" xr:uid="{00000000-0005-0000-0000-00005F0F0000}"/>
    <cellStyle name="40% - Accent5 21" xfId="2616" xr:uid="{00000000-0005-0000-0000-0000600F0000}"/>
    <cellStyle name="40% - Accent5 21 2" xfId="5669" xr:uid="{00000000-0005-0000-0000-0000610F0000}"/>
    <cellStyle name="40% - Accent5 22" xfId="2617" xr:uid="{00000000-0005-0000-0000-0000620F0000}"/>
    <cellStyle name="40% - Accent5 22 2" xfId="5670" xr:uid="{00000000-0005-0000-0000-0000630F0000}"/>
    <cellStyle name="40% - Accent5 23" xfId="2618" xr:uid="{00000000-0005-0000-0000-0000640F0000}"/>
    <cellStyle name="40% - Accent5 23 2" xfId="5671" xr:uid="{00000000-0005-0000-0000-0000650F0000}"/>
    <cellStyle name="40% - Accent5 24" xfId="2619" xr:uid="{00000000-0005-0000-0000-0000660F0000}"/>
    <cellStyle name="40% - Accent5 24 2" xfId="5672" xr:uid="{00000000-0005-0000-0000-0000670F0000}"/>
    <cellStyle name="40% - Accent5 25" xfId="2620" xr:uid="{00000000-0005-0000-0000-0000680F0000}"/>
    <cellStyle name="40% - Accent5 25 2" xfId="5673" xr:uid="{00000000-0005-0000-0000-0000690F0000}"/>
    <cellStyle name="40% - Accent5 26" xfId="2621" xr:uid="{00000000-0005-0000-0000-00006A0F0000}"/>
    <cellStyle name="40% - Accent5 26 2" xfId="5674" xr:uid="{00000000-0005-0000-0000-00006B0F0000}"/>
    <cellStyle name="40% - Accent5 27" xfId="2622" xr:uid="{00000000-0005-0000-0000-00006C0F0000}"/>
    <cellStyle name="40% - Accent5 27 2" xfId="5675" xr:uid="{00000000-0005-0000-0000-00006D0F0000}"/>
    <cellStyle name="40% - Accent5 28" xfId="2623" xr:uid="{00000000-0005-0000-0000-00006E0F0000}"/>
    <cellStyle name="40% - Accent5 28 2" xfId="5676" xr:uid="{00000000-0005-0000-0000-00006F0F0000}"/>
    <cellStyle name="40% - Accent5 29" xfId="2624" xr:uid="{00000000-0005-0000-0000-0000700F0000}"/>
    <cellStyle name="40% - Accent5 29 2" xfId="5677" xr:uid="{00000000-0005-0000-0000-0000710F0000}"/>
    <cellStyle name="40% - Accent5 3" xfId="2625" xr:uid="{00000000-0005-0000-0000-0000720F0000}"/>
    <cellStyle name="40% - Accent5 3 10" xfId="5678" xr:uid="{00000000-0005-0000-0000-0000730F0000}"/>
    <cellStyle name="40% - Accent5 3 2" xfId="2626" xr:uid="{00000000-0005-0000-0000-0000740F0000}"/>
    <cellStyle name="40% - Accent5 3 2 2" xfId="5679" xr:uid="{00000000-0005-0000-0000-0000750F0000}"/>
    <cellStyle name="40% - Accent5 3 3" xfId="2627" xr:uid="{00000000-0005-0000-0000-0000760F0000}"/>
    <cellStyle name="40% - Accent5 3 3 2" xfId="2628" xr:uid="{00000000-0005-0000-0000-0000770F0000}"/>
    <cellStyle name="40% - Accent5 3 3 2 2" xfId="5681" xr:uid="{00000000-0005-0000-0000-0000780F0000}"/>
    <cellStyle name="40% - Accent5 3 3 3" xfId="5680" xr:uid="{00000000-0005-0000-0000-0000790F0000}"/>
    <cellStyle name="40% - Accent5 3 4" xfId="2629" xr:uid="{00000000-0005-0000-0000-00007A0F0000}"/>
    <cellStyle name="40% - Accent5 3 4 2" xfId="2630" xr:uid="{00000000-0005-0000-0000-00007B0F0000}"/>
    <cellStyle name="40% - Accent5 3 4 2 2" xfId="5683" xr:uid="{00000000-0005-0000-0000-00007C0F0000}"/>
    <cellStyle name="40% - Accent5 3 4 3" xfId="5682" xr:uid="{00000000-0005-0000-0000-00007D0F0000}"/>
    <cellStyle name="40% - Accent5 3 5" xfId="2631" xr:uid="{00000000-0005-0000-0000-00007E0F0000}"/>
    <cellStyle name="40% - Accent5 3 5 2" xfId="5684" xr:uid="{00000000-0005-0000-0000-00007F0F0000}"/>
    <cellStyle name="40% - Accent5 3 6" xfId="2632" xr:uid="{00000000-0005-0000-0000-0000800F0000}"/>
    <cellStyle name="40% - Accent5 3 6 2" xfId="5685" xr:uid="{00000000-0005-0000-0000-0000810F0000}"/>
    <cellStyle name="40% - Accent5 3 7" xfId="2633" xr:uid="{00000000-0005-0000-0000-0000820F0000}"/>
    <cellStyle name="40% - Accent5 3 7 2" xfId="5686" xr:uid="{00000000-0005-0000-0000-0000830F0000}"/>
    <cellStyle name="40% - Accent5 3 8" xfId="2634" xr:uid="{00000000-0005-0000-0000-0000840F0000}"/>
    <cellStyle name="40% - Accent5 3 8 2" xfId="5687" xr:uid="{00000000-0005-0000-0000-0000850F0000}"/>
    <cellStyle name="40% - Accent5 3 9" xfId="2635" xr:uid="{00000000-0005-0000-0000-0000860F0000}"/>
    <cellStyle name="40% - Accent5 3 9 2" xfId="5688" xr:uid="{00000000-0005-0000-0000-0000870F0000}"/>
    <cellStyle name="40% - Accent5 3_Sheet2" xfId="2636" xr:uid="{00000000-0005-0000-0000-0000880F0000}"/>
    <cellStyle name="40% - Accent5 30" xfId="2637" xr:uid="{00000000-0005-0000-0000-0000890F0000}"/>
    <cellStyle name="40% - Accent5 30 2" xfId="5689" xr:uid="{00000000-0005-0000-0000-00008A0F0000}"/>
    <cellStyle name="40% - Accent5 31" xfId="2638" xr:uid="{00000000-0005-0000-0000-00008B0F0000}"/>
    <cellStyle name="40% - Accent5 31 2" xfId="5690" xr:uid="{00000000-0005-0000-0000-00008C0F0000}"/>
    <cellStyle name="40% - Accent5 32" xfId="2639" xr:uid="{00000000-0005-0000-0000-00008D0F0000}"/>
    <cellStyle name="40% - Accent5 32 2" xfId="5691" xr:uid="{00000000-0005-0000-0000-00008E0F0000}"/>
    <cellStyle name="40% - Accent5 33" xfId="2640" xr:uid="{00000000-0005-0000-0000-00008F0F0000}"/>
    <cellStyle name="40% - Accent5 33 2" xfId="5692" xr:uid="{00000000-0005-0000-0000-0000900F0000}"/>
    <cellStyle name="40% - Accent5 34" xfId="2641" xr:uid="{00000000-0005-0000-0000-0000910F0000}"/>
    <cellStyle name="40% - Accent5 34 2" xfId="5693" xr:uid="{00000000-0005-0000-0000-0000920F0000}"/>
    <cellStyle name="40% - Accent5 35" xfId="2642" xr:uid="{00000000-0005-0000-0000-0000930F0000}"/>
    <cellStyle name="40% - Accent5 35 2" xfId="5694" xr:uid="{00000000-0005-0000-0000-0000940F0000}"/>
    <cellStyle name="40% - Accent5 36" xfId="2643" xr:uid="{00000000-0005-0000-0000-0000950F0000}"/>
    <cellStyle name="40% - Accent5 36 2" xfId="5695" xr:uid="{00000000-0005-0000-0000-0000960F0000}"/>
    <cellStyle name="40% - Accent5 37" xfId="2644" xr:uid="{00000000-0005-0000-0000-0000970F0000}"/>
    <cellStyle name="40% - Accent5 37 2" xfId="5696" xr:uid="{00000000-0005-0000-0000-0000980F0000}"/>
    <cellStyle name="40% - Accent5 38" xfId="2645" xr:uid="{00000000-0005-0000-0000-0000990F0000}"/>
    <cellStyle name="40% - Accent5 38 2" xfId="5697" xr:uid="{00000000-0005-0000-0000-00009A0F0000}"/>
    <cellStyle name="40% - Accent5 39" xfId="2646" xr:uid="{00000000-0005-0000-0000-00009B0F0000}"/>
    <cellStyle name="40% - Accent5 39 2" xfId="5698" xr:uid="{00000000-0005-0000-0000-00009C0F0000}"/>
    <cellStyle name="40% - Accent5 4" xfId="2647" xr:uid="{00000000-0005-0000-0000-00009D0F0000}"/>
    <cellStyle name="40% - Accent5 4 10" xfId="5699" xr:uid="{00000000-0005-0000-0000-00009E0F0000}"/>
    <cellStyle name="40% - Accent5 4 2" xfId="2648" xr:uid="{00000000-0005-0000-0000-00009F0F0000}"/>
    <cellStyle name="40% - Accent5 4 2 2" xfId="5700" xr:uid="{00000000-0005-0000-0000-0000A00F0000}"/>
    <cellStyle name="40% - Accent5 4 3" xfId="2649" xr:uid="{00000000-0005-0000-0000-0000A10F0000}"/>
    <cellStyle name="40% - Accent5 4 3 2" xfId="2650" xr:uid="{00000000-0005-0000-0000-0000A20F0000}"/>
    <cellStyle name="40% - Accent5 4 3 2 2" xfId="5702" xr:uid="{00000000-0005-0000-0000-0000A30F0000}"/>
    <cellStyle name="40% - Accent5 4 3 3" xfId="5701" xr:uid="{00000000-0005-0000-0000-0000A40F0000}"/>
    <cellStyle name="40% - Accent5 4 4" xfId="2651" xr:uid="{00000000-0005-0000-0000-0000A50F0000}"/>
    <cellStyle name="40% - Accent5 4 4 2" xfId="2652" xr:uid="{00000000-0005-0000-0000-0000A60F0000}"/>
    <cellStyle name="40% - Accent5 4 4 2 2" xfId="5704" xr:uid="{00000000-0005-0000-0000-0000A70F0000}"/>
    <cellStyle name="40% - Accent5 4 4 3" xfId="5703" xr:uid="{00000000-0005-0000-0000-0000A80F0000}"/>
    <cellStyle name="40% - Accent5 4 5" xfId="2653" xr:uid="{00000000-0005-0000-0000-0000A90F0000}"/>
    <cellStyle name="40% - Accent5 4 5 2" xfId="5705" xr:uid="{00000000-0005-0000-0000-0000AA0F0000}"/>
    <cellStyle name="40% - Accent5 4 6" xfId="2654" xr:uid="{00000000-0005-0000-0000-0000AB0F0000}"/>
    <cellStyle name="40% - Accent5 4 6 2" xfId="5706" xr:uid="{00000000-0005-0000-0000-0000AC0F0000}"/>
    <cellStyle name="40% - Accent5 4 7" xfId="2655" xr:uid="{00000000-0005-0000-0000-0000AD0F0000}"/>
    <cellStyle name="40% - Accent5 4 7 2" xfId="5707" xr:uid="{00000000-0005-0000-0000-0000AE0F0000}"/>
    <cellStyle name="40% - Accent5 4 8" xfId="2656" xr:uid="{00000000-0005-0000-0000-0000AF0F0000}"/>
    <cellStyle name="40% - Accent5 4 8 2" xfId="5708" xr:uid="{00000000-0005-0000-0000-0000B00F0000}"/>
    <cellStyle name="40% - Accent5 4 9" xfId="2657" xr:uid="{00000000-0005-0000-0000-0000B10F0000}"/>
    <cellStyle name="40% - Accent5 4 9 2" xfId="5709" xr:uid="{00000000-0005-0000-0000-0000B20F0000}"/>
    <cellStyle name="40% - Accent5 4_Sheet2" xfId="2658" xr:uid="{00000000-0005-0000-0000-0000B30F0000}"/>
    <cellStyle name="40% - Accent5 5" xfId="2659" xr:uid="{00000000-0005-0000-0000-0000B40F0000}"/>
    <cellStyle name="40% - Accent5 5 10" xfId="5710" xr:uid="{00000000-0005-0000-0000-0000B50F0000}"/>
    <cellStyle name="40% - Accent5 5 2" xfId="2660" xr:uid="{00000000-0005-0000-0000-0000B60F0000}"/>
    <cellStyle name="40% - Accent5 5 2 2" xfId="2661" xr:uid="{00000000-0005-0000-0000-0000B70F0000}"/>
    <cellStyle name="40% - Accent5 5 2 2 2" xfId="5712" xr:uid="{00000000-0005-0000-0000-0000B80F0000}"/>
    <cellStyle name="40% - Accent5 5 2 3" xfId="5711" xr:uid="{00000000-0005-0000-0000-0000B90F0000}"/>
    <cellStyle name="40% - Accent5 5 3" xfId="2662" xr:uid="{00000000-0005-0000-0000-0000BA0F0000}"/>
    <cellStyle name="40% - Accent5 5 3 2" xfId="2663" xr:uid="{00000000-0005-0000-0000-0000BB0F0000}"/>
    <cellStyle name="40% - Accent5 5 3 2 2" xfId="5714" xr:uid="{00000000-0005-0000-0000-0000BC0F0000}"/>
    <cellStyle name="40% - Accent5 5 3 3" xfId="5713" xr:uid="{00000000-0005-0000-0000-0000BD0F0000}"/>
    <cellStyle name="40% - Accent5 5 4" xfId="2664" xr:uid="{00000000-0005-0000-0000-0000BE0F0000}"/>
    <cellStyle name="40% - Accent5 5 4 2" xfId="2665" xr:uid="{00000000-0005-0000-0000-0000BF0F0000}"/>
    <cellStyle name="40% - Accent5 5 4 2 2" xfId="5716" xr:uid="{00000000-0005-0000-0000-0000C00F0000}"/>
    <cellStyle name="40% - Accent5 5 4 3" xfId="5715" xr:uid="{00000000-0005-0000-0000-0000C10F0000}"/>
    <cellStyle name="40% - Accent5 5 5" xfId="2666" xr:uid="{00000000-0005-0000-0000-0000C20F0000}"/>
    <cellStyle name="40% - Accent5 5 5 2" xfId="5717" xr:uid="{00000000-0005-0000-0000-0000C30F0000}"/>
    <cellStyle name="40% - Accent5 5 6" xfId="2667" xr:uid="{00000000-0005-0000-0000-0000C40F0000}"/>
    <cellStyle name="40% - Accent5 5 6 2" xfId="5718" xr:uid="{00000000-0005-0000-0000-0000C50F0000}"/>
    <cellStyle name="40% - Accent5 5 7" xfId="2668" xr:uid="{00000000-0005-0000-0000-0000C60F0000}"/>
    <cellStyle name="40% - Accent5 5 7 2" xfId="5719" xr:uid="{00000000-0005-0000-0000-0000C70F0000}"/>
    <cellStyle name="40% - Accent5 5 8" xfId="2669" xr:uid="{00000000-0005-0000-0000-0000C80F0000}"/>
    <cellStyle name="40% - Accent5 5 8 2" xfId="5720" xr:uid="{00000000-0005-0000-0000-0000C90F0000}"/>
    <cellStyle name="40% - Accent5 5 9" xfId="2670" xr:uid="{00000000-0005-0000-0000-0000CA0F0000}"/>
    <cellStyle name="40% - Accent5 5 9 2" xfId="5721" xr:uid="{00000000-0005-0000-0000-0000CB0F0000}"/>
    <cellStyle name="40% - Accent5 5_Sheet2" xfId="2671" xr:uid="{00000000-0005-0000-0000-0000CC0F0000}"/>
    <cellStyle name="40% - Accent5 6" xfId="2672" xr:uid="{00000000-0005-0000-0000-0000CD0F0000}"/>
    <cellStyle name="40% - Accent5 6 10" xfId="5722" xr:uid="{00000000-0005-0000-0000-0000CE0F0000}"/>
    <cellStyle name="40% - Accent5 6 2" xfId="2673" xr:uid="{00000000-0005-0000-0000-0000CF0F0000}"/>
    <cellStyle name="40% - Accent5 6 2 2" xfId="2674" xr:uid="{00000000-0005-0000-0000-0000D00F0000}"/>
    <cellStyle name="40% - Accent5 6 2 2 2" xfId="5724" xr:uid="{00000000-0005-0000-0000-0000D10F0000}"/>
    <cellStyle name="40% - Accent5 6 2 3" xfId="5723" xr:uid="{00000000-0005-0000-0000-0000D20F0000}"/>
    <cellStyle name="40% - Accent5 6 3" xfId="2675" xr:uid="{00000000-0005-0000-0000-0000D30F0000}"/>
    <cellStyle name="40% - Accent5 6 3 2" xfId="2676" xr:uid="{00000000-0005-0000-0000-0000D40F0000}"/>
    <cellStyle name="40% - Accent5 6 3 2 2" xfId="5726" xr:uid="{00000000-0005-0000-0000-0000D50F0000}"/>
    <cellStyle name="40% - Accent5 6 3 3" xfId="5725" xr:uid="{00000000-0005-0000-0000-0000D60F0000}"/>
    <cellStyle name="40% - Accent5 6 4" xfId="2677" xr:uid="{00000000-0005-0000-0000-0000D70F0000}"/>
    <cellStyle name="40% - Accent5 6 4 2" xfId="2678" xr:uid="{00000000-0005-0000-0000-0000D80F0000}"/>
    <cellStyle name="40% - Accent5 6 4 2 2" xfId="5728" xr:uid="{00000000-0005-0000-0000-0000D90F0000}"/>
    <cellStyle name="40% - Accent5 6 4 3" xfId="5727" xr:uid="{00000000-0005-0000-0000-0000DA0F0000}"/>
    <cellStyle name="40% - Accent5 6 5" xfId="2679" xr:uid="{00000000-0005-0000-0000-0000DB0F0000}"/>
    <cellStyle name="40% - Accent5 6 5 2" xfId="5729" xr:uid="{00000000-0005-0000-0000-0000DC0F0000}"/>
    <cellStyle name="40% - Accent5 6 6" xfId="2680" xr:uid="{00000000-0005-0000-0000-0000DD0F0000}"/>
    <cellStyle name="40% - Accent5 6 6 2" xfId="5730" xr:uid="{00000000-0005-0000-0000-0000DE0F0000}"/>
    <cellStyle name="40% - Accent5 6 7" xfId="2681" xr:uid="{00000000-0005-0000-0000-0000DF0F0000}"/>
    <cellStyle name="40% - Accent5 6 7 2" xfId="5731" xr:uid="{00000000-0005-0000-0000-0000E00F0000}"/>
    <cellStyle name="40% - Accent5 6 8" xfId="2682" xr:uid="{00000000-0005-0000-0000-0000E10F0000}"/>
    <cellStyle name="40% - Accent5 6 8 2" xfId="5732" xr:uid="{00000000-0005-0000-0000-0000E20F0000}"/>
    <cellStyle name="40% - Accent5 6 9" xfId="2683" xr:uid="{00000000-0005-0000-0000-0000E30F0000}"/>
    <cellStyle name="40% - Accent5 6 9 2" xfId="5733" xr:uid="{00000000-0005-0000-0000-0000E40F0000}"/>
    <cellStyle name="40% - Accent5 6_Sheet2" xfId="2684" xr:uid="{00000000-0005-0000-0000-0000E50F0000}"/>
    <cellStyle name="40% - Accent5 7" xfId="2685" xr:uid="{00000000-0005-0000-0000-0000E60F0000}"/>
    <cellStyle name="40% - Accent5 7 10" xfId="5734" xr:uid="{00000000-0005-0000-0000-0000E70F0000}"/>
    <cellStyle name="40% - Accent5 7 2" xfId="2686" xr:uid="{00000000-0005-0000-0000-0000E80F0000}"/>
    <cellStyle name="40% - Accent5 7 2 2" xfId="2687" xr:uid="{00000000-0005-0000-0000-0000E90F0000}"/>
    <cellStyle name="40% - Accent5 7 2 2 2" xfId="5736" xr:uid="{00000000-0005-0000-0000-0000EA0F0000}"/>
    <cellStyle name="40% - Accent5 7 2 3" xfId="5735" xr:uid="{00000000-0005-0000-0000-0000EB0F0000}"/>
    <cellStyle name="40% - Accent5 7 3" xfId="2688" xr:uid="{00000000-0005-0000-0000-0000EC0F0000}"/>
    <cellStyle name="40% - Accent5 7 3 2" xfId="2689" xr:uid="{00000000-0005-0000-0000-0000ED0F0000}"/>
    <cellStyle name="40% - Accent5 7 3 2 2" xfId="5738" xr:uid="{00000000-0005-0000-0000-0000EE0F0000}"/>
    <cellStyle name="40% - Accent5 7 3 3" xfId="5737" xr:uid="{00000000-0005-0000-0000-0000EF0F0000}"/>
    <cellStyle name="40% - Accent5 7 4" xfId="2690" xr:uid="{00000000-0005-0000-0000-0000F00F0000}"/>
    <cellStyle name="40% - Accent5 7 4 2" xfId="2691" xr:uid="{00000000-0005-0000-0000-0000F10F0000}"/>
    <cellStyle name="40% - Accent5 7 4 2 2" xfId="5740" xr:uid="{00000000-0005-0000-0000-0000F20F0000}"/>
    <cellStyle name="40% - Accent5 7 4 3" xfId="5739" xr:uid="{00000000-0005-0000-0000-0000F30F0000}"/>
    <cellStyle name="40% - Accent5 7 5" xfId="2692" xr:uid="{00000000-0005-0000-0000-0000F40F0000}"/>
    <cellStyle name="40% - Accent5 7 5 2" xfId="5741" xr:uid="{00000000-0005-0000-0000-0000F50F0000}"/>
    <cellStyle name="40% - Accent5 7 6" xfId="2693" xr:uid="{00000000-0005-0000-0000-0000F60F0000}"/>
    <cellStyle name="40% - Accent5 7 6 2" xfId="5742" xr:uid="{00000000-0005-0000-0000-0000F70F0000}"/>
    <cellStyle name="40% - Accent5 7 7" xfId="2694" xr:uid="{00000000-0005-0000-0000-0000F80F0000}"/>
    <cellStyle name="40% - Accent5 7 7 2" xfId="5743" xr:uid="{00000000-0005-0000-0000-0000F90F0000}"/>
    <cellStyle name="40% - Accent5 7 8" xfId="2695" xr:uid="{00000000-0005-0000-0000-0000FA0F0000}"/>
    <cellStyle name="40% - Accent5 7 8 2" xfId="5744" xr:uid="{00000000-0005-0000-0000-0000FB0F0000}"/>
    <cellStyle name="40% - Accent5 7 9" xfId="2696" xr:uid="{00000000-0005-0000-0000-0000FC0F0000}"/>
    <cellStyle name="40% - Accent5 7 9 2" xfId="5745" xr:uid="{00000000-0005-0000-0000-0000FD0F0000}"/>
    <cellStyle name="40% - Accent5 7_Sheet2" xfId="2697" xr:uid="{00000000-0005-0000-0000-0000FE0F0000}"/>
    <cellStyle name="40% - Accent5 8" xfId="2698" xr:uid="{00000000-0005-0000-0000-0000FF0F0000}"/>
    <cellStyle name="40% - Accent5 8 10" xfId="5746" xr:uid="{00000000-0005-0000-0000-000000100000}"/>
    <cellStyle name="40% - Accent5 8 2" xfId="2699" xr:uid="{00000000-0005-0000-0000-000001100000}"/>
    <cellStyle name="40% - Accent5 8 2 2" xfId="5747" xr:uid="{00000000-0005-0000-0000-000002100000}"/>
    <cellStyle name="40% - Accent5 8 3" xfId="2700" xr:uid="{00000000-0005-0000-0000-000003100000}"/>
    <cellStyle name="40% - Accent5 8 3 2" xfId="5748" xr:uid="{00000000-0005-0000-0000-000004100000}"/>
    <cellStyle name="40% - Accent5 8 4" xfId="2701" xr:uid="{00000000-0005-0000-0000-000005100000}"/>
    <cellStyle name="40% - Accent5 8 4 2" xfId="5749" xr:uid="{00000000-0005-0000-0000-000006100000}"/>
    <cellStyle name="40% - Accent5 8 5" xfId="2702" xr:uid="{00000000-0005-0000-0000-000007100000}"/>
    <cellStyle name="40% - Accent5 8 5 2" xfId="5750" xr:uid="{00000000-0005-0000-0000-000008100000}"/>
    <cellStyle name="40% - Accent5 8 6" xfId="2703" xr:uid="{00000000-0005-0000-0000-000009100000}"/>
    <cellStyle name="40% - Accent5 8 6 2" xfId="5751" xr:uid="{00000000-0005-0000-0000-00000A100000}"/>
    <cellStyle name="40% - Accent5 8 7" xfId="2704" xr:uid="{00000000-0005-0000-0000-00000B100000}"/>
    <cellStyle name="40% - Accent5 8 7 2" xfId="5752" xr:uid="{00000000-0005-0000-0000-00000C100000}"/>
    <cellStyle name="40% - Accent5 8 8" xfId="2705" xr:uid="{00000000-0005-0000-0000-00000D100000}"/>
    <cellStyle name="40% - Accent5 8 8 2" xfId="5753" xr:uid="{00000000-0005-0000-0000-00000E100000}"/>
    <cellStyle name="40% - Accent5 8 9" xfId="2706" xr:uid="{00000000-0005-0000-0000-00000F100000}"/>
    <cellStyle name="40% - Accent5 8 9 2" xfId="5754" xr:uid="{00000000-0005-0000-0000-000010100000}"/>
    <cellStyle name="40% - Accent5 8_Sheet2" xfId="2707" xr:uid="{00000000-0005-0000-0000-000011100000}"/>
    <cellStyle name="40% - Accent5 9" xfId="2708" xr:uid="{00000000-0005-0000-0000-000012100000}"/>
    <cellStyle name="40% - Accent5 9 10" xfId="5755" xr:uid="{00000000-0005-0000-0000-000013100000}"/>
    <cellStyle name="40% - Accent5 9 2" xfId="2709" xr:uid="{00000000-0005-0000-0000-000014100000}"/>
    <cellStyle name="40% - Accent5 9 2 2" xfId="5756" xr:uid="{00000000-0005-0000-0000-000015100000}"/>
    <cellStyle name="40% - Accent5 9 3" xfId="2710" xr:uid="{00000000-0005-0000-0000-000016100000}"/>
    <cellStyle name="40% - Accent5 9 3 2" xfId="5757" xr:uid="{00000000-0005-0000-0000-000017100000}"/>
    <cellStyle name="40% - Accent5 9 4" xfId="2711" xr:uid="{00000000-0005-0000-0000-000018100000}"/>
    <cellStyle name="40% - Accent5 9 4 2" xfId="5758" xr:uid="{00000000-0005-0000-0000-000019100000}"/>
    <cellStyle name="40% - Accent5 9 5" xfId="2712" xr:uid="{00000000-0005-0000-0000-00001A100000}"/>
    <cellStyle name="40% - Accent5 9 5 2" xfId="5759" xr:uid="{00000000-0005-0000-0000-00001B100000}"/>
    <cellStyle name="40% - Accent5 9 6" xfId="2713" xr:uid="{00000000-0005-0000-0000-00001C100000}"/>
    <cellStyle name="40% - Accent5 9 6 2" xfId="5760" xr:uid="{00000000-0005-0000-0000-00001D100000}"/>
    <cellStyle name="40% - Accent5 9 7" xfId="2714" xr:uid="{00000000-0005-0000-0000-00001E100000}"/>
    <cellStyle name="40% - Accent5 9 7 2" xfId="5761" xr:uid="{00000000-0005-0000-0000-00001F100000}"/>
    <cellStyle name="40% - Accent5 9 8" xfId="2715" xr:uid="{00000000-0005-0000-0000-000020100000}"/>
    <cellStyle name="40% - Accent5 9 8 2" xfId="5762" xr:uid="{00000000-0005-0000-0000-000021100000}"/>
    <cellStyle name="40% - Accent5 9 9" xfId="2716" xr:uid="{00000000-0005-0000-0000-000022100000}"/>
    <cellStyle name="40% - Accent5 9 9 2" xfId="5763" xr:uid="{00000000-0005-0000-0000-000023100000}"/>
    <cellStyle name="40% - Accent6 1" xfId="2717" xr:uid="{00000000-0005-0000-0000-000024100000}"/>
    <cellStyle name="40% - Accent6 1 1" xfId="2718" xr:uid="{00000000-0005-0000-0000-000025100000}"/>
    <cellStyle name="40% - Accent6 1 1 2" xfId="2719" xr:uid="{00000000-0005-0000-0000-000026100000}"/>
    <cellStyle name="40% - Accent6 1 1 2 2" xfId="5766" xr:uid="{00000000-0005-0000-0000-000027100000}"/>
    <cellStyle name="40% - Accent6 1 1 3" xfId="5765" xr:uid="{00000000-0005-0000-0000-000028100000}"/>
    <cellStyle name="40% - Accent6 1 2" xfId="2720" xr:uid="{00000000-0005-0000-0000-000029100000}"/>
    <cellStyle name="40% - Accent6 1 2 2" xfId="5767" xr:uid="{00000000-0005-0000-0000-00002A100000}"/>
    <cellStyle name="40% - Accent6 1 3" xfId="5764" xr:uid="{00000000-0005-0000-0000-00002B100000}"/>
    <cellStyle name="40% - Accent6 1_Building_-_5-final_Price_Variation(1)" xfId="2721" xr:uid="{00000000-0005-0000-0000-00002C100000}"/>
    <cellStyle name="40% - Accent6 10" xfId="2722" xr:uid="{00000000-0005-0000-0000-00002D100000}"/>
    <cellStyle name="40% - Accent6 10 10" xfId="5768" xr:uid="{00000000-0005-0000-0000-00002E100000}"/>
    <cellStyle name="40% - Accent6 10 2" xfId="2723" xr:uid="{00000000-0005-0000-0000-00002F100000}"/>
    <cellStyle name="40% - Accent6 10 2 2" xfId="5769" xr:uid="{00000000-0005-0000-0000-000030100000}"/>
    <cellStyle name="40% - Accent6 10 3" xfId="2724" xr:uid="{00000000-0005-0000-0000-000031100000}"/>
    <cellStyle name="40% - Accent6 10 3 2" xfId="5770" xr:uid="{00000000-0005-0000-0000-000032100000}"/>
    <cellStyle name="40% - Accent6 10 4" xfId="2725" xr:uid="{00000000-0005-0000-0000-000033100000}"/>
    <cellStyle name="40% - Accent6 10 4 2" xfId="5771" xr:uid="{00000000-0005-0000-0000-000034100000}"/>
    <cellStyle name="40% - Accent6 10 5" xfId="2726" xr:uid="{00000000-0005-0000-0000-000035100000}"/>
    <cellStyle name="40% - Accent6 10 5 2" xfId="5772" xr:uid="{00000000-0005-0000-0000-000036100000}"/>
    <cellStyle name="40% - Accent6 10 6" xfId="2727" xr:uid="{00000000-0005-0000-0000-000037100000}"/>
    <cellStyle name="40% - Accent6 10 6 2" xfId="5773" xr:uid="{00000000-0005-0000-0000-000038100000}"/>
    <cellStyle name="40% - Accent6 10 7" xfId="2728" xr:uid="{00000000-0005-0000-0000-000039100000}"/>
    <cellStyle name="40% - Accent6 10 7 2" xfId="5774" xr:uid="{00000000-0005-0000-0000-00003A100000}"/>
    <cellStyle name="40% - Accent6 10 8" xfId="2729" xr:uid="{00000000-0005-0000-0000-00003B100000}"/>
    <cellStyle name="40% - Accent6 10 8 2" xfId="5775" xr:uid="{00000000-0005-0000-0000-00003C100000}"/>
    <cellStyle name="40% - Accent6 10 9" xfId="2730" xr:uid="{00000000-0005-0000-0000-00003D100000}"/>
    <cellStyle name="40% - Accent6 10 9 2" xfId="5776" xr:uid="{00000000-0005-0000-0000-00003E100000}"/>
    <cellStyle name="40% - Accent6 11" xfId="2731" xr:uid="{00000000-0005-0000-0000-00003F100000}"/>
    <cellStyle name="40% - Accent6 11 2" xfId="5777" xr:uid="{00000000-0005-0000-0000-000040100000}"/>
    <cellStyle name="40% - Accent6 12" xfId="2732" xr:uid="{00000000-0005-0000-0000-000041100000}"/>
    <cellStyle name="40% - Accent6 12 2" xfId="5778" xr:uid="{00000000-0005-0000-0000-000042100000}"/>
    <cellStyle name="40% - Accent6 13" xfId="2733" xr:uid="{00000000-0005-0000-0000-000043100000}"/>
    <cellStyle name="40% - Accent6 13 2" xfId="5779" xr:uid="{00000000-0005-0000-0000-000044100000}"/>
    <cellStyle name="40% - Accent6 14" xfId="2734" xr:uid="{00000000-0005-0000-0000-000045100000}"/>
    <cellStyle name="40% - Accent6 14 2" xfId="5780" xr:uid="{00000000-0005-0000-0000-000046100000}"/>
    <cellStyle name="40% - Accent6 15" xfId="2735" xr:uid="{00000000-0005-0000-0000-000047100000}"/>
    <cellStyle name="40% - Accent6 15 2" xfId="5781" xr:uid="{00000000-0005-0000-0000-000048100000}"/>
    <cellStyle name="40% - Accent6 16" xfId="2736" xr:uid="{00000000-0005-0000-0000-000049100000}"/>
    <cellStyle name="40% - Accent6 16 2" xfId="5782" xr:uid="{00000000-0005-0000-0000-00004A100000}"/>
    <cellStyle name="40% - Accent6 17" xfId="2737" xr:uid="{00000000-0005-0000-0000-00004B100000}"/>
    <cellStyle name="40% - Accent6 17 2" xfId="5783" xr:uid="{00000000-0005-0000-0000-00004C100000}"/>
    <cellStyle name="40% - Accent6 18" xfId="2738" xr:uid="{00000000-0005-0000-0000-00004D100000}"/>
    <cellStyle name="40% - Accent6 18 2" xfId="5784" xr:uid="{00000000-0005-0000-0000-00004E100000}"/>
    <cellStyle name="40% - Accent6 19" xfId="2739" xr:uid="{00000000-0005-0000-0000-00004F100000}"/>
    <cellStyle name="40% - Accent6 19 2" xfId="5785" xr:uid="{00000000-0005-0000-0000-000050100000}"/>
    <cellStyle name="40% - Accent6 2" xfId="2740" xr:uid="{00000000-0005-0000-0000-000051100000}"/>
    <cellStyle name="40% - Accent6 2 10" xfId="2741" xr:uid="{00000000-0005-0000-0000-000052100000}"/>
    <cellStyle name="40% - Accent6 2 10 2" xfId="5786" xr:uid="{00000000-0005-0000-0000-000053100000}"/>
    <cellStyle name="40% - Accent6 2 2" xfId="2742" xr:uid="{00000000-0005-0000-0000-000054100000}"/>
    <cellStyle name="40% - Accent6 2 2 2" xfId="2743" xr:uid="{00000000-0005-0000-0000-000055100000}"/>
    <cellStyle name="40% - Accent6 2 2 2 2" xfId="5788" xr:uid="{00000000-0005-0000-0000-000056100000}"/>
    <cellStyle name="40% - Accent6 2 2 3" xfId="5787" xr:uid="{00000000-0005-0000-0000-000057100000}"/>
    <cellStyle name="40% - Accent6 2 3" xfId="2744" xr:uid="{00000000-0005-0000-0000-000058100000}"/>
    <cellStyle name="40% - Accent6 2 3 2" xfId="2745" xr:uid="{00000000-0005-0000-0000-000059100000}"/>
    <cellStyle name="40% - Accent6 2 3 2 2" xfId="5790" xr:uid="{00000000-0005-0000-0000-00005A100000}"/>
    <cellStyle name="40% - Accent6 2 3 3" xfId="5789" xr:uid="{00000000-0005-0000-0000-00005B100000}"/>
    <cellStyle name="40% - Accent6 2 4" xfId="2746" xr:uid="{00000000-0005-0000-0000-00005C100000}"/>
    <cellStyle name="40% - Accent6 2 4 2" xfId="2747" xr:uid="{00000000-0005-0000-0000-00005D100000}"/>
    <cellStyle name="40% - Accent6 2 4 2 2" xfId="5792" xr:uid="{00000000-0005-0000-0000-00005E100000}"/>
    <cellStyle name="40% - Accent6 2 4 3" xfId="5791" xr:uid="{00000000-0005-0000-0000-00005F100000}"/>
    <cellStyle name="40% - Accent6 2 5" xfId="2748" xr:uid="{00000000-0005-0000-0000-000060100000}"/>
    <cellStyle name="40% - Accent6 2 5 2" xfId="5793" xr:uid="{00000000-0005-0000-0000-000061100000}"/>
    <cellStyle name="40% - Accent6 2 6" xfId="2749" xr:uid="{00000000-0005-0000-0000-000062100000}"/>
    <cellStyle name="40% - Accent6 2 6 2" xfId="5794" xr:uid="{00000000-0005-0000-0000-000063100000}"/>
    <cellStyle name="40% - Accent6 2 7" xfId="2750" xr:uid="{00000000-0005-0000-0000-000064100000}"/>
    <cellStyle name="40% - Accent6 2 7 2" xfId="5795" xr:uid="{00000000-0005-0000-0000-000065100000}"/>
    <cellStyle name="40% - Accent6 2 8" xfId="2751" xr:uid="{00000000-0005-0000-0000-000066100000}"/>
    <cellStyle name="40% - Accent6 2 8 2" xfId="5796" xr:uid="{00000000-0005-0000-0000-000067100000}"/>
    <cellStyle name="40% - Accent6 2 9" xfId="2752" xr:uid="{00000000-0005-0000-0000-000068100000}"/>
    <cellStyle name="40% - Accent6 2 9 2" xfId="5797" xr:uid="{00000000-0005-0000-0000-000069100000}"/>
    <cellStyle name="40% - Accent6 2_B Block  Column LGF to UGF Lvl" xfId="2753" xr:uid="{00000000-0005-0000-0000-00006A100000}"/>
    <cellStyle name="40% - Accent6 20" xfId="2754" xr:uid="{00000000-0005-0000-0000-00006B100000}"/>
    <cellStyle name="40% - Accent6 20 2" xfId="5798" xr:uid="{00000000-0005-0000-0000-00006C100000}"/>
    <cellStyle name="40% - Accent6 21" xfId="2755" xr:uid="{00000000-0005-0000-0000-00006D100000}"/>
    <cellStyle name="40% - Accent6 21 2" xfId="5799" xr:uid="{00000000-0005-0000-0000-00006E100000}"/>
    <cellStyle name="40% - Accent6 22" xfId="2756" xr:uid="{00000000-0005-0000-0000-00006F100000}"/>
    <cellStyle name="40% - Accent6 22 2" xfId="5800" xr:uid="{00000000-0005-0000-0000-000070100000}"/>
    <cellStyle name="40% - Accent6 23" xfId="2757" xr:uid="{00000000-0005-0000-0000-000071100000}"/>
    <cellStyle name="40% - Accent6 23 2" xfId="5801" xr:uid="{00000000-0005-0000-0000-000072100000}"/>
    <cellStyle name="40% - Accent6 24" xfId="2758" xr:uid="{00000000-0005-0000-0000-000073100000}"/>
    <cellStyle name="40% - Accent6 24 2" xfId="5802" xr:uid="{00000000-0005-0000-0000-000074100000}"/>
    <cellStyle name="40% - Accent6 25" xfId="2759" xr:uid="{00000000-0005-0000-0000-000075100000}"/>
    <cellStyle name="40% - Accent6 25 2" xfId="5803" xr:uid="{00000000-0005-0000-0000-000076100000}"/>
    <cellStyle name="40% - Accent6 26" xfId="2760" xr:uid="{00000000-0005-0000-0000-000077100000}"/>
    <cellStyle name="40% - Accent6 26 2" xfId="5804" xr:uid="{00000000-0005-0000-0000-000078100000}"/>
    <cellStyle name="40% - Accent6 27" xfId="2761" xr:uid="{00000000-0005-0000-0000-000079100000}"/>
    <cellStyle name="40% - Accent6 27 2" xfId="5805" xr:uid="{00000000-0005-0000-0000-00007A100000}"/>
    <cellStyle name="40% - Accent6 28" xfId="2762" xr:uid="{00000000-0005-0000-0000-00007B100000}"/>
    <cellStyle name="40% - Accent6 28 2" xfId="5806" xr:uid="{00000000-0005-0000-0000-00007C100000}"/>
    <cellStyle name="40% - Accent6 29" xfId="2763" xr:uid="{00000000-0005-0000-0000-00007D100000}"/>
    <cellStyle name="40% - Accent6 29 2" xfId="5807" xr:uid="{00000000-0005-0000-0000-00007E100000}"/>
    <cellStyle name="40% - Accent6 3" xfId="2764" xr:uid="{00000000-0005-0000-0000-00007F100000}"/>
    <cellStyle name="40% - Accent6 3 10" xfId="5808" xr:uid="{00000000-0005-0000-0000-000080100000}"/>
    <cellStyle name="40% - Accent6 3 2" xfId="2765" xr:uid="{00000000-0005-0000-0000-000081100000}"/>
    <cellStyle name="40% - Accent6 3 2 2" xfId="5809" xr:uid="{00000000-0005-0000-0000-000082100000}"/>
    <cellStyle name="40% - Accent6 3 3" xfId="2766" xr:uid="{00000000-0005-0000-0000-000083100000}"/>
    <cellStyle name="40% - Accent6 3 3 2" xfId="2767" xr:uid="{00000000-0005-0000-0000-000084100000}"/>
    <cellStyle name="40% - Accent6 3 3 2 2" xfId="5811" xr:uid="{00000000-0005-0000-0000-000085100000}"/>
    <cellStyle name="40% - Accent6 3 3 3" xfId="5810" xr:uid="{00000000-0005-0000-0000-000086100000}"/>
    <cellStyle name="40% - Accent6 3 4" xfId="2768" xr:uid="{00000000-0005-0000-0000-000087100000}"/>
    <cellStyle name="40% - Accent6 3 4 2" xfId="2769" xr:uid="{00000000-0005-0000-0000-000088100000}"/>
    <cellStyle name="40% - Accent6 3 4 2 2" xfId="5813" xr:uid="{00000000-0005-0000-0000-000089100000}"/>
    <cellStyle name="40% - Accent6 3 4 3" xfId="5812" xr:uid="{00000000-0005-0000-0000-00008A100000}"/>
    <cellStyle name="40% - Accent6 3 5" xfId="2770" xr:uid="{00000000-0005-0000-0000-00008B100000}"/>
    <cellStyle name="40% - Accent6 3 5 2" xfId="5814" xr:uid="{00000000-0005-0000-0000-00008C100000}"/>
    <cellStyle name="40% - Accent6 3 6" xfId="2771" xr:uid="{00000000-0005-0000-0000-00008D100000}"/>
    <cellStyle name="40% - Accent6 3 6 2" xfId="5815" xr:uid="{00000000-0005-0000-0000-00008E100000}"/>
    <cellStyle name="40% - Accent6 3 7" xfId="2772" xr:uid="{00000000-0005-0000-0000-00008F100000}"/>
    <cellStyle name="40% - Accent6 3 7 2" xfId="5816" xr:uid="{00000000-0005-0000-0000-000090100000}"/>
    <cellStyle name="40% - Accent6 3 8" xfId="2773" xr:uid="{00000000-0005-0000-0000-000091100000}"/>
    <cellStyle name="40% - Accent6 3 8 2" xfId="5817" xr:uid="{00000000-0005-0000-0000-000092100000}"/>
    <cellStyle name="40% - Accent6 3 9" xfId="2774" xr:uid="{00000000-0005-0000-0000-000093100000}"/>
    <cellStyle name="40% - Accent6 3 9 2" xfId="5818" xr:uid="{00000000-0005-0000-0000-000094100000}"/>
    <cellStyle name="40% - Accent6 3_Sheet2" xfId="2775" xr:uid="{00000000-0005-0000-0000-000095100000}"/>
    <cellStyle name="40% - Accent6 30" xfId="2776" xr:uid="{00000000-0005-0000-0000-000096100000}"/>
    <cellStyle name="40% - Accent6 30 2" xfId="5819" xr:uid="{00000000-0005-0000-0000-000097100000}"/>
    <cellStyle name="40% - Accent6 31" xfId="2777" xr:uid="{00000000-0005-0000-0000-000098100000}"/>
    <cellStyle name="40% - Accent6 31 2" xfId="5820" xr:uid="{00000000-0005-0000-0000-000099100000}"/>
    <cellStyle name="40% - Accent6 32" xfId="2778" xr:uid="{00000000-0005-0000-0000-00009A100000}"/>
    <cellStyle name="40% - Accent6 32 2" xfId="5821" xr:uid="{00000000-0005-0000-0000-00009B100000}"/>
    <cellStyle name="40% - Accent6 33" xfId="2779" xr:uid="{00000000-0005-0000-0000-00009C100000}"/>
    <cellStyle name="40% - Accent6 33 2" xfId="5822" xr:uid="{00000000-0005-0000-0000-00009D100000}"/>
    <cellStyle name="40% - Accent6 34" xfId="2780" xr:uid="{00000000-0005-0000-0000-00009E100000}"/>
    <cellStyle name="40% - Accent6 34 2" xfId="5823" xr:uid="{00000000-0005-0000-0000-00009F100000}"/>
    <cellStyle name="40% - Accent6 35" xfId="2781" xr:uid="{00000000-0005-0000-0000-0000A0100000}"/>
    <cellStyle name="40% - Accent6 35 2" xfId="5824" xr:uid="{00000000-0005-0000-0000-0000A1100000}"/>
    <cellStyle name="40% - Accent6 36" xfId="2782" xr:uid="{00000000-0005-0000-0000-0000A2100000}"/>
    <cellStyle name="40% - Accent6 36 2" xfId="5825" xr:uid="{00000000-0005-0000-0000-0000A3100000}"/>
    <cellStyle name="40% - Accent6 37" xfId="2783" xr:uid="{00000000-0005-0000-0000-0000A4100000}"/>
    <cellStyle name="40% - Accent6 37 2" xfId="5826" xr:uid="{00000000-0005-0000-0000-0000A5100000}"/>
    <cellStyle name="40% - Accent6 38" xfId="2784" xr:uid="{00000000-0005-0000-0000-0000A6100000}"/>
    <cellStyle name="40% - Accent6 38 2" xfId="5827" xr:uid="{00000000-0005-0000-0000-0000A7100000}"/>
    <cellStyle name="40% - Accent6 39" xfId="2785" xr:uid="{00000000-0005-0000-0000-0000A8100000}"/>
    <cellStyle name="40% - Accent6 39 2" xfId="5828" xr:uid="{00000000-0005-0000-0000-0000A9100000}"/>
    <cellStyle name="40% - Accent6 4" xfId="2786" xr:uid="{00000000-0005-0000-0000-0000AA100000}"/>
    <cellStyle name="40% - Accent6 4 10" xfId="5829" xr:uid="{00000000-0005-0000-0000-0000AB100000}"/>
    <cellStyle name="40% - Accent6 4 2" xfId="2787" xr:uid="{00000000-0005-0000-0000-0000AC100000}"/>
    <cellStyle name="40% - Accent6 4 2 2" xfId="5830" xr:uid="{00000000-0005-0000-0000-0000AD100000}"/>
    <cellStyle name="40% - Accent6 4 3" xfId="2788" xr:uid="{00000000-0005-0000-0000-0000AE100000}"/>
    <cellStyle name="40% - Accent6 4 3 2" xfId="2789" xr:uid="{00000000-0005-0000-0000-0000AF100000}"/>
    <cellStyle name="40% - Accent6 4 3 2 2" xfId="5832" xr:uid="{00000000-0005-0000-0000-0000B0100000}"/>
    <cellStyle name="40% - Accent6 4 3 3" xfId="5831" xr:uid="{00000000-0005-0000-0000-0000B1100000}"/>
    <cellStyle name="40% - Accent6 4 4" xfId="2790" xr:uid="{00000000-0005-0000-0000-0000B2100000}"/>
    <cellStyle name="40% - Accent6 4 4 2" xfId="2791" xr:uid="{00000000-0005-0000-0000-0000B3100000}"/>
    <cellStyle name="40% - Accent6 4 4 2 2" xfId="5834" xr:uid="{00000000-0005-0000-0000-0000B4100000}"/>
    <cellStyle name="40% - Accent6 4 4 3" xfId="5833" xr:uid="{00000000-0005-0000-0000-0000B5100000}"/>
    <cellStyle name="40% - Accent6 4 5" xfId="2792" xr:uid="{00000000-0005-0000-0000-0000B6100000}"/>
    <cellStyle name="40% - Accent6 4 5 2" xfId="5835" xr:uid="{00000000-0005-0000-0000-0000B7100000}"/>
    <cellStyle name="40% - Accent6 4 6" xfId="2793" xr:uid="{00000000-0005-0000-0000-0000B8100000}"/>
    <cellStyle name="40% - Accent6 4 6 2" xfId="5836" xr:uid="{00000000-0005-0000-0000-0000B9100000}"/>
    <cellStyle name="40% - Accent6 4 7" xfId="2794" xr:uid="{00000000-0005-0000-0000-0000BA100000}"/>
    <cellStyle name="40% - Accent6 4 7 2" xfId="5837" xr:uid="{00000000-0005-0000-0000-0000BB100000}"/>
    <cellStyle name="40% - Accent6 4 8" xfId="2795" xr:uid="{00000000-0005-0000-0000-0000BC100000}"/>
    <cellStyle name="40% - Accent6 4 8 2" xfId="5838" xr:uid="{00000000-0005-0000-0000-0000BD100000}"/>
    <cellStyle name="40% - Accent6 4 9" xfId="2796" xr:uid="{00000000-0005-0000-0000-0000BE100000}"/>
    <cellStyle name="40% - Accent6 4 9 2" xfId="5839" xr:uid="{00000000-0005-0000-0000-0000BF100000}"/>
    <cellStyle name="40% - Accent6 4_Sheet2" xfId="2797" xr:uid="{00000000-0005-0000-0000-0000C0100000}"/>
    <cellStyle name="40% - Accent6 5" xfId="2798" xr:uid="{00000000-0005-0000-0000-0000C1100000}"/>
    <cellStyle name="40% - Accent6 5 10" xfId="5840" xr:uid="{00000000-0005-0000-0000-0000C2100000}"/>
    <cellStyle name="40% - Accent6 5 2" xfId="2799" xr:uid="{00000000-0005-0000-0000-0000C3100000}"/>
    <cellStyle name="40% - Accent6 5 2 2" xfId="2800" xr:uid="{00000000-0005-0000-0000-0000C4100000}"/>
    <cellStyle name="40% - Accent6 5 2 2 2" xfId="5842" xr:uid="{00000000-0005-0000-0000-0000C5100000}"/>
    <cellStyle name="40% - Accent6 5 2 3" xfId="5841" xr:uid="{00000000-0005-0000-0000-0000C6100000}"/>
    <cellStyle name="40% - Accent6 5 3" xfId="2801" xr:uid="{00000000-0005-0000-0000-0000C7100000}"/>
    <cellStyle name="40% - Accent6 5 3 2" xfId="2802" xr:uid="{00000000-0005-0000-0000-0000C8100000}"/>
    <cellStyle name="40% - Accent6 5 3 2 2" xfId="5844" xr:uid="{00000000-0005-0000-0000-0000C9100000}"/>
    <cellStyle name="40% - Accent6 5 3 3" xfId="5843" xr:uid="{00000000-0005-0000-0000-0000CA100000}"/>
    <cellStyle name="40% - Accent6 5 4" xfId="2803" xr:uid="{00000000-0005-0000-0000-0000CB100000}"/>
    <cellStyle name="40% - Accent6 5 4 2" xfId="2804" xr:uid="{00000000-0005-0000-0000-0000CC100000}"/>
    <cellStyle name="40% - Accent6 5 4 2 2" xfId="5846" xr:uid="{00000000-0005-0000-0000-0000CD100000}"/>
    <cellStyle name="40% - Accent6 5 4 3" xfId="5845" xr:uid="{00000000-0005-0000-0000-0000CE100000}"/>
    <cellStyle name="40% - Accent6 5 5" xfId="2805" xr:uid="{00000000-0005-0000-0000-0000CF100000}"/>
    <cellStyle name="40% - Accent6 5 5 2" xfId="5847" xr:uid="{00000000-0005-0000-0000-0000D0100000}"/>
    <cellStyle name="40% - Accent6 5 6" xfId="2806" xr:uid="{00000000-0005-0000-0000-0000D1100000}"/>
    <cellStyle name="40% - Accent6 5 6 2" xfId="5848" xr:uid="{00000000-0005-0000-0000-0000D2100000}"/>
    <cellStyle name="40% - Accent6 5 7" xfId="2807" xr:uid="{00000000-0005-0000-0000-0000D3100000}"/>
    <cellStyle name="40% - Accent6 5 7 2" xfId="5849" xr:uid="{00000000-0005-0000-0000-0000D4100000}"/>
    <cellStyle name="40% - Accent6 5 8" xfId="2808" xr:uid="{00000000-0005-0000-0000-0000D5100000}"/>
    <cellStyle name="40% - Accent6 5 8 2" xfId="5850" xr:uid="{00000000-0005-0000-0000-0000D6100000}"/>
    <cellStyle name="40% - Accent6 5 9" xfId="2809" xr:uid="{00000000-0005-0000-0000-0000D7100000}"/>
    <cellStyle name="40% - Accent6 5 9 2" xfId="5851" xr:uid="{00000000-0005-0000-0000-0000D8100000}"/>
    <cellStyle name="40% - Accent6 5_Sheet2" xfId="2810" xr:uid="{00000000-0005-0000-0000-0000D9100000}"/>
    <cellStyle name="40% - Accent6 6" xfId="2811" xr:uid="{00000000-0005-0000-0000-0000DA100000}"/>
    <cellStyle name="40% - Accent6 6 10" xfId="5852" xr:uid="{00000000-0005-0000-0000-0000DB100000}"/>
    <cellStyle name="40% - Accent6 6 2" xfId="2812" xr:uid="{00000000-0005-0000-0000-0000DC100000}"/>
    <cellStyle name="40% - Accent6 6 2 2" xfId="2813" xr:uid="{00000000-0005-0000-0000-0000DD100000}"/>
    <cellStyle name="40% - Accent6 6 2 2 2" xfId="5854" xr:uid="{00000000-0005-0000-0000-0000DE100000}"/>
    <cellStyle name="40% - Accent6 6 2 3" xfId="5853" xr:uid="{00000000-0005-0000-0000-0000DF100000}"/>
    <cellStyle name="40% - Accent6 6 3" xfId="2814" xr:uid="{00000000-0005-0000-0000-0000E0100000}"/>
    <cellStyle name="40% - Accent6 6 3 2" xfId="2815" xr:uid="{00000000-0005-0000-0000-0000E1100000}"/>
    <cellStyle name="40% - Accent6 6 3 2 2" xfId="5856" xr:uid="{00000000-0005-0000-0000-0000E2100000}"/>
    <cellStyle name="40% - Accent6 6 3 3" xfId="5855" xr:uid="{00000000-0005-0000-0000-0000E3100000}"/>
    <cellStyle name="40% - Accent6 6 4" xfId="2816" xr:uid="{00000000-0005-0000-0000-0000E4100000}"/>
    <cellStyle name="40% - Accent6 6 4 2" xfId="2817" xr:uid="{00000000-0005-0000-0000-0000E5100000}"/>
    <cellStyle name="40% - Accent6 6 4 2 2" xfId="5858" xr:uid="{00000000-0005-0000-0000-0000E6100000}"/>
    <cellStyle name="40% - Accent6 6 4 3" xfId="5857" xr:uid="{00000000-0005-0000-0000-0000E7100000}"/>
    <cellStyle name="40% - Accent6 6 5" xfId="2818" xr:uid="{00000000-0005-0000-0000-0000E8100000}"/>
    <cellStyle name="40% - Accent6 6 5 2" xfId="5859" xr:uid="{00000000-0005-0000-0000-0000E9100000}"/>
    <cellStyle name="40% - Accent6 6 6" xfId="2819" xr:uid="{00000000-0005-0000-0000-0000EA100000}"/>
    <cellStyle name="40% - Accent6 6 6 2" xfId="5860" xr:uid="{00000000-0005-0000-0000-0000EB100000}"/>
    <cellStyle name="40% - Accent6 6 7" xfId="2820" xr:uid="{00000000-0005-0000-0000-0000EC100000}"/>
    <cellStyle name="40% - Accent6 6 7 2" xfId="5861" xr:uid="{00000000-0005-0000-0000-0000ED100000}"/>
    <cellStyle name="40% - Accent6 6 8" xfId="2821" xr:uid="{00000000-0005-0000-0000-0000EE100000}"/>
    <cellStyle name="40% - Accent6 6 8 2" xfId="5862" xr:uid="{00000000-0005-0000-0000-0000EF100000}"/>
    <cellStyle name="40% - Accent6 6 9" xfId="2822" xr:uid="{00000000-0005-0000-0000-0000F0100000}"/>
    <cellStyle name="40% - Accent6 6 9 2" xfId="5863" xr:uid="{00000000-0005-0000-0000-0000F1100000}"/>
    <cellStyle name="40% - Accent6 6_Sheet2" xfId="2823" xr:uid="{00000000-0005-0000-0000-0000F2100000}"/>
    <cellStyle name="40% - Accent6 7" xfId="2824" xr:uid="{00000000-0005-0000-0000-0000F3100000}"/>
    <cellStyle name="40% - Accent6 7 10" xfId="5864" xr:uid="{00000000-0005-0000-0000-0000F4100000}"/>
    <cellStyle name="40% - Accent6 7 2" xfId="2825" xr:uid="{00000000-0005-0000-0000-0000F5100000}"/>
    <cellStyle name="40% - Accent6 7 2 2" xfId="2826" xr:uid="{00000000-0005-0000-0000-0000F6100000}"/>
    <cellStyle name="40% - Accent6 7 2 2 2" xfId="5866" xr:uid="{00000000-0005-0000-0000-0000F7100000}"/>
    <cellStyle name="40% - Accent6 7 2 3" xfId="5865" xr:uid="{00000000-0005-0000-0000-0000F8100000}"/>
    <cellStyle name="40% - Accent6 7 3" xfId="2827" xr:uid="{00000000-0005-0000-0000-0000F9100000}"/>
    <cellStyle name="40% - Accent6 7 3 2" xfId="2828" xr:uid="{00000000-0005-0000-0000-0000FA100000}"/>
    <cellStyle name="40% - Accent6 7 3 2 2" xfId="5868" xr:uid="{00000000-0005-0000-0000-0000FB100000}"/>
    <cellStyle name="40% - Accent6 7 3 3" xfId="5867" xr:uid="{00000000-0005-0000-0000-0000FC100000}"/>
    <cellStyle name="40% - Accent6 7 4" xfId="2829" xr:uid="{00000000-0005-0000-0000-0000FD100000}"/>
    <cellStyle name="40% - Accent6 7 4 2" xfId="2830" xr:uid="{00000000-0005-0000-0000-0000FE100000}"/>
    <cellStyle name="40% - Accent6 7 4 2 2" xfId="5870" xr:uid="{00000000-0005-0000-0000-0000FF100000}"/>
    <cellStyle name="40% - Accent6 7 4 3" xfId="5869" xr:uid="{00000000-0005-0000-0000-000000110000}"/>
    <cellStyle name="40% - Accent6 7 5" xfId="2831" xr:uid="{00000000-0005-0000-0000-000001110000}"/>
    <cellStyle name="40% - Accent6 7 5 2" xfId="5871" xr:uid="{00000000-0005-0000-0000-000002110000}"/>
    <cellStyle name="40% - Accent6 7 6" xfId="2832" xr:uid="{00000000-0005-0000-0000-000003110000}"/>
    <cellStyle name="40% - Accent6 7 6 2" xfId="5872" xr:uid="{00000000-0005-0000-0000-000004110000}"/>
    <cellStyle name="40% - Accent6 7 7" xfId="2833" xr:uid="{00000000-0005-0000-0000-000005110000}"/>
    <cellStyle name="40% - Accent6 7 7 2" xfId="5873" xr:uid="{00000000-0005-0000-0000-000006110000}"/>
    <cellStyle name="40% - Accent6 7 8" xfId="2834" xr:uid="{00000000-0005-0000-0000-000007110000}"/>
    <cellStyle name="40% - Accent6 7 8 2" xfId="5874" xr:uid="{00000000-0005-0000-0000-000008110000}"/>
    <cellStyle name="40% - Accent6 7 9" xfId="2835" xr:uid="{00000000-0005-0000-0000-000009110000}"/>
    <cellStyle name="40% - Accent6 7 9 2" xfId="5875" xr:uid="{00000000-0005-0000-0000-00000A110000}"/>
    <cellStyle name="40% - Accent6 7_Sheet2" xfId="2836" xr:uid="{00000000-0005-0000-0000-00000B110000}"/>
    <cellStyle name="40% - Accent6 8" xfId="2837" xr:uid="{00000000-0005-0000-0000-00000C110000}"/>
    <cellStyle name="40% - Accent6 8 10" xfId="5876" xr:uid="{00000000-0005-0000-0000-00000D110000}"/>
    <cellStyle name="40% - Accent6 8 2" xfId="2838" xr:uid="{00000000-0005-0000-0000-00000E110000}"/>
    <cellStyle name="40% - Accent6 8 2 2" xfId="5877" xr:uid="{00000000-0005-0000-0000-00000F110000}"/>
    <cellStyle name="40% - Accent6 8 3" xfId="2839" xr:uid="{00000000-0005-0000-0000-000010110000}"/>
    <cellStyle name="40% - Accent6 8 3 2" xfId="5878" xr:uid="{00000000-0005-0000-0000-000011110000}"/>
    <cellStyle name="40% - Accent6 8 4" xfId="2840" xr:uid="{00000000-0005-0000-0000-000012110000}"/>
    <cellStyle name="40% - Accent6 8 4 2" xfId="5879" xr:uid="{00000000-0005-0000-0000-000013110000}"/>
    <cellStyle name="40% - Accent6 8 5" xfId="2841" xr:uid="{00000000-0005-0000-0000-000014110000}"/>
    <cellStyle name="40% - Accent6 8 5 2" xfId="5880" xr:uid="{00000000-0005-0000-0000-000015110000}"/>
    <cellStyle name="40% - Accent6 8 6" xfId="2842" xr:uid="{00000000-0005-0000-0000-000016110000}"/>
    <cellStyle name="40% - Accent6 8 6 2" xfId="5881" xr:uid="{00000000-0005-0000-0000-000017110000}"/>
    <cellStyle name="40% - Accent6 8 7" xfId="2843" xr:uid="{00000000-0005-0000-0000-000018110000}"/>
    <cellStyle name="40% - Accent6 8 7 2" xfId="5882" xr:uid="{00000000-0005-0000-0000-000019110000}"/>
    <cellStyle name="40% - Accent6 8 8" xfId="2844" xr:uid="{00000000-0005-0000-0000-00001A110000}"/>
    <cellStyle name="40% - Accent6 8 8 2" xfId="5883" xr:uid="{00000000-0005-0000-0000-00001B110000}"/>
    <cellStyle name="40% - Accent6 8 9" xfId="2845" xr:uid="{00000000-0005-0000-0000-00001C110000}"/>
    <cellStyle name="40% - Accent6 8 9 2" xfId="5884" xr:uid="{00000000-0005-0000-0000-00001D110000}"/>
    <cellStyle name="40% - Accent6 8_Sheet2" xfId="2846" xr:uid="{00000000-0005-0000-0000-00001E110000}"/>
    <cellStyle name="40% - Accent6 9" xfId="2847" xr:uid="{00000000-0005-0000-0000-00001F110000}"/>
    <cellStyle name="40% - Accent6 9 10" xfId="5885" xr:uid="{00000000-0005-0000-0000-000020110000}"/>
    <cellStyle name="40% - Accent6 9 2" xfId="2848" xr:uid="{00000000-0005-0000-0000-000021110000}"/>
    <cellStyle name="40% - Accent6 9 2 2" xfId="5886" xr:uid="{00000000-0005-0000-0000-000022110000}"/>
    <cellStyle name="40% - Accent6 9 3" xfId="2849" xr:uid="{00000000-0005-0000-0000-000023110000}"/>
    <cellStyle name="40% - Accent6 9 3 2" xfId="5887" xr:uid="{00000000-0005-0000-0000-000024110000}"/>
    <cellStyle name="40% - Accent6 9 4" xfId="2850" xr:uid="{00000000-0005-0000-0000-000025110000}"/>
    <cellStyle name="40% - Accent6 9 4 2" xfId="5888" xr:uid="{00000000-0005-0000-0000-000026110000}"/>
    <cellStyle name="40% - Accent6 9 5" xfId="2851" xr:uid="{00000000-0005-0000-0000-000027110000}"/>
    <cellStyle name="40% - Accent6 9 5 2" xfId="5889" xr:uid="{00000000-0005-0000-0000-000028110000}"/>
    <cellStyle name="40% - Accent6 9 6" xfId="2852" xr:uid="{00000000-0005-0000-0000-000029110000}"/>
    <cellStyle name="40% - Accent6 9 6 2" xfId="5890" xr:uid="{00000000-0005-0000-0000-00002A110000}"/>
    <cellStyle name="40% - Accent6 9 7" xfId="2853" xr:uid="{00000000-0005-0000-0000-00002B110000}"/>
    <cellStyle name="40% - Accent6 9 7 2" xfId="5891" xr:uid="{00000000-0005-0000-0000-00002C110000}"/>
    <cellStyle name="40% - Accent6 9 8" xfId="2854" xr:uid="{00000000-0005-0000-0000-00002D110000}"/>
    <cellStyle name="40% - Accent6 9 8 2" xfId="5892" xr:uid="{00000000-0005-0000-0000-00002E110000}"/>
    <cellStyle name="40% - Accent6 9 9" xfId="2855" xr:uid="{00000000-0005-0000-0000-00002F110000}"/>
    <cellStyle name="40% - Accent6 9 9 2" xfId="5893" xr:uid="{00000000-0005-0000-0000-000030110000}"/>
    <cellStyle name="40% - Akzent1" xfId="2856" xr:uid="{00000000-0005-0000-0000-000031110000}"/>
    <cellStyle name="40% - Akzent2" xfId="2857" xr:uid="{00000000-0005-0000-0000-000032110000}"/>
    <cellStyle name="40% - Akzent3" xfId="2858" xr:uid="{00000000-0005-0000-0000-000033110000}"/>
    <cellStyle name="40% - Akzent4" xfId="2859" xr:uid="{00000000-0005-0000-0000-000034110000}"/>
    <cellStyle name="40% - Akzent5" xfId="2860" xr:uid="{00000000-0005-0000-0000-000035110000}"/>
    <cellStyle name="40% - Akzent6" xfId="2861" xr:uid="{00000000-0005-0000-0000-000036110000}"/>
    <cellStyle name="413132" xfId="2862" xr:uid="{00000000-0005-0000-0000-000037110000}"/>
    <cellStyle name="413132 2" xfId="2863" xr:uid="{00000000-0005-0000-0000-000038110000}"/>
    <cellStyle name="413132_KC720 - JCR - Mar '11" xfId="2864" xr:uid="{00000000-0005-0000-0000-000039110000}"/>
    <cellStyle name="44" xfId="2865" xr:uid="{00000000-0005-0000-0000-00003A110000}"/>
    <cellStyle name="4Decimal" xfId="2866" xr:uid="{00000000-0005-0000-0000-00003B110000}"/>
    <cellStyle name="5" xfId="2867" xr:uid="{00000000-0005-0000-0000-00003C110000}"/>
    <cellStyle name="5_001-R2-SPD-BOQ for Bridge4(ph1,ph2)-ren-22-01-09" xfId="2868" xr:uid="{00000000-0005-0000-0000-00003D110000}"/>
    <cellStyle name="5_003-R0-PNSS-BOQ for Cable Stayed Bridge-csl-23.12.08" xfId="2869" xr:uid="{00000000-0005-0000-0000-00003E110000}"/>
    <cellStyle name="5_003-R0-PNSS-BOQ for Cable Stayed Bridge-ren-22-01-09" xfId="2870" xr:uid="{00000000-0005-0000-0000-00003F110000}"/>
    <cellStyle name="5_003-R0-PNSS-BOQ for Cable Stayed Bridge-ren-22-01-09-1" xfId="2871" xr:uid="{00000000-0005-0000-0000-000040110000}"/>
    <cellStyle name="5_Analysis - Hodariyat - 20.06.09" xfId="2872" xr:uid="{00000000-0005-0000-0000-000041110000}"/>
    <cellStyle name="5_Analysis - hodariyat Bridge - 16.05.09" xfId="2873" xr:uid="{00000000-0005-0000-0000-000042110000}"/>
    <cellStyle name="5_Analysis-Road works" xfId="2874" xr:uid="{00000000-0005-0000-0000-000043110000}"/>
    <cellStyle name="5_Analysis-Structures" xfId="2875" xr:uid="{00000000-0005-0000-0000-000044110000}"/>
    <cellStyle name="5_Bridge-3-Cable stay-Final 28.01.09" xfId="2876" xr:uid="{00000000-0005-0000-0000-000045110000}"/>
    <cellStyle name="5_Bridge-4-Arch-24 Month-10.03.09" xfId="2877" xr:uid="{00000000-0005-0000-0000-000046110000}"/>
    <cellStyle name="5_Cable Stay bridge workings-21.12.08" xfId="2878" xr:uid="{00000000-0005-0000-0000-000047110000}"/>
    <cellStyle name="5_CS reworked owith qty of 29.01.09" xfId="2879" xr:uid="{00000000-0005-0000-0000-000048110000}"/>
    <cellStyle name="5_pt cs comparision" xfId="2880" xr:uid="{00000000-0005-0000-0000-000049110000}"/>
    <cellStyle name="5_To Client - Bridge 4" xfId="2881" xr:uid="{00000000-0005-0000-0000-00004A110000}"/>
    <cellStyle name="60% - Accent1 1" xfId="2882" xr:uid="{00000000-0005-0000-0000-00004B110000}"/>
    <cellStyle name="60% - Accent1 1 1" xfId="2883" xr:uid="{00000000-0005-0000-0000-00004C110000}"/>
    <cellStyle name="60% - Accent1 1_Building_-_5-final_Price_Variation(1)" xfId="2884" xr:uid="{00000000-0005-0000-0000-00004D110000}"/>
    <cellStyle name="60% - Accent1 10" xfId="2885" xr:uid="{00000000-0005-0000-0000-00004E110000}"/>
    <cellStyle name="60% - Accent1 10 2" xfId="2886" xr:uid="{00000000-0005-0000-0000-00004F110000}"/>
    <cellStyle name="60% - Accent1 10 3" xfId="2887" xr:uid="{00000000-0005-0000-0000-000050110000}"/>
    <cellStyle name="60% - Accent1 10 4" xfId="2888" xr:uid="{00000000-0005-0000-0000-000051110000}"/>
    <cellStyle name="60% - Accent1 10 5" xfId="2889" xr:uid="{00000000-0005-0000-0000-000052110000}"/>
    <cellStyle name="60% - Accent1 10 6" xfId="2890" xr:uid="{00000000-0005-0000-0000-000053110000}"/>
    <cellStyle name="60% - Accent1 10 7" xfId="2891" xr:uid="{00000000-0005-0000-0000-000054110000}"/>
    <cellStyle name="60% - Accent1 10 8" xfId="2892" xr:uid="{00000000-0005-0000-0000-000055110000}"/>
    <cellStyle name="60% - Accent1 11" xfId="2893" xr:uid="{00000000-0005-0000-0000-000056110000}"/>
    <cellStyle name="60% - Accent1 12" xfId="2894" xr:uid="{00000000-0005-0000-0000-000057110000}"/>
    <cellStyle name="60% - Accent1 13" xfId="2895" xr:uid="{00000000-0005-0000-0000-000058110000}"/>
    <cellStyle name="60% - Accent1 14" xfId="2896" xr:uid="{00000000-0005-0000-0000-000059110000}"/>
    <cellStyle name="60% - Accent1 15" xfId="2897" xr:uid="{00000000-0005-0000-0000-00005A110000}"/>
    <cellStyle name="60% - Accent1 16" xfId="2898" xr:uid="{00000000-0005-0000-0000-00005B110000}"/>
    <cellStyle name="60% - Accent1 17" xfId="2899" xr:uid="{00000000-0005-0000-0000-00005C110000}"/>
    <cellStyle name="60% - Accent1 18" xfId="2900" xr:uid="{00000000-0005-0000-0000-00005D110000}"/>
    <cellStyle name="60% - Accent1 19" xfId="2901" xr:uid="{00000000-0005-0000-0000-00005E110000}"/>
    <cellStyle name="60% - Accent1 2" xfId="2902" xr:uid="{00000000-0005-0000-0000-00005F110000}"/>
    <cellStyle name="60% - Accent1 2 2" xfId="2903" xr:uid="{00000000-0005-0000-0000-000060110000}"/>
    <cellStyle name="60% - Accent1 2 3" xfId="2904" xr:uid="{00000000-0005-0000-0000-000061110000}"/>
    <cellStyle name="60% - Accent1 2 3 2" xfId="2905" xr:uid="{00000000-0005-0000-0000-000062110000}"/>
    <cellStyle name="60% - Accent1 2 4" xfId="2906" xr:uid="{00000000-0005-0000-0000-000063110000}"/>
    <cellStyle name="60% - Accent1 2 4 2" xfId="2907" xr:uid="{00000000-0005-0000-0000-000064110000}"/>
    <cellStyle name="60% - Accent1 2 5" xfId="2908" xr:uid="{00000000-0005-0000-0000-000065110000}"/>
    <cellStyle name="60% - Accent1 2 6" xfId="2909" xr:uid="{00000000-0005-0000-0000-000066110000}"/>
    <cellStyle name="60% - Accent1 2 7" xfId="2910" xr:uid="{00000000-0005-0000-0000-000067110000}"/>
    <cellStyle name="60% - Accent1 2 8" xfId="2911" xr:uid="{00000000-0005-0000-0000-000068110000}"/>
    <cellStyle name="60% - Accent1 2 9" xfId="2912" xr:uid="{00000000-0005-0000-0000-000069110000}"/>
    <cellStyle name="60% - Accent1 2_Block-F LGF POur-II BBS" xfId="2913" xr:uid="{00000000-0005-0000-0000-00006A110000}"/>
    <cellStyle name="60% - Accent1 20" xfId="2914" xr:uid="{00000000-0005-0000-0000-00006B110000}"/>
    <cellStyle name="60% - Accent1 21" xfId="2915" xr:uid="{00000000-0005-0000-0000-00006C110000}"/>
    <cellStyle name="60% - Accent1 22" xfId="2916" xr:uid="{00000000-0005-0000-0000-00006D110000}"/>
    <cellStyle name="60% - Accent1 23" xfId="2917" xr:uid="{00000000-0005-0000-0000-00006E110000}"/>
    <cellStyle name="60% - Accent1 24" xfId="2918" xr:uid="{00000000-0005-0000-0000-00006F110000}"/>
    <cellStyle name="60% - Accent1 25" xfId="2919" xr:uid="{00000000-0005-0000-0000-000070110000}"/>
    <cellStyle name="60% - Accent1 26" xfId="2920" xr:uid="{00000000-0005-0000-0000-000071110000}"/>
    <cellStyle name="60% - Accent1 27" xfId="2921" xr:uid="{00000000-0005-0000-0000-000072110000}"/>
    <cellStyle name="60% - Accent1 28" xfId="2922" xr:uid="{00000000-0005-0000-0000-000073110000}"/>
    <cellStyle name="60% - Accent1 29" xfId="2923" xr:uid="{00000000-0005-0000-0000-000074110000}"/>
    <cellStyle name="60% - Accent1 3" xfId="2924" xr:uid="{00000000-0005-0000-0000-000075110000}"/>
    <cellStyle name="60% - Accent1 3 2" xfId="2925" xr:uid="{00000000-0005-0000-0000-000076110000}"/>
    <cellStyle name="60% - Accent1 3 3" xfId="2926" xr:uid="{00000000-0005-0000-0000-000077110000}"/>
    <cellStyle name="60% - Accent1 3 3 2" xfId="2927" xr:uid="{00000000-0005-0000-0000-000078110000}"/>
    <cellStyle name="60% - Accent1 3 4" xfId="2928" xr:uid="{00000000-0005-0000-0000-000079110000}"/>
    <cellStyle name="60% - Accent1 3 4 2" xfId="2929" xr:uid="{00000000-0005-0000-0000-00007A110000}"/>
    <cellStyle name="60% - Accent1 3 5" xfId="2930" xr:uid="{00000000-0005-0000-0000-00007B110000}"/>
    <cellStyle name="60% - Accent1 3 6" xfId="2931" xr:uid="{00000000-0005-0000-0000-00007C110000}"/>
    <cellStyle name="60% - Accent1 3 7" xfId="2932" xr:uid="{00000000-0005-0000-0000-00007D110000}"/>
    <cellStyle name="60% - Accent1 3 8" xfId="2933" xr:uid="{00000000-0005-0000-0000-00007E110000}"/>
    <cellStyle name="60% - Accent1 3_Sheet2" xfId="2934" xr:uid="{00000000-0005-0000-0000-00007F110000}"/>
    <cellStyle name="60% - Accent1 30" xfId="2935" xr:uid="{00000000-0005-0000-0000-000080110000}"/>
    <cellStyle name="60% - Accent1 31" xfId="2936" xr:uid="{00000000-0005-0000-0000-000081110000}"/>
    <cellStyle name="60% - Accent1 32" xfId="2937" xr:uid="{00000000-0005-0000-0000-000082110000}"/>
    <cellStyle name="60% - Accent1 33" xfId="2938" xr:uid="{00000000-0005-0000-0000-000083110000}"/>
    <cellStyle name="60% - Accent1 34" xfId="2939" xr:uid="{00000000-0005-0000-0000-000084110000}"/>
    <cellStyle name="60% - Accent1 35" xfId="2940" xr:uid="{00000000-0005-0000-0000-000085110000}"/>
    <cellStyle name="60% - Accent1 36" xfId="2941" xr:uid="{00000000-0005-0000-0000-000086110000}"/>
    <cellStyle name="60% - Accent1 37" xfId="2942" xr:uid="{00000000-0005-0000-0000-000087110000}"/>
    <cellStyle name="60% - Accent1 38" xfId="2943" xr:uid="{00000000-0005-0000-0000-000088110000}"/>
    <cellStyle name="60% - Accent1 39" xfId="2944" xr:uid="{00000000-0005-0000-0000-000089110000}"/>
    <cellStyle name="60% - Accent1 4" xfId="2945" xr:uid="{00000000-0005-0000-0000-00008A110000}"/>
    <cellStyle name="60% - Accent1 4 2" xfId="2946" xr:uid="{00000000-0005-0000-0000-00008B110000}"/>
    <cellStyle name="60% - Accent1 4 3" xfId="2947" xr:uid="{00000000-0005-0000-0000-00008C110000}"/>
    <cellStyle name="60% - Accent1 4 3 2" xfId="2948" xr:uid="{00000000-0005-0000-0000-00008D110000}"/>
    <cellStyle name="60% - Accent1 4 4" xfId="2949" xr:uid="{00000000-0005-0000-0000-00008E110000}"/>
    <cellStyle name="60% - Accent1 4 4 2" xfId="2950" xr:uid="{00000000-0005-0000-0000-00008F110000}"/>
    <cellStyle name="60% - Accent1 4 5" xfId="2951" xr:uid="{00000000-0005-0000-0000-000090110000}"/>
    <cellStyle name="60% - Accent1 4 6" xfId="2952" xr:uid="{00000000-0005-0000-0000-000091110000}"/>
    <cellStyle name="60% - Accent1 4 7" xfId="2953" xr:uid="{00000000-0005-0000-0000-000092110000}"/>
    <cellStyle name="60% - Accent1 4 8" xfId="2954" xr:uid="{00000000-0005-0000-0000-000093110000}"/>
    <cellStyle name="60% - Accent1 4_Sheet2" xfId="2955" xr:uid="{00000000-0005-0000-0000-000094110000}"/>
    <cellStyle name="60% - Accent1 5" xfId="2956" xr:uid="{00000000-0005-0000-0000-000095110000}"/>
    <cellStyle name="60% - Accent1 5 2" xfId="2957" xr:uid="{00000000-0005-0000-0000-000096110000}"/>
    <cellStyle name="60% - Accent1 5 2 2" xfId="2958" xr:uid="{00000000-0005-0000-0000-000097110000}"/>
    <cellStyle name="60% - Accent1 5 3" xfId="2959" xr:uid="{00000000-0005-0000-0000-000098110000}"/>
    <cellStyle name="60% - Accent1 5 3 2" xfId="2960" xr:uid="{00000000-0005-0000-0000-000099110000}"/>
    <cellStyle name="60% - Accent1 5 4" xfId="2961" xr:uid="{00000000-0005-0000-0000-00009A110000}"/>
    <cellStyle name="60% - Accent1 5 4 2" xfId="2962" xr:uid="{00000000-0005-0000-0000-00009B110000}"/>
    <cellStyle name="60% - Accent1 5 5" xfId="2963" xr:uid="{00000000-0005-0000-0000-00009C110000}"/>
    <cellStyle name="60% - Accent1 5 6" xfId="2964" xr:uid="{00000000-0005-0000-0000-00009D110000}"/>
    <cellStyle name="60% - Accent1 5 7" xfId="2965" xr:uid="{00000000-0005-0000-0000-00009E110000}"/>
    <cellStyle name="60% - Accent1 5 8" xfId="2966" xr:uid="{00000000-0005-0000-0000-00009F110000}"/>
    <cellStyle name="60% - Accent1 5_Sheet2" xfId="2967" xr:uid="{00000000-0005-0000-0000-0000A0110000}"/>
    <cellStyle name="60% - Accent1 6" xfId="2968" xr:uid="{00000000-0005-0000-0000-0000A1110000}"/>
    <cellStyle name="60% - Accent1 6 2" xfId="2969" xr:uid="{00000000-0005-0000-0000-0000A2110000}"/>
    <cellStyle name="60% - Accent1 6 2 2" xfId="2970" xr:uid="{00000000-0005-0000-0000-0000A3110000}"/>
    <cellStyle name="60% - Accent1 6 3" xfId="2971" xr:uid="{00000000-0005-0000-0000-0000A4110000}"/>
    <cellStyle name="60% - Accent1 6 3 2" xfId="2972" xr:uid="{00000000-0005-0000-0000-0000A5110000}"/>
    <cellStyle name="60% - Accent1 6 4" xfId="2973" xr:uid="{00000000-0005-0000-0000-0000A6110000}"/>
    <cellStyle name="60% - Accent1 6 4 2" xfId="2974" xr:uid="{00000000-0005-0000-0000-0000A7110000}"/>
    <cellStyle name="60% - Accent1 6 5" xfId="2975" xr:uid="{00000000-0005-0000-0000-0000A8110000}"/>
    <cellStyle name="60% - Accent1 6 6" xfId="2976" xr:uid="{00000000-0005-0000-0000-0000A9110000}"/>
    <cellStyle name="60% - Accent1 6 7" xfId="2977" xr:uid="{00000000-0005-0000-0000-0000AA110000}"/>
    <cellStyle name="60% - Accent1 6 8" xfId="2978" xr:uid="{00000000-0005-0000-0000-0000AB110000}"/>
    <cellStyle name="60% - Accent1 6_Sheet2" xfId="2979" xr:uid="{00000000-0005-0000-0000-0000AC110000}"/>
    <cellStyle name="60% - Accent1 7" xfId="2980" xr:uid="{00000000-0005-0000-0000-0000AD110000}"/>
    <cellStyle name="60% - Accent1 7 2" xfId="2981" xr:uid="{00000000-0005-0000-0000-0000AE110000}"/>
    <cellStyle name="60% - Accent1 7 2 2" xfId="2982" xr:uid="{00000000-0005-0000-0000-0000AF110000}"/>
    <cellStyle name="60% - Accent1 7 3" xfId="2983" xr:uid="{00000000-0005-0000-0000-0000B0110000}"/>
    <cellStyle name="60% - Accent1 7 3 2" xfId="2984" xr:uid="{00000000-0005-0000-0000-0000B1110000}"/>
    <cellStyle name="60% - Accent1 7 4" xfId="2985" xr:uid="{00000000-0005-0000-0000-0000B2110000}"/>
    <cellStyle name="60% - Accent1 7 4 2" xfId="2986" xr:uid="{00000000-0005-0000-0000-0000B3110000}"/>
    <cellStyle name="60% - Accent1 7 5" xfId="2987" xr:uid="{00000000-0005-0000-0000-0000B4110000}"/>
    <cellStyle name="60% - Accent1 7 6" xfId="2988" xr:uid="{00000000-0005-0000-0000-0000B5110000}"/>
    <cellStyle name="60% - Accent1 7 7" xfId="2989" xr:uid="{00000000-0005-0000-0000-0000B6110000}"/>
    <cellStyle name="60% - Accent1 7 8" xfId="2990" xr:uid="{00000000-0005-0000-0000-0000B7110000}"/>
    <cellStyle name="60% - Accent1 7_Sheet2" xfId="2991" xr:uid="{00000000-0005-0000-0000-0000B8110000}"/>
    <cellStyle name="60% - Accent1 8" xfId="2992" xr:uid="{00000000-0005-0000-0000-0000B9110000}"/>
    <cellStyle name="60% - Accent1 8 2" xfId="2993" xr:uid="{00000000-0005-0000-0000-0000BA110000}"/>
    <cellStyle name="60% - Accent1 8 3" xfId="2994" xr:uid="{00000000-0005-0000-0000-0000BB110000}"/>
    <cellStyle name="60% - Accent1 8 4" xfId="2995" xr:uid="{00000000-0005-0000-0000-0000BC110000}"/>
    <cellStyle name="60% - Accent1 8 5" xfId="2996" xr:uid="{00000000-0005-0000-0000-0000BD110000}"/>
    <cellStyle name="60% - Accent1 8 6" xfId="2997" xr:uid="{00000000-0005-0000-0000-0000BE110000}"/>
    <cellStyle name="60% - Accent1 8 7" xfId="2998" xr:uid="{00000000-0005-0000-0000-0000BF110000}"/>
    <cellStyle name="60% - Accent1 8 8" xfId="2999" xr:uid="{00000000-0005-0000-0000-0000C0110000}"/>
    <cellStyle name="60% - Accent1 8_Sheet2" xfId="3000" xr:uid="{00000000-0005-0000-0000-0000C1110000}"/>
    <cellStyle name="60% - Accent1 9" xfId="3001" xr:uid="{00000000-0005-0000-0000-0000C2110000}"/>
    <cellStyle name="60% - Accent1 9 2" xfId="3002" xr:uid="{00000000-0005-0000-0000-0000C3110000}"/>
    <cellStyle name="60% - Accent1 9 3" xfId="3003" xr:uid="{00000000-0005-0000-0000-0000C4110000}"/>
    <cellStyle name="60% - Accent1 9 4" xfId="3004" xr:uid="{00000000-0005-0000-0000-0000C5110000}"/>
    <cellStyle name="60% - Accent1 9 5" xfId="3005" xr:uid="{00000000-0005-0000-0000-0000C6110000}"/>
    <cellStyle name="60% - Accent1 9 6" xfId="3006" xr:uid="{00000000-0005-0000-0000-0000C7110000}"/>
    <cellStyle name="60% - Accent1 9 7" xfId="3007" xr:uid="{00000000-0005-0000-0000-0000C8110000}"/>
    <cellStyle name="60% - Accent1 9 8" xfId="3008" xr:uid="{00000000-0005-0000-0000-0000C9110000}"/>
    <cellStyle name="60% - Accent2 1" xfId="3009" xr:uid="{00000000-0005-0000-0000-0000CA110000}"/>
    <cellStyle name="60% - Accent2 1 1" xfId="3010" xr:uid="{00000000-0005-0000-0000-0000CB110000}"/>
    <cellStyle name="60% - Accent2 10" xfId="3011" xr:uid="{00000000-0005-0000-0000-0000CC110000}"/>
    <cellStyle name="60% - Accent2 10 2" xfId="3012" xr:uid="{00000000-0005-0000-0000-0000CD110000}"/>
    <cellStyle name="60% - Accent2 10 3" xfId="3013" xr:uid="{00000000-0005-0000-0000-0000CE110000}"/>
    <cellStyle name="60% - Accent2 10 4" xfId="3014" xr:uid="{00000000-0005-0000-0000-0000CF110000}"/>
    <cellStyle name="60% - Accent2 10 5" xfId="3015" xr:uid="{00000000-0005-0000-0000-0000D0110000}"/>
    <cellStyle name="60% - Accent2 10 6" xfId="3016" xr:uid="{00000000-0005-0000-0000-0000D1110000}"/>
    <cellStyle name="60% - Accent2 10 7" xfId="3017" xr:uid="{00000000-0005-0000-0000-0000D2110000}"/>
    <cellStyle name="60% - Accent2 10 8" xfId="3018" xr:uid="{00000000-0005-0000-0000-0000D3110000}"/>
    <cellStyle name="60% - Accent2 11" xfId="3019" xr:uid="{00000000-0005-0000-0000-0000D4110000}"/>
    <cellStyle name="60% - Accent2 12" xfId="3020" xr:uid="{00000000-0005-0000-0000-0000D5110000}"/>
    <cellStyle name="60% - Accent2 13" xfId="3021" xr:uid="{00000000-0005-0000-0000-0000D6110000}"/>
    <cellStyle name="60% - Accent2 14" xfId="3022" xr:uid="{00000000-0005-0000-0000-0000D7110000}"/>
    <cellStyle name="60% - Accent2 15" xfId="3023" xr:uid="{00000000-0005-0000-0000-0000D8110000}"/>
    <cellStyle name="60% - Accent2 16" xfId="3024" xr:uid="{00000000-0005-0000-0000-0000D9110000}"/>
    <cellStyle name="60% - Accent2 17" xfId="3025" xr:uid="{00000000-0005-0000-0000-0000DA110000}"/>
    <cellStyle name="60% - Accent2 18" xfId="3026" xr:uid="{00000000-0005-0000-0000-0000DB110000}"/>
    <cellStyle name="60% - Accent2 19" xfId="3027" xr:uid="{00000000-0005-0000-0000-0000DC110000}"/>
    <cellStyle name="60% - Accent2 2" xfId="3028" xr:uid="{00000000-0005-0000-0000-0000DD110000}"/>
    <cellStyle name="60% - Accent2 2 2" xfId="3029" xr:uid="{00000000-0005-0000-0000-0000DE110000}"/>
    <cellStyle name="60% - Accent2 2 3" xfId="3030" xr:uid="{00000000-0005-0000-0000-0000DF110000}"/>
    <cellStyle name="60% - Accent2 2 3 2" xfId="3031" xr:uid="{00000000-0005-0000-0000-0000E0110000}"/>
    <cellStyle name="60% - Accent2 2 4" xfId="3032" xr:uid="{00000000-0005-0000-0000-0000E1110000}"/>
    <cellStyle name="60% - Accent2 2 4 2" xfId="3033" xr:uid="{00000000-0005-0000-0000-0000E2110000}"/>
    <cellStyle name="60% - Accent2 2 5" xfId="3034" xr:uid="{00000000-0005-0000-0000-0000E3110000}"/>
    <cellStyle name="60% - Accent2 2 6" xfId="3035" xr:uid="{00000000-0005-0000-0000-0000E4110000}"/>
    <cellStyle name="60% - Accent2 2 7" xfId="3036" xr:uid="{00000000-0005-0000-0000-0000E5110000}"/>
    <cellStyle name="60% - Accent2 2 8" xfId="3037" xr:uid="{00000000-0005-0000-0000-0000E6110000}"/>
    <cellStyle name="60% - Accent2 2 9" xfId="3038" xr:uid="{00000000-0005-0000-0000-0000E7110000}"/>
    <cellStyle name="60% - Accent2 2_Block-F LGF POur-II BBS" xfId="3039" xr:uid="{00000000-0005-0000-0000-0000E8110000}"/>
    <cellStyle name="60% - Accent2 20" xfId="3040" xr:uid="{00000000-0005-0000-0000-0000E9110000}"/>
    <cellStyle name="60% - Accent2 21" xfId="3041" xr:uid="{00000000-0005-0000-0000-0000EA110000}"/>
    <cellStyle name="60% - Accent2 22" xfId="3042" xr:uid="{00000000-0005-0000-0000-0000EB110000}"/>
    <cellStyle name="60% - Accent2 23" xfId="3043" xr:uid="{00000000-0005-0000-0000-0000EC110000}"/>
    <cellStyle name="60% - Accent2 24" xfId="3044" xr:uid="{00000000-0005-0000-0000-0000ED110000}"/>
    <cellStyle name="60% - Accent2 25" xfId="3045" xr:uid="{00000000-0005-0000-0000-0000EE110000}"/>
    <cellStyle name="60% - Accent2 26" xfId="3046" xr:uid="{00000000-0005-0000-0000-0000EF110000}"/>
    <cellStyle name="60% - Accent2 27" xfId="3047" xr:uid="{00000000-0005-0000-0000-0000F0110000}"/>
    <cellStyle name="60% - Accent2 28" xfId="3048" xr:uid="{00000000-0005-0000-0000-0000F1110000}"/>
    <cellStyle name="60% - Accent2 29" xfId="3049" xr:uid="{00000000-0005-0000-0000-0000F2110000}"/>
    <cellStyle name="60% - Accent2 3" xfId="3050" xr:uid="{00000000-0005-0000-0000-0000F3110000}"/>
    <cellStyle name="60% - Accent2 3 2" xfId="3051" xr:uid="{00000000-0005-0000-0000-0000F4110000}"/>
    <cellStyle name="60% - Accent2 3 3" xfId="3052" xr:uid="{00000000-0005-0000-0000-0000F5110000}"/>
    <cellStyle name="60% - Accent2 3 3 2" xfId="3053" xr:uid="{00000000-0005-0000-0000-0000F6110000}"/>
    <cellStyle name="60% - Accent2 3 4" xfId="3054" xr:uid="{00000000-0005-0000-0000-0000F7110000}"/>
    <cellStyle name="60% - Accent2 3 4 2" xfId="3055" xr:uid="{00000000-0005-0000-0000-0000F8110000}"/>
    <cellStyle name="60% - Accent2 3 5" xfId="3056" xr:uid="{00000000-0005-0000-0000-0000F9110000}"/>
    <cellStyle name="60% - Accent2 3 6" xfId="3057" xr:uid="{00000000-0005-0000-0000-0000FA110000}"/>
    <cellStyle name="60% - Accent2 3 7" xfId="3058" xr:uid="{00000000-0005-0000-0000-0000FB110000}"/>
    <cellStyle name="60% - Accent2 3 8" xfId="3059" xr:uid="{00000000-0005-0000-0000-0000FC110000}"/>
    <cellStyle name="60% - Accent2 3_Sheet2" xfId="3060" xr:uid="{00000000-0005-0000-0000-0000FD110000}"/>
    <cellStyle name="60% - Accent2 30" xfId="3061" xr:uid="{00000000-0005-0000-0000-0000FE110000}"/>
    <cellStyle name="60% - Accent2 31" xfId="3062" xr:uid="{00000000-0005-0000-0000-0000FF110000}"/>
    <cellStyle name="60% - Accent2 32" xfId="3063" xr:uid="{00000000-0005-0000-0000-000000120000}"/>
    <cellStyle name="60% - Accent2 33" xfId="3064" xr:uid="{00000000-0005-0000-0000-000001120000}"/>
    <cellStyle name="60% - Accent2 34" xfId="3065" xr:uid="{00000000-0005-0000-0000-000002120000}"/>
    <cellStyle name="60% - Accent2 35" xfId="3066" xr:uid="{00000000-0005-0000-0000-000003120000}"/>
    <cellStyle name="60% - Accent2 36" xfId="3067" xr:uid="{00000000-0005-0000-0000-000004120000}"/>
    <cellStyle name="60% - Accent2 37" xfId="3068" xr:uid="{00000000-0005-0000-0000-000005120000}"/>
    <cellStyle name="60% - Accent2 38" xfId="3069" xr:uid="{00000000-0005-0000-0000-000006120000}"/>
    <cellStyle name="60% - Accent2 39" xfId="3070" xr:uid="{00000000-0005-0000-0000-000007120000}"/>
    <cellStyle name="60% - Accent2 4" xfId="3071" xr:uid="{00000000-0005-0000-0000-000008120000}"/>
    <cellStyle name="60% - Accent2 4 2" xfId="3072" xr:uid="{00000000-0005-0000-0000-000009120000}"/>
    <cellStyle name="60% - Accent2 4 3" xfId="3073" xr:uid="{00000000-0005-0000-0000-00000A120000}"/>
    <cellStyle name="60% - Accent2 4 3 2" xfId="3074" xr:uid="{00000000-0005-0000-0000-00000B120000}"/>
    <cellStyle name="60% - Accent2 4 4" xfId="3075" xr:uid="{00000000-0005-0000-0000-00000C120000}"/>
    <cellStyle name="60% - Accent2 4 4 2" xfId="3076" xr:uid="{00000000-0005-0000-0000-00000D120000}"/>
    <cellStyle name="60% - Accent2 4 5" xfId="3077" xr:uid="{00000000-0005-0000-0000-00000E120000}"/>
    <cellStyle name="60% - Accent2 4 6" xfId="3078" xr:uid="{00000000-0005-0000-0000-00000F120000}"/>
    <cellStyle name="60% - Accent2 4 7" xfId="3079" xr:uid="{00000000-0005-0000-0000-000010120000}"/>
    <cellStyle name="60% - Accent2 4 8" xfId="3080" xr:uid="{00000000-0005-0000-0000-000011120000}"/>
    <cellStyle name="60% - Accent2 4_Sheet2" xfId="3081" xr:uid="{00000000-0005-0000-0000-000012120000}"/>
    <cellStyle name="60% - Accent2 5" xfId="3082" xr:uid="{00000000-0005-0000-0000-000013120000}"/>
    <cellStyle name="60% - Accent2 5 2" xfId="3083" xr:uid="{00000000-0005-0000-0000-000014120000}"/>
    <cellStyle name="60% - Accent2 5 2 2" xfId="3084" xr:uid="{00000000-0005-0000-0000-000015120000}"/>
    <cellStyle name="60% - Accent2 5 3" xfId="3085" xr:uid="{00000000-0005-0000-0000-000016120000}"/>
    <cellStyle name="60% - Accent2 5 3 2" xfId="3086" xr:uid="{00000000-0005-0000-0000-000017120000}"/>
    <cellStyle name="60% - Accent2 5 4" xfId="3087" xr:uid="{00000000-0005-0000-0000-000018120000}"/>
    <cellStyle name="60% - Accent2 5 4 2" xfId="3088" xr:uid="{00000000-0005-0000-0000-000019120000}"/>
    <cellStyle name="60% - Accent2 5 5" xfId="3089" xr:uid="{00000000-0005-0000-0000-00001A120000}"/>
    <cellStyle name="60% - Accent2 5 6" xfId="3090" xr:uid="{00000000-0005-0000-0000-00001B120000}"/>
    <cellStyle name="60% - Accent2 5 7" xfId="3091" xr:uid="{00000000-0005-0000-0000-00001C120000}"/>
    <cellStyle name="60% - Accent2 5 8" xfId="3092" xr:uid="{00000000-0005-0000-0000-00001D120000}"/>
    <cellStyle name="60% - Accent2 5_Sheet2" xfId="3093" xr:uid="{00000000-0005-0000-0000-00001E120000}"/>
    <cellStyle name="60% - Accent2 6" xfId="3094" xr:uid="{00000000-0005-0000-0000-00001F120000}"/>
    <cellStyle name="60% - Accent2 6 2" xfId="3095" xr:uid="{00000000-0005-0000-0000-000020120000}"/>
    <cellStyle name="60% - Accent2 6 2 2" xfId="3096" xr:uid="{00000000-0005-0000-0000-000021120000}"/>
    <cellStyle name="60% - Accent2 6 3" xfId="3097" xr:uid="{00000000-0005-0000-0000-000022120000}"/>
    <cellStyle name="60% - Accent2 6 3 2" xfId="3098" xr:uid="{00000000-0005-0000-0000-000023120000}"/>
    <cellStyle name="60% - Accent2 6 4" xfId="3099" xr:uid="{00000000-0005-0000-0000-000024120000}"/>
    <cellStyle name="60% - Accent2 6 4 2" xfId="3100" xr:uid="{00000000-0005-0000-0000-000025120000}"/>
    <cellStyle name="60% - Accent2 6 5" xfId="3101" xr:uid="{00000000-0005-0000-0000-000026120000}"/>
    <cellStyle name="60% - Accent2 6 6" xfId="3102" xr:uid="{00000000-0005-0000-0000-000027120000}"/>
    <cellStyle name="60% - Accent2 6 7" xfId="3103" xr:uid="{00000000-0005-0000-0000-000028120000}"/>
    <cellStyle name="60% - Accent2 6 8" xfId="3104" xr:uid="{00000000-0005-0000-0000-000029120000}"/>
    <cellStyle name="60% - Accent2 6_Sheet2" xfId="3105" xr:uid="{00000000-0005-0000-0000-00002A120000}"/>
    <cellStyle name="60% - Accent2 7" xfId="3106" xr:uid="{00000000-0005-0000-0000-00002B120000}"/>
    <cellStyle name="60% - Accent2 7 2" xfId="3107" xr:uid="{00000000-0005-0000-0000-00002C120000}"/>
    <cellStyle name="60% - Accent2 7 2 2" xfId="3108" xr:uid="{00000000-0005-0000-0000-00002D120000}"/>
    <cellStyle name="60% - Accent2 7 3" xfId="3109" xr:uid="{00000000-0005-0000-0000-00002E120000}"/>
    <cellStyle name="60% - Accent2 7 3 2" xfId="3110" xr:uid="{00000000-0005-0000-0000-00002F120000}"/>
    <cellStyle name="60% - Accent2 7 4" xfId="3111" xr:uid="{00000000-0005-0000-0000-000030120000}"/>
    <cellStyle name="60% - Accent2 7 4 2" xfId="3112" xr:uid="{00000000-0005-0000-0000-000031120000}"/>
    <cellStyle name="60% - Accent2 7 5" xfId="3113" xr:uid="{00000000-0005-0000-0000-000032120000}"/>
    <cellStyle name="60% - Accent2 7 6" xfId="3114" xr:uid="{00000000-0005-0000-0000-000033120000}"/>
    <cellStyle name="60% - Accent2 7 7" xfId="3115" xr:uid="{00000000-0005-0000-0000-000034120000}"/>
    <cellStyle name="60% - Accent2 7 8" xfId="3116" xr:uid="{00000000-0005-0000-0000-000035120000}"/>
    <cellStyle name="60% - Accent2 7_Sheet2" xfId="3117" xr:uid="{00000000-0005-0000-0000-000036120000}"/>
    <cellStyle name="60% - Accent2 8" xfId="3118" xr:uid="{00000000-0005-0000-0000-000037120000}"/>
    <cellStyle name="60% - Accent2 8 2" xfId="3119" xr:uid="{00000000-0005-0000-0000-000038120000}"/>
    <cellStyle name="60% - Accent2 8 3" xfId="3120" xr:uid="{00000000-0005-0000-0000-000039120000}"/>
    <cellStyle name="60% - Accent2 8 4" xfId="3121" xr:uid="{00000000-0005-0000-0000-00003A120000}"/>
    <cellStyle name="60% - Accent2 8 5" xfId="3122" xr:uid="{00000000-0005-0000-0000-00003B120000}"/>
    <cellStyle name="60% - Accent2 8 6" xfId="3123" xr:uid="{00000000-0005-0000-0000-00003C120000}"/>
    <cellStyle name="60% - Accent2 8 7" xfId="3124" xr:uid="{00000000-0005-0000-0000-00003D120000}"/>
    <cellStyle name="60% - Accent2 8 8" xfId="3125" xr:uid="{00000000-0005-0000-0000-00003E120000}"/>
    <cellStyle name="60% - Accent2 8_Sheet2" xfId="3126" xr:uid="{00000000-0005-0000-0000-00003F120000}"/>
    <cellStyle name="60% - Accent2 9" xfId="3127" xr:uid="{00000000-0005-0000-0000-000040120000}"/>
    <cellStyle name="60% - Accent2 9 2" xfId="3128" xr:uid="{00000000-0005-0000-0000-000041120000}"/>
    <cellStyle name="60% - Accent2 9 3" xfId="3129" xr:uid="{00000000-0005-0000-0000-000042120000}"/>
    <cellStyle name="60% - Accent2 9 4" xfId="3130" xr:uid="{00000000-0005-0000-0000-000043120000}"/>
    <cellStyle name="60% - Accent2 9 5" xfId="3131" xr:uid="{00000000-0005-0000-0000-000044120000}"/>
    <cellStyle name="60% - Accent2 9 6" xfId="3132" xr:uid="{00000000-0005-0000-0000-000045120000}"/>
    <cellStyle name="60% - Accent2 9 7" xfId="3133" xr:uid="{00000000-0005-0000-0000-000046120000}"/>
    <cellStyle name="60% - Accent2 9 8" xfId="3134" xr:uid="{00000000-0005-0000-0000-000047120000}"/>
    <cellStyle name="60% - Accent3 1" xfId="3135" xr:uid="{00000000-0005-0000-0000-000048120000}"/>
    <cellStyle name="60% - Accent3 1 1" xfId="3136" xr:uid="{00000000-0005-0000-0000-000049120000}"/>
    <cellStyle name="60% - Accent3 10" xfId="3137" xr:uid="{00000000-0005-0000-0000-00004A120000}"/>
    <cellStyle name="60% - Accent3 10 2" xfId="3138" xr:uid="{00000000-0005-0000-0000-00004B120000}"/>
    <cellStyle name="60% - Accent3 10 3" xfId="3139" xr:uid="{00000000-0005-0000-0000-00004C120000}"/>
    <cellStyle name="60% - Accent3 10 4" xfId="3140" xr:uid="{00000000-0005-0000-0000-00004D120000}"/>
    <cellStyle name="60% - Accent3 10 5" xfId="3141" xr:uid="{00000000-0005-0000-0000-00004E120000}"/>
    <cellStyle name="60% - Accent3 10 6" xfId="3142" xr:uid="{00000000-0005-0000-0000-00004F120000}"/>
    <cellStyle name="60% - Accent3 10 7" xfId="3143" xr:uid="{00000000-0005-0000-0000-000050120000}"/>
    <cellStyle name="60% - Accent3 10 8" xfId="3144" xr:uid="{00000000-0005-0000-0000-000051120000}"/>
    <cellStyle name="60% - Accent3 11" xfId="3145" xr:uid="{00000000-0005-0000-0000-000052120000}"/>
    <cellStyle name="60% - Accent3 12" xfId="3146" xr:uid="{00000000-0005-0000-0000-000053120000}"/>
    <cellStyle name="60% - Accent3 13" xfId="3147" xr:uid="{00000000-0005-0000-0000-000054120000}"/>
    <cellStyle name="60% - Accent3 14" xfId="3148" xr:uid="{00000000-0005-0000-0000-000055120000}"/>
    <cellStyle name="60% - Accent3 15" xfId="3149" xr:uid="{00000000-0005-0000-0000-000056120000}"/>
    <cellStyle name="60% - Accent3 16" xfId="3150" xr:uid="{00000000-0005-0000-0000-000057120000}"/>
    <cellStyle name="60% - Accent3 17" xfId="3151" xr:uid="{00000000-0005-0000-0000-000058120000}"/>
    <cellStyle name="60% - Accent3 18" xfId="3152" xr:uid="{00000000-0005-0000-0000-000059120000}"/>
    <cellStyle name="60% - Accent3 19" xfId="3153" xr:uid="{00000000-0005-0000-0000-00005A120000}"/>
    <cellStyle name="60% - Accent3 2" xfId="3154" xr:uid="{00000000-0005-0000-0000-00005B120000}"/>
    <cellStyle name="60% - Accent3 2 2" xfId="3155" xr:uid="{00000000-0005-0000-0000-00005C120000}"/>
    <cellStyle name="60% - Accent3 2 3" xfId="3156" xr:uid="{00000000-0005-0000-0000-00005D120000}"/>
    <cellStyle name="60% - Accent3 2 3 2" xfId="3157" xr:uid="{00000000-0005-0000-0000-00005E120000}"/>
    <cellStyle name="60% - Accent3 2 4" xfId="3158" xr:uid="{00000000-0005-0000-0000-00005F120000}"/>
    <cellStyle name="60% - Accent3 2 4 2" xfId="3159" xr:uid="{00000000-0005-0000-0000-000060120000}"/>
    <cellStyle name="60% - Accent3 2 5" xfId="3160" xr:uid="{00000000-0005-0000-0000-000061120000}"/>
    <cellStyle name="60% - Accent3 2 6" xfId="3161" xr:uid="{00000000-0005-0000-0000-000062120000}"/>
    <cellStyle name="60% - Accent3 2 7" xfId="3162" xr:uid="{00000000-0005-0000-0000-000063120000}"/>
    <cellStyle name="60% - Accent3 2 8" xfId="3163" xr:uid="{00000000-0005-0000-0000-000064120000}"/>
    <cellStyle name="60% - Accent3 2 9" xfId="3164" xr:uid="{00000000-0005-0000-0000-000065120000}"/>
    <cellStyle name="60% - Accent3 2_Block-F LGF POur-II BBS" xfId="3165" xr:uid="{00000000-0005-0000-0000-000066120000}"/>
    <cellStyle name="60% - Accent3 20" xfId="3166" xr:uid="{00000000-0005-0000-0000-000067120000}"/>
    <cellStyle name="60% - Accent3 21" xfId="3167" xr:uid="{00000000-0005-0000-0000-000068120000}"/>
    <cellStyle name="60% - Accent3 22" xfId="3168" xr:uid="{00000000-0005-0000-0000-000069120000}"/>
    <cellStyle name="60% - Accent3 23" xfId="3169" xr:uid="{00000000-0005-0000-0000-00006A120000}"/>
    <cellStyle name="60% - Accent3 24" xfId="3170" xr:uid="{00000000-0005-0000-0000-00006B120000}"/>
    <cellStyle name="60% - Accent3 25" xfId="3171" xr:uid="{00000000-0005-0000-0000-00006C120000}"/>
    <cellStyle name="60% - Accent3 26" xfId="3172" xr:uid="{00000000-0005-0000-0000-00006D120000}"/>
    <cellStyle name="60% - Accent3 27" xfId="3173" xr:uid="{00000000-0005-0000-0000-00006E120000}"/>
    <cellStyle name="60% - Accent3 28" xfId="3174" xr:uid="{00000000-0005-0000-0000-00006F120000}"/>
    <cellStyle name="60% - Accent3 29" xfId="3175" xr:uid="{00000000-0005-0000-0000-000070120000}"/>
    <cellStyle name="60% - Accent3 3" xfId="3176" xr:uid="{00000000-0005-0000-0000-000071120000}"/>
    <cellStyle name="60% - Accent3 3 2" xfId="3177" xr:uid="{00000000-0005-0000-0000-000072120000}"/>
    <cellStyle name="60% - Accent3 3 3" xfId="3178" xr:uid="{00000000-0005-0000-0000-000073120000}"/>
    <cellStyle name="60% - Accent3 3 3 2" xfId="3179" xr:uid="{00000000-0005-0000-0000-000074120000}"/>
    <cellStyle name="60% - Accent3 3 4" xfId="3180" xr:uid="{00000000-0005-0000-0000-000075120000}"/>
    <cellStyle name="60% - Accent3 3 4 2" xfId="3181" xr:uid="{00000000-0005-0000-0000-000076120000}"/>
    <cellStyle name="60% - Accent3 3 5" xfId="3182" xr:uid="{00000000-0005-0000-0000-000077120000}"/>
    <cellStyle name="60% - Accent3 3 6" xfId="3183" xr:uid="{00000000-0005-0000-0000-000078120000}"/>
    <cellStyle name="60% - Accent3 3 7" xfId="3184" xr:uid="{00000000-0005-0000-0000-000079120000}"/>
    <cellStyle name="60% - Accent3 3 8" xfId="3185" xr:uid="{00000000-0005-0000-0000-00007A120000}"/>
    <cellStyle name="60% - Accent3 3_Sheet2" xfId="3186" xr:uid="{00000000-0005-0000-0000-00007B120000}"/>
    <cellStyle name="60% - Accent3 30" xfId="3187" xr:uid="{00000000-0005-0000-0000-00007C120000}"/>
    <cellStyle name="60% - Accent3 31" xfId="3188" xr:uid="{00000000-0005-0000-0000-00007D120000}"/>
    <cellStyle name="60% - Accent3 32" xfId="3189" xr:uid="{00000000-0005-0000-0000-00007E120000}"/>
    <cellStyle name="60% - Accent3 33" xfId="3190" xr:uid="{00000000-0005-0000-0000-00007F120000}"/>
    <cellStyle name="60% - Accent3 34" xfId="3191" xr:uid="{00000000-0005-0000-0000-000080120000}"/>
    <cellStyle name="60% - Accent3 35" xfId="3192" xr:uid="{00000000-0005-0000-0000-000081120000}"/>
    <cellStyle name="60% - Accent3 36" xfId="3193" xr:uid="{00000000-0005-0000-0000-000082120000}"/>
    <cellStyle name="60% - Accent3 37" xfId="3194" xr:uid="{00000000-0005-0000-0000-000083120000}"/>
    <cellStyle name="60% - Accent3 38" xfId="3195" xr:uid="{00000000-0005-0000-0000-000084120000}"/>
    <cellStyle name="60% - Accent3 39" xfId="3196" xr:uid="{00000000-0005-0000-0000-000085120000}"/>
    <cellStyle name="60% - Accent3 4" xfId="3197" xr:uid="{00000000-0005-0000-0000-000086120000}"/>
    <cellStyle name="60% - Accent3 4 2" xfId="3198" xr:uid="{00000000-0005-0000-0000-000087120000}"/>
    <cellStyle name="60% - Accent3 4 3" xfId="3199" xr:uid="{00000000-0005-0000-0000-000088120000}"/>
    <cellStyle name="60% - Accent3 4 3 2" xfId="3200" xr:uid="{00000000-0005-0000-0000-000089120000}"/>
    <cellStyle name="60% - Accent3 4 4" xfId="3201" xr:uid="{00000000-0005-0000-0000-00008A120000}"/>
    <cellStyle name="60% - Accent3 4 4 2" xfId="3202" xr:uid="{00000000-0005-0000-0000-00008B120000}"/>
    <cellStyle name="60% - Accent3 4 5" xfId="3203" xr:uid="{00000000-0005-0000-0000-00008C120000}"/>
    <cellStyle name="60% - Accent3 4 6" xfId="3204" xr:uid="{00000000-0005-0000-0000-00008D120000}"/>
    <cellStyle name="60% - Accent3 4 7" xfId="3205" xr:uid="{00000000-0005-0000-0000-00008E120000}"/>
    <cellStyle name="60% - Accent3 4 8" xfId="3206" xr:uid="{00000000-0005-0000-0000-00008F120000}"/>
    <cellStyle name="60% - Accent3 4_Sheet2" xfId="3207" xr:uid="{00000000-0005-0000-0000-000090120000}"/>
    <cellStyle name="60% - Accent3 5" xfId="3208" xr:uid="{00000000-0005-0000-0000-000091120000}"/>
    <cellStyle name="60% - Accent3 5 2" xfId="3209" xr:uid="{00000000-0005-0000-0000-000092120000}"/>
    <cellStyle name="60% - Accent3 5 2 2" xfId="3210" xr:uid="{00000000-0005-0000-0000-000093120000}"/>
    <cellStyle name="60% - Accent3 5 3" xfId="3211" xr:uid="{00000000-0005-0000-0000-000094120000}"/>
    <cellStyle name="60% - Accent3 5 3 2" xfId="3212" xr:uid="{00000000-0005-0000-0000-000095120000}"/>
    <cellStyle name="60% - Accent3 5 4" xfId="3213" xr:uid="{00000000-0005-0000-0000-000096120000}"/>
    <cellStyle name="60% - Accent3 5 4 2" xfId="3214" xr:uid="{00000000-0005-0000-0000-000097120000}"/>
    <cellStyle name="60% - Accent3 5 5" xfId="3215" xr:uid="{00000000-0005-0000-0000-000098120000}"/>
    <cellStyle name="60% - Accent3 5 6" xfId="3216" xr:uid="{00000000-0005-0000-0000-000099120000}"/>
    <cellStyle name="60% - Accent3 5 7" xfId="3217" xr:uid="{00000000-0005-0000-0000-00009A120000}"/>
    <cellStyle name="60% - Accent3 5 8" xfId="3218" xr:uid="{00000000-0005-0000-0000-00009B120000}"/>
    <cellStyle name="60% - Accent3 5_Sheet2" xfId="3219" xr:uid="{00000000-0005-0000-0000-00009C120000}"/>
    <cellStyle name="60% - Accent3 6" xfId="3220" xr:uid="{00000000-0005-0000-0000-00009D120000}"/>
    <cellStyle name="60% - Accent3 6 2" xfId="3221" xr:uid="{00000000-0005-0000-0000-00009E120000}"/>
    <cellStyle name="60% - Accent3 6 2 2" xfId="3222" xr:uid="{00000000-0005-0000-0000-00009F120000}"/>
    <cellStyle name="60% - Accent3 6 3" xfId="3223" xr:uid="{00000000-0005-0000-0000-0000A0120000}"/>
    <cellStyle name="60% - Accent3 6 3 2" xfId="3224" xr:uid="{00000000-0005-0000-0000-0000A1120000}"/>
    <cellStyle name="60% - Accent3 6 4" xfId="3225" xr:uid="{00000000-0005-0000-0000-0000A2120000}"/>
    <cellStyle name="60% - Accent3 6 4 2" xfId="3226" xr:uid="{00000000-0005-0000-0000-0000A3120000}"/>
    <cellStyle name="60% - Accent3 6 5" xfId="3227" xr:uid="{00000000-0005-0000-0000-0000A4120000}"/>
    <cellStyle name="60% - Accent3 6 6" xfId="3228" xr:uid="{00000000-0005-0000-0000-0000A5120000}"/>
    <cellStyle name="60% - Accent3 6 7" xfId="3229" xr:uid="{00000000-0005-0000-0000-0000A6120000}"/>
    <cellStyle name="60% - Accent3 6 8" xfId="3230" xr:uid="{00000000-0005-0000-0000-0000A7120000}"/>
    <cellStyle name="60% - Accent3 6_Sheet2" xfId="3231" xr:uid="{00000000-0005-0000-0000-0000A8120000}"/>
    <cellStyle name="60% - Accent3 7" xfId="3232" xr:uid="{00000000-0005-0000-0000-0000A9120000}"/>
    <cellStyle name="60% - Accent3 7 2" xfId="3233" xr:uid="{00000000-0005-0000-0000-0000AA120000}"/>
    <cellStyle name="60% - Accent3 7 2 2" xfId="3234" xr:uid="{00000000-0005-0000-0000-0000AB120000}"/>
    <cellStyle name="60% - Accent3 7 3" xfId="3235" xr:uid="{00000000-0005-0000-0000-0000AC120000}"/>
    <cellStyle name="60% - Accent3 7 3 2" xfId="3236" xr:uid="{00000000-0005-0000-0000-0000AD120000}"/>
    <cellStyle name="60% - Accent3 7 4" xfId="3237" xr:uid="{00000000-0005-0000-0000-0000AE120000}"/>
    <cellStyle name="60% - Accent3 7 4 2" xfId="3238" xr:uid="{00000000-0005-0000-0000-0000AF120000}"/>
    <cellStyle name="60% - Accent3 7 5" xfId="3239" xr:uid="{00000000-0005-0000-0000-0000B0120000}"/>
    <cellStyle name="60% - Accent3 7 6" xfId="3240" xr:uid="{00000000-0005-0000-0000-0000B1120000}"/>
    <cellStyle name="60% - Accent3 7 7" xfId="3241" xr:uid="{00000000-0005-0000-0000-0000B2120000}"/>
    <cellStyle name="60% - Accent3 7 8" xfId="3242" xr:uid="{00000000-0005-0000-0000-0000B3120000}"/>
    <cellStyle name="60% - Accent3 7_Sheet2" xfId="3243" xr:uid="{00000000-0005-0000-0000-0000B4120000}"/>
    <cellStyle name="60% - Accent3 8" xfId="3244" xr:uid="{00000000-0005-0000-0000-0000B5120000}"/>
    <cellStyle name="60% - Accent3 8 2" xfId="3245" xr:uid="{00000000-0005-0000-0000-0000B6120000}"/>
    <cellStyle name="60% - Accent3 8 3" xfId="3246" xr:uid="{00000000-0005-0000-0000-0000B7120000}"/>
    <cellStyle name="60% - Accent3 8 4" xfId="3247" xr:uid="{00000000-0005-0000-0000-0000B8120000}"/>
    <cellStyle name="60% - Accent3 8 5" xfId="3248" xr:uid="{00000000-0005-0000-0000-0000B9120000}"/>
    <cellStyle name="60% - Accent3 8 6" xfId="3249" xr:uid="{00000000-0005-0000-0000-0000BA120000}"/>
    <cellStyle name="60% - Accent3 8 7" xfId="3250" xr:uid="{00000000-0005-0000-0000-0000BB120000}"/>
    <cellStyle name="60% - Accent3 8 8" xfId="3251" xr:uid="{00000000-0005-0000-0000-0000BC120000}"/>
    <cellStyle name="60% - Accent3 8_Sheet2" xfId="3252" xr:uid="{00000000-0005-0000-0000-0000BD120000}"/>
    <cellStyle name="60% - Accent3 9" xfId="3253" xr:uid="{00000000-0005-0000-0000-0000BE120000}"/>
    <cellStyle name="60% - Accent3 9 2" xfId="3254" xr:uid="{00000000-0005-0000-0000-0000BF120000}"/>
    <cellStyle name="60% - Accent3 9 3" xfId="3255" xr:uid="{00000000-0005-0000-0000-0000C0120000}"/>
    <cellStyle name="60% - Accent3 9 4" xfId="3256" xr:uid="{00000000-0005-0000-0000-0000C1120000}"/>
    <cellStyle name="60% - Accent3 9 5" xfId="3257" xr:uid="{00000000-0005-0000-0000-0000C2120000}"/>
    <cellStyle name="60% - Accent3 9 6" xfId="3258" xr:uid="{00000000-0005-0000-0000-0000C3120000}"/>
    <cellStyle name="60% - Accent3 9 7" xfId="3259" xr:uid="{00000000-0005-0000-0000-0000C4120000}"/>
    <cellStyle name="60% - Accent3 9 8" xfId="3260" xr:uid="{00000000-0005-0000-0000-0000C5120000}"/>
    <cellStyle name="60% - Accent4 1" xfId="3261" xr:uid="{00000000-0005-0000-0000-0000C6120000}"/>
    <cellStyle name="60% - Accent4 1 1" xfId="3262" xr:uid="{00000000-0005-0000-0000-0000C7120000}"/>
    <cellStyle name="60% - Accent4 10" xfId="3263" xr:uid="{00000000-0005-0000-0000-0000C8120000}"/>
    <cellStyle name="60% - Accent4 10 2" xfId="3264" xr:uid="{00000000-0005-0000-0000-0000C9120000}"/>
    <cellStyle name="60% - Accent4 10 3" xfId="3265" xr:uid="{00000000-0005-0000-0000-0000CA120000}"/>
    <cellStyle name="60% - Accent4 10 4" xfId="3266" xr:uid="{00000000-0005-0000-0000-0000CB120000}"/>
    <cellStyle name="60% - Accent4 10 5" xfId="3267" xr:uid="{00000000-0005-0000-0000-0000CC120000}"/>
    <cellStyle name="60% - Accent4 10 6" xfId="3268" xr:uid="{00000000-0005-0000-0000-0000CD120000}"/>
    <cellStyle name="60% - Accent4 10 7" xfId="3269" xr:uid="{00000000-0005-0000-0000-0000CE120000}"/>
    <cellStyle name="60% - Accent4 10 8" xfId="3270" xr:uid="{00000000-0005-0000-0000-0000CF120000}"/>
    <cellStyle name="60% - Accent4 11" xfId="3271" xr:uid="{00000000-0005-0000-0000-0000D0120000}"/>
    <cellStyle name="60% - Accent4 12" xfId="3272" xr:uid="{00000000-0005-0000-0000-0000D1120000}"/>
    <cellStyle name="60% - Accent4 13" xfId="3273" xr:uid="{00000000-0005-0000-0000-0000D2120000}"/>
    <cellStyle name="60% - Accent4 14" xfId="3274" xr:uid="{00000000-0005-0000-0000-0000D3120000}"/>
    <cellStyle name="60% - Accent4 15" xfId="3275" xr:uid="{00000000-0005-0000-0000-0000D4120000}"/>
    <cellStyle name="60% - Accent4 16" xfId="3276" xr:uid="{00000000-0005-0000-0000-0000D5120000}"/>
    <cellStyle name="60% - Accent4 17" xfId="3277" xr:uid="{00000000-0005-0000-0000-0000D6120000}"/>
    <cellStyle name="60% - Accent4 18" xfId="3278" xr:uid="{00000000-0005-0000-0000-0000D7120000}"/>
    <cellStyle name="60% - Accent4 19" xfId="3279" xr:uid="{00000000-0005-0000-0000-0000D8120000}"/>
    <cellStyle name="60% - Accent4 2" xfId="3280" xr:uid="{00000000-0005-0000-0000-0000D9120000}"/>
    <cellStyle name="60% - Accent4 2 2" xfId="3281" xr:uid="{00000000-0005-0000-0000-0000DA120000}"/>
    <cellStyle name="60% - Accent4 2 3" xfId="3282" xr:uid="{00000000-0005-0000-0000-0000DB120000}"/>
    <cellStyle name="60% - Accent4 2 3 2" xfId="3283" xr:uid="{00000000-0005-0000-0000-0000DC120000}"/>
    <cellStyle name="60% - Accent4 2 4" xfId="3284" xr:uid="{00000000-0005-0000-0000-0000DD120000}"/>
    <cellStyle name="60% - Accent4 2 4 2" xfId="3285" xr:uid="{00000000-0005-0000-0000-0000DE120000}"/>
    <cellStyle name="60% - Accent4 2 5" xfId="3286" xr:uid="{00000000-0005-0000-0000-0000DF120000}"/>
    <cellStyle name="60% - Accent4 2 6" xfId="3287" xr:uid="{00000000-0005-0000-0000-0000E0120000}"/>
    <cellStyle name="60% - Accent4 2 7" xfId="3288" xr:uid="{00000000-0005-0000-0000-0000E1120000}"/>
    <cellStyle name="60% - Accent4 2 8" xfId="3289" xr:uid="{00000000-0005-0000-0000-0000E2120000}"/>
    <cellStyle name="60% - Accent4 2 9" xfId="3290" xr:uid="{00000000-0005-0000-0000-0000E3120000}"/>
    <cellStyle name="60% - Accent4 2_Block-F LGF POur-II BBS" xfId="3291" xr:uid="{00000000-0005-0000-0000-0000E4120000}"/>
    <cellStyle name="60% - Accent4 20" xfId="3292" xr:uid="{00000000-0005-0000-0000-0000E5120000}"/>
    <cellStyle name="60% - Accent4 21" xfId="3293" xr:uid="{00000000-0005-0000-0000-0000E6120000}"/>
    <cellStyle name="60% - Accent4 22" xfId="3294" xr:uid="{00000000-0005-0000-0000-0000E7120000}"/>
    <cellStyle name="60% - Accent4 23" xfId="3295" xr:uid="{00000000-0005-0000-0000-0000E8120000}"/>
    <cellStyle name="60% - Accent4 24" xfId="3296" xr:uid="{00000000-0005-0000-0000-0000E9120000}"/>
    <cellStyle name="60% - Accent4 25" xfId="3297" xr:uid="{00000000-0005-0000-0000-0000EA120000}"/>
    <cellStyle name="60% - Accent4 26" xfId="3298" xr:uid="{00000000-0005-0000-0000-0000EB120000}"/>
    <cellStyle name="60% - Accent4 27" xfId="3299" xr:uid="{00000000-0005-0000-0000-0000EC120000}"/>
    <cellStyle name="60% - Accent4 28" xfId="3300" xr:uid="{00000000-0005-0000-0000-0000ED120000}"/>
    <cellStyle name="60% - Accent4 29" xfId="3301" xr:uid="{00000000-0005-0000-0000-0000EE120000}"/>
    <cellStyle name="60% - Accent4 3" xfId="3302" xr:uid="{00000000-0005-0000-0000-0000EF120000}"/>
    <cellStyle name="60% - Accent4 3 2" xfId="3303" xr:uid="{00000000-0005-0000-0000-0000F0120000}"/>
    <cellStyle name="60% - Accent4 3 3" xfId="3304" xr:uid="{00000000-0005-0000-0000-0000F1120000}"/>
    <cellStyle name="60% - Accent4 3 3 2" xfId="3305" xr:uid="{00000000-0005-0000-0000-0000F2120000}"/>
    <cellStyle name="60% - Accent4 3 4" xfId="3306" xr:uid="{00000000-0005-0000-0000-0000F3120000}"/>
    <cellStyle name="60% - Accent4 3 4 2" xfId="3307" xr:uid="{00000000-0005-0000-0000-0000F4120000}"/>
    <cellStyle name="60% - Accent4 3 5" xfId="3308" xr:uid="{00000000-0005-0000-0000-0000F5120000}"/>
    <cellStyle name="60% - Accent4 3 6" xfId="3309" xr:uid="{00000000-0005-0000-0000-0000F6120000}"/>
    <cellStyle name="60% - Accent4 3 7" xfId="3310" xr:uid="{00000000-0005-0000-0000-0000F7120000}"/>
    <cellStyle name="60% - Accent4 3 8" xfId="3311" xr:uid="{00000000-0005-0000-0000-0000F8120000}"/>
    <cellStyle name="60% - Accent4 3_Sheet2" xfId="3312" xr:uid="{00000000-0005-0000-0000-0000F9120000}"/>
    <cellStyle name="60% - Accent4 30" xfId="3313" xr:uid="{00000000-0005-0000-0000-0000FA120000}"/>
    <cellStyle name="60% - Accent4 31" xfId="3314" xr:uid="{00000000-0005-0000-0000-0000FB120000}"/>
    <cellStyle name="60% - Accent4 32" xfId="3315" xr:uid="{00000000-0005-0000-0000-0000FC120000}"/>
    <cellStyle name="60% - Accent4 33" xfId="3316" xr:uid="{00000000-0005-0000-0000-0000FD120000}"/>
    <cellStyle name="60% - Accent4 34" xfId="3317" xr:uid="{00000000-0005-0000-0000-0000FE120000}"/>
    <cellStyle name="60% - Accent4 35" xfId="3318" xr:uid="{00000000-0005-0000-0000-0000FF120000}"/>
    <cellStyle name="60% - Accent4 36" xfId="3319" xr:uid="{00000000-0005-0000-0000-000000130000}"/>
    <cellStyle name="60% - Accent4 37" xfId="3320" xr:uid="{00000000-0005-0000-0000-000001130000}"/>
    <cellStyle name="60% - Accent4 38" xfId="3321" xr:uid="{00000000-0005-0000-0000-000002130000}"/>
    <cellStyle name="60% - Accent4 39" xfId="3322" xr:uid="{00000000-0005-0000-0000-000003130000}"/>
    <cellStyle name="60% - Accent4 4" xfId="3323" xr:uid="{00000000-0005-0000-0000-000004130000}"/>
    <cellStyle name="60% - Accent4 4 2" xfId="3324" xr:uid="{00000000-0005-0000-0000-000005130000}"/>
    <cellStyle name="60% - Accent4 4 3" xfId="3325" xr:uid="{00000000-0005-0000-0000-000006130000}"/>
    <cellStyle name="60% - Accent4 4 3 2" xfId="3326" xr:uid="{00000000-0005-0000-0000-000007130000}"/>
    <cellStyle name="60% - Accent4 4 4" xfId="3327" xr:uid="{00000000-0005-0000-0000-000008130000}"/>
    <cellStyle name="60% - Accent4 4 4 2" xfId="3328" xr:uid="{00000000-0005-0000-0000-000009130000}"/>
    <cellStyle name="60% - Accent4 4 5" xfId="3329" xr:uid="{00000000-0005-0000-0000-00000A130000}"/>
    <cellStyle name="60% - Accent4 4 6" xfId="3330" xr:uid="{00000000-0005-0000-0000-00000B130000}"/>
    <cellStyle name="60% - Accent4 4 7" xfId="3331" xr:uid="{00000000-0005-0000-0000-00000C130000}"/>
    <cellStyle name="60% - Accent4 4 8" xfId="3332" xr:uid="{00000000-0005-0000-0000-00000D130000}"/>
    <cellStyle name="60% - Accent4 4_Sheet2" xfId="3333" xr:uid="{00000000-0005-0000-0000-00000E130000}"/>
    <cellStyle name="60% - Accent4 5" xfId="3334" xr:uid="{00000000-0005-0000-0000-00000F130000}"/>
    <cellStyle name="60% - Accent4 5 2" xfId="3335" xr:uid="{00000000-0005-0000-0000-000010130000}"/>
    <cellStyle name="60% - Accent4 5 2 2" xfId="3336" xr:uid="{00000000-0005-0000-0000-000011130000}"/>
    <cellStyle name="60% - Accent4 5 3" xfId="3337" xr:uid="{00000000-0005-0000-0000-000012130000}"/>
    <cellStyle name="60% - Accent4 5 3 2" xfId="3338" xr:uid="{00000000-0005-0000-0000-000013130000}"/>
    <cellStyle name="60% - Accent4 5 4" xfId="3339" xr:uid="{00000000-0005-0000-0000-000014130000}"/>
    <cellStyle name="60% - Accent4 5 4 2" xfId="3340" xr:uid="{00000000-0005-0000-0000-000015130000}"/>
    <cellStyle name="60% - Accent4 5 5" xfId="3341" xr:uid="{00000000-0005-0000-0000-000016130000}"/>
    <cellStyle name="60% - Accent4 5 6" xfId="3342" xr:uid="{00000000-0005-0000-0000-000017130000}"/>
    <cellStyle name="60% - Accent4 5 7" xfId="3343" xr:uid="{00000000-0005-0000-0000-000018130000}"/>
    <cellStyle name="60% - Accent4 5 8" xfId="3344" xr:uid="{00000000-0005-0000-0000-000019130000}"/>
    <cellStyle name="60% - Accent4 5_Sheet2" xfId="3345" xr:uid="{00000000-0005-0000-0000-00001A130000}"/>
    <cellStyle name="60% - Accent4 6" xfId="3346" xr:uid="{00000000-0005-0000-0000-00001B130000}"/>
    <cellStyle name="60% - Accent4 6 2" xfId="3347" xr:uid="{00000000-0005-0000-0000-00001C130000}"/>
    <cellStyle name="60% - Accent4 6 2 2" xfId="3348" xr:uid="{00000000-0005-0000-0000-00001D130000}"/>
    <cellStyle name="60% - Accent4 6 3" xfId="3349" xr:uid="{00000000-0005-0000-0000-00001E130000}"/>
    <cellStyle name="60% - Accent4 6 3 2" xfId="3350" xr:uid="{00000000-0005-0000-0000-00001F130000}"/>
    <cellStyle name="60% - Accent4 6 4" xfId="3351" xr:uid="{00000000-0005-0000-0000-000020130000}"/>
    <cellStyle name="60% - Accent4 6 4 2" xfId="3352" xr:uid="{00000000-0005-0000-0000-000021130000}"/>
    <cellStyle name="60% - Accent4 6 5" xfId="3353" xr:uid="{00000000-0005-0000-0000-000022130000}"/>
    <cellStyle name="60% - Accent4 6 6" xfId="3354" xr:uid="{00000000-0005-0000-0000-000023130000}"/>
    <cellStyle name="60% - Accent4 6 7" xfId="3355" xr:uid="{00000000-0005-0000-0000-000024130000}"/>
    <cellStyle name="60% - Accent4 6 8" xfId="3356" xr:uid="{00000000-0005-0000-0000-000025130000}"/>
    <cellStyle name="60% - Accent4 6_Sheet2" xfId="3357" xr:uid="{00000000-0005-0000-0000-000026130000}"/>
    <cellStyle name="60% - Accent4 7" xfId="3358" xr:uid="{00000000-0005-0000-0000-000027130000}"/>
    <cellStyle name="60% - Accent4 7 2" xfId="3359" xr:uid="{00000000-0005-0000-0000-000028130000}"/>
    <cellStyle name="60% - Accent4 7 2 2" xfId="3360" xr:uid="{00000000-0005-0000-0000-000029130000}"/>
    <cellStyle name="60% - Accent4 7 3" xfId="3361" xr:uid="{00000000-0005-0000-0000-00002A130000}"/>
    <cellStyle name="60% - Accent4 7 3 2" xfId="3362" xr:uid="{00000000-0005-0000-0000-00002B130000}"/>
    <cellStyle name="60% - Accent4 7 4" xfId="3363" xr:uid="{00000000-0005-0000-0000-00002C130000}"/>
    <cellStyle name="60% - Accent4 7 4 2" xfId="3364" xr:uid="{00000000-0005-0000-0000-00002D130000}"/>
    <cellStyle name="60% - Accent4 7 5" xfId="3365" xr:uid="{00000000-0005-0000-0000-00002E130000}"/>
    <cellStyle name="60% - Accent4 7 6" xfId="3366" xr:uid="{00000000-0005-0000-0000-00002F130000}"/>
    <cellStyle name="60% - Accent4 7 7" xfId="3367" xr:uid="{00000000-0005-0000-0000-000030130000}"/>
    <cellStyle name="60% - Accent4 7 8" xfId="3368" xr:uid="{00000000-0005-0000-0000-000031130000}"/>
    <cellStyle name="60% - Accent4 7_Sheet2" xfId="3369" xr:uid="{00000000-0005-0000-0000-000032130000}"/>
    <cellStyle name="60% - Accent4 8" xfId="3370" xr:uid="{00000000-0005-0000-0000-000033130000}"/>
    <cellStyle name="60% - Accent4 8 2" xfId="3371" xr:uid="{00000000-0005-0000-0000-000034130000}"/>
    <cellStyle name="60% - Accent4 8 3" xfId="3372" xr:uid="{00000000-0005-0000-0000-000035130000}"/>
    <cellStyle name="60% - Accent4 8 4" xfId="3373" xr:uid="{00000000-0005-0000-0000-000036130000}"/>
    <cellStyle name="60% - Accent4 8 5" xfId="3374" xr:uid="{00000000-0005-0000-0000-000037130000}"/>
    <cellStyle name="60% - Accent4 8 6" xfId="3375" xr:uid="{00000000-0005-0000-0000-000038130000}"/>
    <cellStyle name="60% - Accent4 8 7" xfId="3376" xr:uid="{00000000-0005-0000-0000-000039130000}"/>
    <cellStyle name="60% - Accent4 8 8" xfId="3377" xr:uid="{00000000-0005-0000-0000-00003A130000}"/>
    <cellStyle name="60% - Accent4 8_Sheet2" xfId="3378" xr:uid="{00000000-0005-0000-0000-00003B130000}"/>
    <cellStyle name="60% - Accent4 9" xfId="3379" xr:uid="{00000000-0005-0000-0000-00003C130000}"/>
    <cellStyle name="60% - Accent4 9 2" xfId="3380" xr:uid="{00000000-0005-0000-0000-00003D130000}"/>
    <cellStyle name="60% - Accent4 9 3" xfId="3381" xr:uid="{00000000-0005-0000-0000-00003E130000}"/>
    <cellStyle name="60% - Accent4 9 4" xfId="3382" xr:uid="{00000000-0005-0000-0000-00003F130000}"/>
    <cellStyle name="60% - Accent4 9 5" xfId="3383" xr:uid="{00000000-0005-0000-0000-000040130000}"/>
    <cellStyle name="60% - Accent4 9 6" xfId="3384" xr:uid="{00000000-0005-0000-0000-000041130000}"/>
    <cellStyle name="60% - Accent4 9 7" xfId="3385" xr:uid="{00000000-0005-0000-0000-000042130000}"/>
    <cellStyle name="60% - Accent4 9 8" xfId="3386" xr:uid="{00000000-0005-0000-0000-000043130000}"/>
    <cellStyle name="60% - Accent5 1" xfId="3387" xr:uid="{00000000-0005-0000-0000-000044130000}"/>
    <cellStyle name="60% - Accent5 1 1" xfId="3388" xr:uid="{00000000-0005-0000-0000-000045130000}"/>
    <cellStyle name="60% - Accent5 10" xfId="3389" xr:uid="{00000000-0005-0000-0000-000046130000}"/>
    <cellStyle name="60% - Accent5 10 2" xfId="3390" xr:uid="{00000000-0005-0000-0000-000047130000}"/>
    <cellStyle name="60% - Accent5 10 3" xfId="3391" xr:uid="{00000000-0005-0000-0000-000048130000}"/>
    <cellStyle name="60% - Accent5 10 4" xfId="3392" xr:uid="{00000000-0005-0000-0000-000049130000}"/>
    <cellStyle name="60% - Accent5 10 5" xfId="3393" xr:uid="{00000000-0005-0000-0000-00004A130000}"/>
    <cellStyle name="60% - Accent5 10 6" xfId="3394" xr:uid="{00000000-0005-0000-0000-00004B130000}"/>
    <cellStyle name="60% - Accent5 10 7" xfId="3395" xr:uid="{00000000-0005-0000-0000-00004C130000}"/>
    <cellStyle name="60% - Accent5 10 8" xfId="3396" xr:uid="{00000000-0005-0000-0000-00004D130000}"/>
    <cellStyle name="60% - Accent5 11" xfId="3397" xr:uid="{00000000-0005-0000-0000-00004E130000}"/>
    <cellStyle name="60% - Accent5 12" xfId="3398" xr:uid="{00000000-0005-0000-0000-00004F130000}"/>
    <cellStyle name="60% - Accent5 13" xfId="3399" xr:uid="{00000000-0005-0000-0000-000050130000}"/>
    <cellStyle name="60% - Accent5 14" xfId="3400" xr:uid="{00000000-0005-0000-0000-000051130000}"/>
    <cellStyle name="60% - Accent5 15" xfId="3401" xr:uid="{00000000-0005-0000-0000-000052130000}"/>
    <cellStyle name="60% - Accent5 16" xfId="3402" xr:uid="{00000000-0005-0000-0000-000053130000}"/>
    <cellStyle name="60% - Accent5 17" xfId="3403" xr:uid="{00000000-0005-0000-0000-000054130000}"/>
    <cellStyle name="60% - Accent5 18" xfId="3404" xr:uid="{00000000-0005-0000-0000-000055130000}"/>
    <cellStyle name="60% - Accent5 19" xfId="3405" xr:uid="{00000000-0005-0000-0000-000056130000}"/>
    <cellStyle name="60% - Accent5 2" xfId="3406" xr:uid="{00000000-0005-0000-0000-000057130000}"/>
    <cellStyle name="60% - Accent5 2 2" xfId="3407" xr:uid="{00000000-0005-0000-0000-000058130000}"/>
    <cellStyle name="60% - Accent5 2 3" xfId="3408" xr:uid="{00000000-0005-0000-0000-000059130000}"/>
    <cellStyle name="60% - Accent5 2 3 2" xfId="3409" xr:uid="{00000000-0005-0000-0000-00005A130000}"/>
    <cellStyle name="60% - Accent5 2 4" xfId="3410" xr:uid="{00000000-0005-0000-0000-00005B130000}"/>
    <cellStyle name="60% - Accent5 2 4 2" xfId="3411" xr:uid="{00000000-0005-0000-0000-00005C130000}"/>
    <cellStyle name="60% - Accent5 2 5" xfId="3412" xr:uid="{00000000-0005-0000-0000-00005D130000}"/>
    <cellStyle name="60% - Accent5 2 6" xfId="3413" xr:uid="{00000000-0005-0000-0000-00005E130000}"/>
    <cellStyle name="60% - Accent5 2 7" xfId="3414" xr:uid="{00000000-0005-0000-0000-00005F130000}"/>
    <cellStyle name="60% - Accent5 2 8" xfId="3415" xr:uid="{00000000-0005-0000-0000-000060130000}"/>
    <cellStyle name="60% - Accent5 2 9" xfId="3416" xr:uid="{00000000-0005-0000-0000-000061130000}"/>
    <cellStyle name="60% - Accent5 2_Block-F LGF POur-II BBS" xfId="3417" xr:uid="{00000000-0005-0000-0000-000062130000}"/>
    <cellStyle name="60% - Accent5 20" xfId="3418" xr:uid="{00000000-0005-0000-0000-000063130000}"/>
    <cellStyle name="60% - Accent5 21" xfId="3419" xr:uid="{00000000-0005-0000-0000-000064130000}"/>
    <cellStyle name="60% - Accent5 22" xfId="3420" xr:uid="{00000000-0005-0000-0000-000065130000}"/>
    <cellStyle name="60% - Accent5 23" xfId="3421" xr:uid="{00000000-0005-0000-0000-000066130000}"/>
    <cellStyle name="60% - Accent5 24" xfId="3422" xr:uid="{00000000-0005-0000-0000-000067130000}"/>
    <cellStyle name="60% - Accent5 25" xfId="3423" xr:uid="{00000000-0005-0000-0000-000068130000}"/>
    <cellStyle name="60% - Accent5 26" xfId="3424" xr:uid="{00000000-0005-0000-0000-000069130000}"/>
    <cellStyle name="60% - Accent5 27" xfId="3425" xr:uid="{00000000-0005-0000-0000-00006A130000}"/>
    <cellStyle name="60% - Accent5 28" xfId="3426" xr:uid="{00000000-0005-0000-0000-00006B130000}"/>
    <cellStyle name="60% - Accent5 29" xfId="3427" xr:uid="{00000000-0005-0000-0000-00006C130000}"/>
    <cellStyle name="60% - Accent5 3" xfId="3428" xr:uid="{00000000-0005-0000-0000-00006D130000}"/>
    <cellStyle name="60% - Accent5 3 2" xfId="3429" xr:uid="{00000000-0005-0000-0000-00006E130000}"/>
    <cellStyle name="60% - Accent5 3 3" xfId="3430" xr:uid="{00000000-0005-0000-0000-00006F130000}"/>
    <cellStyle name="60% - Accent5 3 3 2" xfId="3431" xr:uid="{00000000-0005-0000-0000-000070130000}"/>
    <cellStyle name="60% - Accent5 3 4" xfId="3432" xr:uid="{00000000-0005-0000-0000-000071130000}"/>
    <cellStyle name="60% - Accent5 3 4 2" xfId="3433" xr:uid="{00000000-0005-0000-0000-000072130000}"/>
    <cellStyle name="60% - Accent5 3 5" xfId="3434" xr:uid="{00000000-0005-0000-0000-000073130000}"/>
    <cellStyle name="60% - Accent5 3 6" xfId="3435" xr:uid="{00000000-0005-0000-0000-000074130000}"/>
    <cellStyle name="60% - Accent5 3 7" xfId="3436" xr:uid="{00000000-0005-0000-0000-000075130000}"/>
    <cellStyle name="60% - Accent5 3 8" xfId="3437" xr:uid="{00000000-0005-0000-0000-000076130000}"/>
    <cellStyle name="60% - Accent5 3_Sheet2" xfId="3438" xr:uid="{00000000-0005-0000-0000-000077130000}"/>
    <cellStyle name="60% - Accent5 30" xfId="3439" xr:uid="{00000000-0005-0000-0000-000078130000}"/>
    <cellStyle name="60% - Accent5 31" xfId="3440" xr:uid="{00000000-0005-0000-0000-000079130000}"/>
    <cellStyle name="60% - Accent5 32" xfId="3441" xr:uid="{00000000-0005-0000-0000-00007A130000}"/>
    <cellStyle name="60% - Accent5 33" xfId="3442" xr:uid="{00000000-0005-0000-0000-00007B130000}"/>
    <cellStyle name="60% - Accent5 34" xfId="3443" xr:uid="{00000000-0005-0000-0000-00007C130000}"/>
    <cellStyle name="60% - Accent5 35" xfId="3444" xr:uid="{00000000-0005-0000-0000-00007D130000}"/>
    <cellStyle name="60% - Accent5 36" xfId="3445" xr:uid="{00000000-0005-0000-0000-00007E130000}"/>
    <cellStyle name="60% - Accent5 37" xfId="3446" xr:uid="{00000000-0005-0000-0000-00007F130000}"/>
    <cellStyle name="60% - Accent5 38" xfId="3447" xr:uid="{00000000-0005-0000-0000-000080130000}"/>
    <cellStyle name="60% - Accent5 39" xfId="3448" xr:uid="{00000000-0005-0000-0000-000081130000}"/>
    <cellStyle name="60% - Accent5 4" xfId="3449" xr:uid="{00000000-0005-0000-0000-000082130000}"/>
    <cellStyle name="60% - Accent5 4 2" xfId="3450" xr:uid="{00000000-0005-0000-0000-000083130000}"/>
    <cellStyle name="60% - Accent5 4 3" xfId="3451" xr:uid="{00000000-0005-0000-0000-000084130000}"/>
    <cellStyle name="60% - Accent5 4 3 2" xfId="3452" xr:uid="{00000000-0005-0000-0000-000085130000}"/>
    <cellStyle name="60% - Accent5 4 4" xfId="3453" xr:uid="{00000000-0005-0000-0000-000086130000}"/>
    <cellStyle name="60% - Accent5 4 4 2" xfId="3454" xr:uid="{00000000-0005-0000-0000-000087130000}"/>
    <cellStyle name="60% - Accent5 4 5" xfId="3455" xr:uid="{00000000-0005-0000-0000-000088130000}"/>
    <cellStyle name="60% - Accent5 4 6" xfId="3456" xr:uid="{00000000-0005-0000-0000-000089130000}"/>
    <cellStyle name="60% - Accent5 4 7" xfId="3457" xr:uid="{00000000-0005-0000-0000-00008A130000}"/>
    <cellStyle name="60% - Accent5 4 8" xfId="3458" xr:uid="{00000000-0005-0000-0000-00008B130000}"/>
    <cellStyle name="60% - Accent5 4_Sheet2" xfId="3459" xr:uid="{00000000-0005-0000-0000-00008C130000}"/>
    <cellStyle name="60% - Accent5 5" xfId="3460" xr:uid="{00000000-0005-0000-0000-00008D130000}"/>
    <cellStyle name="60% - Accent5 5 2" xfId="3461" xr:uid="{00000000-0005-0000-0000-00008E130000}"/>
    <cellStyle name="60% - Accent5 5 2 2" xfId="3462" xr:uid="{00000000-0005-0000-0000-00008F130000}"/>
    <cellStyle name="60% - Accent5 5 3" xfId="3463" xr:uid="{00000000-0005-0000-0000-000090130000}"/>
    <cellStyle name="60% - Accent5 5 3 2" xfId="3464" xr:uid="{00000000-0005-0000-0000-000091130000}"/>
    <cellStyle name="60% - Accent5 5 4" xfId="3465" xr:uid="{00000000-0005-0000-0000-000092130000}"/>
    <cellStyle name="60% - Accent5 5 4 2" xfId="3466" xr:uid="{00000000-0005-0000-0000-000093130000}"/>
    <cellStyle name="60% - Accent5 5 5" xfId="3467" xr:uid="{00000000-0005-0000-0000-000094130000}"/>
    <cellStyle name="60% - Accent5 5 6" xfId="3468" xr:uid="{00000000-0005-0000-0000-000095130000}"/>
    <cellStyle name="60% - Accent5 5 7" xfId="3469" xr:uid="{00000000-0005-0000-0000-000096130000}"/>
    <cellStyle name="60% - Accent5 5 8" xfId="3470" xr:uid="{00000000-0005-0000-0000-000097130000}"/>
    <cellStyle name="60% - Accent5 5_Sheet2" xfId="3471" xr:uid="{00000000-0005-0000-0000-000098130000}"/>
    <cellStyle name="60% - Accent5 6" xfId="3472" xr:uid="{00000000-0005-0000-0000-000099130000}"/>
    <cellStyle name="60% - Accent5 6 2" xfId="3473" xr:uid="{00000000-0005-0000-0000-00009A130000}"/>
    <cellStyle name="60% - Accent5 6 2 2" xfId="3474" xr:uid="{00000000-0005-0000-0000-00009B130000}"/>
    <cellStyle name="60% - Accent5 6 3" xfId="3475" xr:uid="{00000000-0005-0000-0000-00009C130000}"/>
    <cellStyle name="60% - Accent5 6 3 2" xfId="3476" xr:uid="{00000000-0005-0000-0000-00009D130000}"/>
    <cellStyle name="60% - Accent5 6 4" xfId="3477" xr:uid="{00000000-0005-0000-0000-00009E130000}"/>
    <cellStyle name="60% - Accent5 6 4 2" xfId="3478" xr:uid="{00000000-0005-0000-0000-00009F130000}"/>
    <cellStyle name="60% - Accent5 6 5" xfId="3479" xr:uid="{00000000-0005-0000-0000-0000A0130000}"/>
    <cellStyle name="60% - Accent5 6 6" xfId="3480" xr:uid="{00000000-0005-0000-0000-0000A1130000}"/>
    <cellStyle name="60% - Accent5 6 7" xfId="3481" xr:uid="{00000000-0005-0000-0000-0000A2130000}"/>
    <cellStyle name="60% - Accent5 6 8" xfId="3482" xr:uid="{00000000-0005-0000-0000-0000A3130000}"/>
    <cellStyle name="60% - Accent5 6_Sheet2" xfId="3483" xr:uid="{00000000-0005-0000-0000-0000A4130000}"/>
    <cellStyle name="60% - Accent5 7" xfId="3484" xr:uid="{00000000-0005-0000-0000-0000A5130000}"/>
    <cellStyle name="60% - Accent5 7 2" xfId="3485" xr:uid="{00000000-0005-0000-0000-0000A6130000}"/>
    <cellStyle name="60% - Accent5 7 2 2" xfId="3486" xr:uid="{00000000-0005-0000-0000-0000A7130000}"/>
    <cellStyle name="60% - Accent5 7 3" xfId="3487" xr:uid="{00000000-0005-0000-0000-0000A8130000}"/>
    <cellStyle name="60% - Accent5 7 3 2" xfId="3488" xr:uid="{00000000-0005-0000-0000-0000A9130000}"/>
    <cellStyle name="60% - Accent5 7 4" xfId="3489" xr:uid="{00000000-0005-0000-0000-0000AA130000}"/>
    <cellStyle name="60% - Accent5 7 4 2" xfId="3490" xr:uid="{00000000-0005-0000-0000-0000AB130000}"/>
    <cellStyle name="60% - Accent5 7 5" xfId="3491" xr:uid="{00000000-0005-0000-0000-0000AC130000}"/>
    <cellStyle name="60% - Accent5 7 6" xfId="3492" xr:uid="{00000000-0005-0000-0000-0000AD130000}"/>
    <cellStyle name="60% - Accent5 7 7" xfId="3493" xr:uid="{00000000-0005-0000-0000-0000AE130000}"/>
    <cellStyle name="60% - Accent5 7 8" xfId="3494" xr:uid="{00000000-0005-0000-0000-0000AF130000}"/>
    <cellStyle name="60% - Accent5 7_Sheet2" xfId="3495" xr:uid="{00000000-0005-0000-0000-0000B0130000}"/>
    <cellStyle name="60% - Accent5 8" xfId="3496" xr:uid="{00000000-0005-0000-0000-0000B1130000}"/>
    <cellStyle name="60% - Accent5 8 2" xfId="3497" xr:uid="{00000000-0005-0000-0000-0000B2130000}"/>
    <cellStyle name="60% - Accent5 8 3" xfId="3498" xr:uid="{00000000-0005-0000-0000-0000B3130000}"/>
    <cellStyle name="60% - Accent5 8 4" xfId="3499" xr:uid="{00000000-0005-0000-0000-0000B4130000}"/>
    <cellStyle name="60% - Accent5 8 5" xfId="3500" xr:uid="{00000000-0005-0000-0000-0000B5130000}"/>
    <cellStyle name="60% - Accent5 8 6" xfId="3501" xr:uid="{00000000-0005-0000-0000-0000B6130000}"/>
    <cellStyle name="60% - Accent5 8 7" xfId="3502" xr:uid="{00000000-0005-0000-0000-0000B7130000}"/>
    <cellStyle name="60% - Accent5 8 8" xfId="3503" xr:uid="{00000000-0005-0000-0000-0000B8130000}"/>
    <cellStyle name="60% - Accent5 8_Sheet2" xfId="3504" xr:uid="{00000000-0005-0000-0000-0000B9130000}"/>
    <cellStyle name="60% - Accent5 9" xfId="3505" xr:uid="{00000000-0005-0000-0000-0000BA130000}"/>
    <cellStyle name="60% - Accent5 9 2" xfId="3506" xr:uid="{00000000-0005-0000-0000-0000BB130000}"/>
    <cellStyle name="60% - Accent5 9 3" xfId="3507" xr:uid="{00000000-0005-0000-0000-0000BC130000}"/>
    <cellStyle name="60% - Accent5 9 4" xfId="3508" xr:uid="{00000000-0005-0000-0000-0000BD130000}"/>
    <cellStyle name="60% - Accent5 9 5" xfId="3509" xr:uid="{00000000-0005-0000-0000-0000BE130000}"/>
    <cellStyle name="60% - Accent5 9 6" xfId="3510" xr:uid="{00000000-0005-0000-0000-0000BF130000}"/>
    <cellStyle name="60% - Accent5 9 7" xfId="3511" xr:uid="{00000000-0005-0000-0000-0000C0130000}"/>
    <cellStyle name="60% - Accent5 9 8" xfId="3512" xr:uid="{00000000-0005-0000-0000-0000C1130000}"/>
    <cellStyle name="60% - Accent6 1" xfId="3513" xr:uid="{00000000-0005-0000-0000-0000C2130000}"/>
    <cellStyle name="60% - Accent6 1 1" xfId="3514" xr:uid="{00000000-0005-0000-0000-0000C3130000}"/>
    <cellStyle name="60% - Accent6 1_Building_-_5-final_Price_Variation(1)" xfId="3515" xr:uid="{00000000-0005-0000-0000-0000C4130000}"/>
    <cellStyle name="60% - Accent6 10" xfId="3516" xr:uid="{00000000-0005-0000-0000-0000C5130000}"/>
    <cellStyle name="60% - Accent6 10 2" xfId="3517" xr:uid="{00000000-0005-0000-0000-0000C6130000}"/>
    <cellStyle name="60% - Accent6 10 3" xfId="3518" xr:uid="{00000000-0005-0000-0000-0000C7130000}"/>
    <cellStyle name="60% - Accent6 10 4" xfId="3519" xr:uid="{00000000-0005-0000-0000-0000C8130000}"/>
    <cellStyle name="60% - Accent6 10 5" xfId="3520" xr:uid="{00000000-0005-0000-0000-0000C9130000}"/>
    <cellStyle name="60% - Accent6 10 6" xfId="3521" xr:uid="{00000000-0005-0000-0000-0000CA130000}"/>
    <cellStyle name="60% - Accent6 10 7" xfId="3522" xr:uid="{00000000-0005-0000-0000-0000CB130000}"/>
    <cellStyle name="60% - Accent6 10 8" xfId="3523" xr:uid="{00000000-0005-0000-0000-0000CC130000}"/>
    <cellStyle name="60% - Accent6 11" xfId="3524" xr:uid="{00000000-0005-0000-0000-0000CD130000}"/>
    <cellStyle name="60% - Accent6 12" xfId="3525" xr:uid="{00000000-0005-0000-0000-0000CE130000}"/>
    <cellStyle name="60% - Accent6 13" xfId="3526" xr:uid="{00000000-0005-0000-0000-0000CF130000}"/>
    <cellStyle name="60% - Accent6 14" xfId="3527" xr:uid="{00000000-0005-0000-0000-0000D0130000}"/>
    <cellStyle name="60% - Accent6 15" xfId="3528" xr:uid="{00000000-0005-0000-0000-0000D1130000}"/>
    <cellStyle name="60% - Accent6 16" xfId="3529" xr:uid="{00000000-0005-0000-0000-0000D2130000}"/>
    <cellStyle name="60% - Accent6 17" xfId="3530" xr:uid="{00000000-0005-0000-0000-0000D3130000}"/>
    <cellStyle name="60% - Accent6 18" xfId="3531" xr:uid="{00000000-0005-0000-0000-0000D4130000}"/>
    <cellStyle name="60% - Accent6 19" xfId="3532" xr:uid="{00000000-0005-0000-0000-0000D5130000}"/>
    <cellStyle name="60% - Accent6 2" xfId="3533" xr:uid="{00000000-0005-0000-0000-0000D6130000}"/>
    <cellStyle name="60% - Accent6 2 2" xfId="3534" xr:uid="{00000000-0005-0000-0000-0000D7130000}"/>
    <cellStyle name="60% - Accent6 2 3" xfId="3535" xr:uid="{00000000-0005-0000-0000-0000D8130000}"/>
    <cellStyle name="60% - Accent6 2 3 2" xfId="3536" xr:uid="{00000000-0005-0000-0000-0000D9130000}"/>
    <cellStyle name="60% - Accent6 2 4" xfId="3537" xr:uid="{00000000-0005-0000-0000-0000DA130000}"/>
    <cellStyle name="60% - Accent6 2 4 2" xfId="3538" xr:uid="{00000000-0005-0000-0000-0000DB130000}"/>
    <cellStyle name="60% - Accent6 2 5" xfId="3539" xr:uid="{00000000-0005-0000-0000-0000DC130000}"/>
    <cellStyle name="60% - Accent6 2 6" xfId="3540" xr:uid="{00000000-0005-0000-0000-0000DD130000}"/>
    <cellStyle name="60% - Accent6 2 7" xfId="3541" xr:uid="{00000000-0005-0000-0000-0000DE130000}"/>
    <cellStyle name="60% - Accent6 2 8" xfId="3542" xr:uid="{00000000-0005-0000-0000-0000DF130000}"/>
    <cellStyle name="60% - Accent6 2 9" xfId="3543" xr:uid="{00000000-0005-0000-0000-0000E0130000}"/>
    <cellStyle name="60% - Accent6 2_Block-F LGF POur-II BBS" xfId="3544" xr:uid="{00000000-0005-0000-0000-0000E1130000}"/>
    <cellStyle name="60% - Accent6 20" xfId="3545" xr:uid="{00000000-0005-0000-0000-0000E2130000}"/>
    <cellStyle name="60% - Accent6 21" xfId="3546" xr:uid="{00000000-0005-0000-0000-0000E3130000}"/>
    <cellStyle name="60% - Accent6 22" xfId="3547" xr:uid="{00000000-0005-0000-0000-0000E4130000}"/>
    <cellStyle name="60% - Accent6 23" xfId="3548" xr:uid="{00000000-0005-0000-0000-0000E5130000}"/>
    <cellStyle name="60% - Accent6 24" xfId="3549" xr:uid="{00000000-0005-0000-0000-0000E6130000}"/>
    <cellStyle name="60% - Accent6 25" xfId="3550" xr:uid="{00000000-0005-0000-0000-0000E7130000}"/>
    <cellStyle name="60% - Accent6 26" xfId="3551" xr:uid="{00000000-0005-0000-0000-0000E8130000}"/>
    <cellStyle name="60% - Accent6 27" xfId="3552" xr:uid="{00000000-0005-0000-0000-0000E9130000}"/>
    <cellStyle name="60% - Accent6 28" xfId="3553" xr:uid="{00000000-0005-0000-0000-0000EA130000}"/>
    <cellStyle name="60% - Accent6 29" xfId="3554" xr:uid="{00000000-0005-0000-0000-0000EB130000}"/>
    <cellStyle name="60% - Accent6 3" xfId="3555" xr:uid="{00000000-0005-0000-0000-0000EC130000}"/>
    <cellStyle name="60% - Accent6 3 2" xfId="3556" xr:uid="{00000000-0005-0000-0000-0000ED130000}"/>
    <cellStyle name="60% - Accent6 3 3" xfId="3557" xr:uid="{00000000-0005-0000-0000-0000EE130000}"/>
    <cellStyle name="60% - Accent6 3 3 2" xfId="3558" xr:uid="{00000000-0005-0000-0000-0000EF130000}"/>
    <cellStyle name="60% - Accent6 3 4" xfId="3559" xr:uid="{00000000-0005-0000-0000-0000F0130000}"/>
    <cellStyle name="60% - Accent6 3 4 2" xfId="3560" xr:uid="{00000000-0005-0000-0000-0000F1130000}"/>
    <cellStyle name="60% - Accent6 3 5" xfId="3561" xr:uid="{00000000-0005-0000-0000-0000F2130000}"/>
    <cellStyle name="60% - Accent6 3 6" xfId="3562" xr:uid="{00000000-0005-0000-0000-0000F3130000}"/>
    <cellStyle name="60% - Accent6 3 7" xfId="3563" xr:uid="{00000000-0005-0000-0000-0000F4130000}"/>
    <cellStyle name="60% - Accent6 3 8" xfId="3564" xr:uid="{00000000-0005-0000-0000-0000F5130000}"/>
    <cellStyle name="60% - Accent6 3_Sheet2" xfId="3565" xr:uid="{00000000-0005-0000-0000-0000F6130000}"/>
    <cellStyle name="60% - Accent6 30" xfId="3566" xr:uid="{00000000-0005-0000-0000-0000F7130000}"/>
    <cellStyle name="60% - Accent6 31" xfId="3567" xr:uid="{00000000-0005-0000-0000-0000F8130000}"/>
    <cellStyle name="60% - Accent6 32" xfId="3568" xr:uid="{00000000-0005-0000-0000-0000F9130000}"/>
    <cellStyle name="60% - Accent6 33" xfId="3569" xr:uid="{00000000-0005-0000-0000-0000FA130000}"/>
    <cellStyle name="60% - Accent6 34" xfId="3570" xr:uid="{00000000-0005-0000-0000-0000FB130000}"/>
    <cellStyle name="60% - Accent6 35" xfId="3571" xr:uid="{00000000-0005-0000-0000-0000FC130000}"/>
    <cellStyle name="60% - Accent6 36" xfId="3572" xr:uid="{00000000-0005-0000-0000-0000FD130000}"/>
    <cellStyle name="60% - Accent6 37" xfId="3573" xr:uid="{00000000-0005-0000-0000-0000FE130000}"/>
    <cellStyle name="60% - Accent6 38" xfId="3574" xr:uid="{00000000-0005-0000-0000-0000FF130000}"/>
    <cellStyle name="60% - Accent6 39" xfId="3575" xr:uid="{00000000-0005-0000-0000-000000140000}"/>
    <cellStyle name="60% - Accent6 4" xfId="3576" xr:uid="{00000000-0005-0000-0000-000001140000}"/>
    <cellStyle name="60% - Accent6 4 2" xfId="3577" xr:uid="{00000000-0005-0000-0000-000002140000}"/>
    <cellStyle name="60% - Accent6 4 3" xfId="3578" xr:uid="{00000000-0005-0000-0000-000003140000}"/>
    <cellStyle name="60% - Accent6 4 3 2" xfId="3579" xr:uid="{00000000-0005-0000-0000-000004140000}"/>
    <cellStyle name="60% - Accent6 4 4" xfId="3580" xr:uid="{00000000-0005-0000-0000-000005140000}"/>
    <cellStyle name="60% - Accent6 4 4 2" xfId="3581" xr:uid="{00000000-0005-0000-0000-000006140000}"/>
    <cellStyle name="60% - Accent6 4 5" xfId="3582" xr:uid="{00000000-0005-0000-0000-000007140000}"/>
    <cellStyle name="60% - Accent6 4 6" xfId="3583" xr:uid="{00000000-0005-0000-0000-000008140000}"/>
    <cellStyle name="60% - Accent6 4 7" xfId="3584" xr:uid="{00000000-0005-0000-0000-000009140000}"/>
    <cellStyle name="60% - Accent6 4 8" xfId="3585" xr:uid="{00000000-0005-0000-0000-00000A140000}"/>
    <cellStyle name="60% - Accent6 4_Sheet2" xfId="3586" xr:uid="{00000000-0005-0000-0000-00000B140000}"/>
    <cellStyle name="60% - Accent6 5" xfId="3587" xr:uid="{00000000-0005-0000-0000-00000C140000}"/>
    <cellStyle name="60% - Accent6 5 2" xfId="3588" xr:uid="{00000000-0005-0000-0000-00000D140000}"/>
    <cellStyle name="60% - Accent6 5 2 2" xfId="3589" xr:uid="{00000000-0005-0000-0000-00000E140000}"/>
    <cellStyle name="60% - Accent6 5 3" xfId="3590" xr:uid="{00000000-0005-0000-0000-00000F140000}"/>
    <cellStyle name="60% - Accent6 5 3 2" xfId="3591" xr:uid="{00000000-0005-0000-0000-000010140000}"/>
    <cellStyle name="60% - Accent6 5 4" xfId="3592" xr:uid="{00000000-0005-0000-0000-000011140000}"/>
    <cellStyle name="60% - Accent6 5 4 2" xfId="3593" xr:uid="{00000000-0005-0000-0000-000012140000}"/>
    <cellStyle name="60% - Accent6 5 5" xfId="3594" xr:uid="{00000000-0005-0000-0000-000013140000}"/>
    <cellStyle name="60% - Accent6 5 6" xfId="3595" xr:uid="{00000000-0005-0000-0000-000014140000}"/>
    <cellStyle name="60% - Accent6 5 7" xfId="3596" xr:uid="{00000000-0005-0000-0000-000015140000}"/>
    <cellStyle name="60% - Accent6 5 8" xfId="3597" xr:uid="{00000000-0005-0000-0000-000016140000}"/>
    <cellStyle name="60% - Accent6 5_Sheet2" xfId="3598" xr:uid="{00000000-0005-0000-0000-000017140000}"/>
    <cellStyle name="60% - Accent6 6" xfId="3599" xr:uid="{00000000-0005-0000-0000-000018140000}"/>
    <cellStyle name="60% - Accent6 6 2" xfId="3600" xr:uid="{00000000-0005-0000-0000-000019140000}"/>
    <cellStyle name="60% - Accent6 6 2 2" xfId="3601" xr:uid="{00000000-0005-0000-0000-00001A140000}"/>
    <cellStyle name="60% - Accent6 6 3" xfId="3602" xr:uid="{00000000-0005-0000-0000-00001B140000}"/>
    <cellStyle name="60% - Accent6 6 3 2" xfId="3603" xr:uid="{00000000-0005-0000-0000-00001C140000}"/>
    <cellStyle name="60% - Accent6 6 4" xfId="3604" xr:uid="{00000000-0005-0000-0000-00001D140000}"/>
    <cellStyle name="60% - Accent6 6 4 2" xfId="3605" xr:uid="{00000000-0005-0000-0000-00001E140000}"/>
    <cellStyle name="60% - Accent6 6 5" xfId="3606" xr:uid="{00000000-0005-0000-0000-00001F140000}"/>
    <cellStyle name="60% - Accent6 6 6" xfId="3607" xr:uid="{00000000-0005-0000-0000-000020140000}"/>
    <cellStyle name="60% - Accent6 6 7" xfId="3608" xr:uid="{00000000-0005-0000-0000-000021140000}"/>
    <cellStyle name="60% - Accent6 6 8" xfId="3609" xr:uid="{00000000-0005-0000-0000-000022140000}"/>
    <cellStyle name="60% - Accent6 6_Sheet2" xfId="3610" xr:uid="{00000000-0005-0000-0000-000023140000}"/>
    <cellStyle name="60% - Accent6 7" xfId="3611" xr:uid="{00000000-0005-0000-0000-000024140000}"/>
    <cellStyle name="60% - Accent6 7 2" xfId="3612" xr:uid="{00000000-0005-0000-0000-000025140000}"/>
    <cellStyle name="60% - Accent6 7 2 2" xfId="3613" xr:uid="{00000000-0005-0000-0000-000026140000}"/>
    <cellStyle name="60% - Accent6 7 3" xfId="3614" xr:uid="{00000000-0005-0000-0000-000027140000}"/>
    <cellStyle name="60% - Accent6 7 3 2" xfId="3615" xr:uid="{00000000-0005-0000-0000-000028140000}"/>
    <cellStyle name="60% - Accent6 7 4" xfId="3616" xr:uid="{00000000-0005-0000-0000-000029140000}"/>
    <cellStyle name="60% - Accent6 7 4 2" xfId="3617" xr:uid="{00000000-0005-0000-0000-00002A140000}"/>
    <cellStyle name="60% - Accent6 7 5" xfId="3618" xr:uid="{00000000-0005-0000-0000-00002B140000}"/>
    <cellStyle name="60% - Accent6 7 6" xfId="3619" xr:uid="{00000000-0005-0000-0000-00002C140000}"/>
    <cellStyle name="60% - Accent6 7 7" xfId="3620" xr:uid="{00000000-0005-0000-0000-00002D140000}"/>
    <cellStyle name="60% - Accent6 7 8" xfId="3621" xr:uid="{00000000-0005-0000-0000-00002E140000}"/>
    <cellStyle name="60% - Accent6 7_Sheet2" xfId="3622" xr:uid="{00000000-0005-0000-0000-00002F140000}"/>
    <cellStyle name="60% - Accent6 8" xfId="3623" xr:uid="{00000000-0005-0000-0000-000030140000}"/>
    <cellStyle name="60% - Accent6 8 2" xfId="3624" xr:uid="{00000000-0005-0000-0000-000031140000}"/>
    <cellStyle name="60% - Accent6 8 3" xfId="3625" xr:uid="{00000000-0005-0000-0000-000032140000}"/>
    <cellStyle name="60% - Accent6 8 4" xfId="3626" xr:uid="{00000000-0005-0000-0000-000033140000}"/>
    <cellStyle name="60% - Accent6 8 5" xfId="3627" xr:uid="{00000000-0005-0000-0000-000034140000}"/>
    <cellStyle name="60% - Accent6 8 6" xfId="3628" xr:uid="{00000000-0005-0000-0000-000035140000}"/>
    <cellStyle name="60% - Accent6 8 7" xfId="3629" xr:uid="{00000000-0005-0000-0000-000036140000}"/>
    <cellStyle name="60% - Accent6 8 8" xfId="3630" xr:uid="{00000000-0005-0000-0000-000037140000}"/>
    <cellStyle name="60% - Accent6 8_Sheet2" xfId="3631" xr:uid="{00000000-0005-0000-0000-000038140000}"/>
    <cellStyle name="60% - Accent6 9" xfId="3632" xr:uid="{00000000-0005-0000-0000-000039140000}"/>
    <cellStyle name="60% - Accent6 9 2" xfId="3633" xr:uid="{00000000-0005-0000-0000-00003A140000}"/>
    <cellStyle name="60% - Accent6 9 3" xfId="3634" xr:uid="{00000000-0005-0000-0000-00003B140000}"/>
    <cellStyle name="60% - Accent6 9 4" xfId="3635" xr:uid="{00000000-0005-0000-0000-00003C140000}"/>
    <cellStyle name="60% - Accent6 9 5" xfId="3636" xr:uid="{00000000-0005-0000-0000-00003D140000}"/>
    <cellStyle name="60% - Accent6 9 6" xfId="3637" xr:uid="{00000000-0005-0000-0000-00003E140000}"/>
    <cellStyle name="60% - Accent6 9 7" xfId="3638" xr:uid="{00000000-0005-0000-0000-00003F140000}"/>
    <cellStyle name="60% - Accent6 9 8" xfId="3639" xr:uid="{00000000-0005-0000-0000-000040140000}"/>
    <cellStyle name="60% - Akzent1" xfId="3640" xr:uid="{00000000-0005-0000-0000-000041140000}"/>
    <cellStyle name="60% - Akzent2" xfId="3641" xr:uid="{00000000-0005-0000-0000-000042140000}"/>
    <cellStyle name="60% - Akzent3" xfId="3642" xr:uid="{00000000-0005-0000-0000-000043140000}"/>
    <cellStyle name="60% - Akzent4" xfId="3643" xr:uid="{00000000-0005-0000-0000-000044140000}"/>
    <cellStyle name="60% - Akzent5" xfId="3644" xr:uid="{00000000-0005-0000-0000-000045140000}"/>
    <cellStyle name="60% - Akzent6" xfId="3645" xr:uid="{00000000-0005-0000-0000-000046140000}"/>
    <cellStyle name="75" xfId="3646" xr:uid="{00000000-0005-0000-0000-000047140000}"/>
    <cellStyle name="75 2" xfId="3647" xr:uid="{00000000-0005-0000-0000-000048140000}"/>
    <cellStyle name="75 2 2" xfId="3648" xr:uid="{00000000-0005-0000-0000-000049140000}"/>
    <cellStyle name="75 2 3" xfId="3649" xr:uid="{00000000-0005-0000-0000-00004A140000}"/>
    <cellStyle name="75 2 4" xfId="3650" xr:uid="{00000000-0005-0000-0000-00004B140000}"/>
    <cellStyle name="75_Extra items Diff" xfId="3651" xr:uid="{00000000-0005-0000-0000-00004C140000}"/>
    <cellStyle name="A satisfied Microsoft Office user" xfId="3652" xr:uid="{00000000-0005-0000-0000-00004D140000}"/>
    <cellStyle name="A3 297 x 420 mm" xfId="3653" xr:uid="{00000000-0005-0000-0000-00004E140000}"/>
    <cellStyle name="A4 Small 210 x 297 mm" xfId="3654" xr:uid="{00000000-0005-0000-0000-00004F140000}"/>
    <cellStyle name="abc" xfId="3655" xr:uid="{00000000-0005-0000-0000-000050140000}"/>
    <cellStyle name="Absoloute" xfId="3656" xr:uid="{00000000-0005-0000-0000-000051140000}"/>
    <cellStyle name="Absoloute;0" xfId="3657" xr:uid="{00000000-0005-0000-0000-000052140000}"/>
    <cellStyle name="Absoloute_artek98" xfId="3658" xr:uid="{00000000-0005-0000-0000-000053140000}"/>
    <cellStyle name="Accent" xfId="3659" xr:uid="{00000000-0005-0000-0000-000054140000}"/>
    <cellStyle name="Accent 1" xfId="3660" xr:uid="{00000000-0005-0000-0000-000055140000}"/>
    <cellStyle name="Accent 1 1" xfId="3661" xr:uid="{00000000-0005-0000-0000-000056140000}"/>
    <cellStyle name="Accent 1 2" xfId="3662" xr:uid="{00000000-0005-0000-0000-000057140000}"/>
    <cellStyle name="Accent 2" xfId="3663" xr:uid="{00000000-0005-0000-0000-000058140000}"/>
    <cellStyle name="Accent 2 1" xfId="3664" xr:uid="{00000000-0005-0000-0000-000059140000}"/>
    <cellStyle name="Accent 2 2" xfId="3665" xr:uid="{00000000-0005-0000-0000-00005A140000}"/>
    <cellStyle name="Accent 3" xfId="3666" xr:uid="{00000000-0005-0000-0000-00005B140000}"/>
    <cellStyle name="Accent 3 1" xfId="3667" xr:uid="{00000000-0005-0000-0000-00005C140000}"/>
    <cellStyle name="Accent 3 2" xfId="3668" xr:uid="{00000000-0005-0000-0000-00005D140000}"/>
    <cellStyle name="Accent 4" xfId="3669" xr:uid="{00000000-0005-0000-0000-00005E140000}"/>
    <cellStyle name="Accent 5" xfId="3670" xr:uid="{00000000-0005-0000-0000-00005F140000}"/>
    <cellStyle name="Accent1 - 20%" xfId="3671" xr:uid="{00000000-0005-0000-0000-000060140000}"/>
    <cellStyle name="Accent1 - 20% 2" xfId="3672" xr:uid="{00000000-0005-0000-0000-000061140000}"/>
    <cellStyle name="Accent1 - 20% 2 2" xfId="3673" xr:uid="{00000000-0005-0000-0000-000062140000}"/>
    <cellStyle name="Accent1 - 20% 2 2 2" xfId="5896" xr:uid="{00000000-0005-0000-0000-000063140000}"/>
    <cellStyle name="Accent1 - 20% 2 3" xfId="3674" xr:uid="{00000000-0005-0000-0000-000064140000}"/>
    <cellStyle name="Accent1 - 20% 2 3 2" xfId="5897" xr:uid="{00000000-0005-0000-0000-000065140000}"/>
    <cellStyle name="Accent1 - 20% 2 4" xfId="5895" xr:uid="{00000000-0005-0000-0000-000066140000}"/>
    <cellStyle name="Accent1 - 20% 3" xfId="3675" xr:uid="{00000000-0005-0000-0000-000067140000}"/>
    <cellStyle name="Accent1 - 20% 3 2" xfId="5898" xr:uid="{00000000-0005-0000-0000-000068140000}"/>
    <cellStyle name="Accent1 - 20% 4" xfId="3676" xr:uid="{00000000-0005-0000-0000-000069140000}"/>
    <cellStyle name="Accent1 - 20% 4 2" xfId="5899" xr:uid="{00000000-0005-0000-0000-00006A140000}"/>
    <cellStyle name="Accent1 - 20% 5" xfId="5894" xr:uid="{00000000-0005-0000-0000-00006B140000}"/>
    <cellStyle name="Accent1 - 40%" xfId="3677" xr:uid="{00000000-0005-0000-0000-00006C140000}"/>
    <cellStyle name="Accent1 - 40% 2" xfId="3678" xr:uid="{00000000-0005-0000-0000-00006D140000}"/>
    <cellStyle name="Accent1 - 40% 2 2" xfId="3679" xr:uid="{00000000-0005-0000-0000-00006E140000}"/>
    <cellStyle name="Accent1 - 40% 2 2 2" xfId="5902" xr:uid="{00000000-0005-0000-0000-00006F140000}"/>
    <cellStyle name="Accent1 - 40% 2 3" xfId="3680" xr:uid="{00000000-0005-0000-0000-000070140000}"/>
    <cellStyle name="Accent1 - 40% 2 3 2" xfId="5903" xr:uid="{00000000-0005-0000-0000-000071140000}"/>
    <cellStyle name="Accent1 - 40% 2 4" xfId="5901" xr:uid="{00000000-0005-0000-0000-000072140000}"/>
    <cellStyle name="Accent1 - 40% 3" xfId="3681" xr:uid="{00000000-0005-0000-0000-000073140000}"/>
    <cellStyle name="Accent1 - 40% 3 2" xfId="5904" xr:uid="{00000000-0005-0000-0000-000074140000}"/>
    <cellStyle name="Accent1 - 40% 4" xfId="3682" xr:uid="{00000000-0005-0000-0000-000075140000}"/>
    <cellStyle name="Accent1 - 40% 4 2" xfId="5905" xr:uid="{00000000-0005-0000-0000-000076140000}"/>
    <cellStyle name="Accent1 - 40% 5" xfId="5900" xr:uid="{00000000-0005-0000-0000-000077140000}"/>
    <cellStyle name="Accent1 - 60%" xfId="3683" xr:uid="{00000000-0005-0000-0000-000078140000}"/>
    <cellStyle name="Accent1 1" xfId="3684" xr:uid="{00000000-0005-0000-0000-000079140000}"/>
    <cellStyle name="Accent1 1 1" xfId="3685" xr:uid="{00000000-0005-0000-0000-00007A140000}"/>
    <cellStyle name="Accent1 10" xfId="3686" xr:uid="{00000000-0005-0000-0000-00007B140000}"/>
    <cellStyle name="Accent1 10 2" xfId="3687" xr:uid="{00000000-0005-0000-0000-00007C140000}"/>
    <cellStyle name="Accent1 10 3" xfId="3688" xr:uid="{00000000-0005-0000-0000-00007D140000}"/>
    <cellStyle name="Accent1 10 4" xfId="3689" xr:uid="{00000000-0005-0000-0000-00007E140000}"/>
    <cellStyle name="Accent1 10 5" xfId="3690" xr:uid="{00000000-0005-0000-0000-00007F140000}"/>
    <cellStyle name="Accent1 10 6" xfId="3691" xr:uid="{00000000-0005-0000-0000-000080140000}"/>
    <cellStyle name="Accent1 10 7" xfId="3692" xr:uid="{00000000-0005-0000-0000-000081140000}"/>
    <cellStyle name="Accent1 10 8" xfId="3693" xr:uid="{00000000-0005-0000-0000-000082140000}"/>
    <cellStyle name="Accent1 11" xfId="3694" xr:uid="{00000000-0005-0000-0000-000083140000}"/>
    <cellStyle name="Accent1 12" xfId="3695" xr:uid="{00000000-0005-0000-0000-000084140000}"/>
    <cellStyle name="Accent1 13" xfId="3696" xr:uid="{00000000-0005-0000-0000-000085140000}"/>
    <cellStyle name="Accent1 14" xfId="3697" xr:uid="{00000000-0005-0000-0000-000086140000}"/>
    <cellStyle name="Accent1 15" xfId="3698" xr:uid="{00000000-0005-0000-0000-000087140000}"/>
    <cellStyle name="Accent1 16" xfId="3699" xr:uid="{00000000-0005-0000-0000-000088140000}"/>
    <cellStyle name="Accent1 17" xfId="3700" xr:uid="{00000000-0005-0000-0000-000089140000}"/>
    <cellStyle name="Accent1 18" xfId="3701" xr:uid="{00000000-0005-0000-0000-00008A140000}"/>
    <cellStyle name="Accent1 19" xfId="3702" xr:uid="{00000000-0005-0000-0000-00008B140000}"/>
    <cellStyle name="Accent1 2" xfId="3703" xr:uid="{00000000-0005-0000-0000-00008C140000}"/>
    <cellStyle name="Accent1 2 2" xfId="3704" xr:uid="{00000000-0005-0000-0000-00008D140000}"/>
    <cellStyle name="Accent1 2 3" xfId="3705" xr:uid="{00000000-0005-0000-0000-00008E140000}"/>
    <cellStyle name="Accent1 2 3 2" xfId="3706" xr:uid="{00000000-0005-0000-0000-00008F140000}"/>
    <cellStyle name="Accent1 2 4" xfId="3707" xr:uid="{00000000-0005-0000-0000-000090140000}"/>
    <cellStyle name="Accent1 2 4 2" xfId="3708" xr:uid="{00000000-0005-0000-0000-000091140000}"/>
    <cellStyle name="Accent1 2 5" xfId="3709" xr:uid="{00000000-0005-0000-0000-000092140000}"/>
    <cellStyle name="Accent1 2 6" xfId="3710" xr:uid="{00000000-0005-0000-0000-000093140000}"/>
    <cellStyle name="Accent1 2 7" xfId="3711" xr:uid="{00000000-0005-0000-0000-000094140000}"/>
    <cellStyle name="Accent1 2 8" xfId="3712" xr:uid="{00000000-0005-0000-0000-000095140000}"/>
    <cellStyle name="Accent1 2 9" xfId="3713" xr:uid="{00000000-0005-0000-0000-000096140000}"/>
    <cellStyle name="Accent1 2_Block-F LGF POur-II BBS" xfId="3714" xr:uid="{00000000-0005-0000-0000-000097140000}"/>
    <cellStyle name="Accent1 20" xfId="3715" xr:uid="{00000000-0005-0000-0000-000098140000}"/>
    <cellStyle name="Accent1 21" xfId="3716" xr:uid="{00000000-0005-0000-0000-000099140000}"/>
    <cellStyle name="Accent1 22" xfId="3717" xr:uid="{00000000-0005-0000-0000-00009A140000}"/>
    <cellStyle name="Accent1 23" xfId="3718" xr:uid="{00000000-0005-0000-0000-00009B140000}"/>
    <cellStyle name="Accent1 24" xfId="3719" xr:uid="{00000000-0005-0000-0000-00009C140000}"/>
    <cellStyle name="Accent1 25" xfId="3720" xr:uid="{00000000-0005-0000-0000-00009D140000}"/>
    <cellStyle name="Accent1 26" xfId="3721" xr:uid="{00000000-0005-0000-0000-00009E140000}"/>
    <cellStyle name="Accent1 27" xfId="3722" xr:uid="{00000000-0005-0000-0000-00009F140000}"/>
    <cellStyle name="Accent1 28" xfId="3723" xr:uid="{00000000-0005-0000-0000-0000A0140000}"/>
    <cellStyle name="Accent1 29" xfId="3724" xr:uid="{00000000-0005-0000-0000-0000A1140000}"/>
    <cellStyle name="Accent1 3" xfId="3725" xr:uid="{00000000-0005-0000-0000-0000A2140000}"/>
    <cellStyle name="Accent1 3 2" xfId="3726" xr:uid="{00000000-0005-0000-0000-0000A3140000}"/>
    <cellStyle name="Accent1 3 3" xfId="3727" xr:uid="{00000000-0005-0000-0000-0000A4140000}"/>
    <cellStyle name="Accent1 3 3 2" xfId="3728" xr:uid="{00000000-0005-0000-0000-0000A5140000}"/>
    <cellStyle name="Accent1 3 4" xfId="3729" xr:uid="{00000000-0005-0000-0000-0000A6140000}"/>
    <cellStyle name="Accent1 3 4 2" xfId="3730" xr:uid="{00000000-0005-0000-0000-0000A7140000}"/>
    <cellStyle name="Accent1 3 5" xfId="3731" xr:uid="{00000000-0005-0000-0000-0000A8140000}"/>
    <cellStyle name="Accent1 3 6" xfId="3732" xr:uid="{00000000-0005-0000-0000-0000A9140000}"/>
    <cellStyle name="Accent1 3 7" xfId="3733" xr:uid="{00000000-0005-0000-0000-0000AA140000}"/>
    <cellStyle name="Accent1 3 8" xfId="3734" xr:uid="{00000000-0005-0000-0000-0000AB140000}"/>
    <cellStyle name="Accent1 3_Ramadugu_ SWGH" xfId="3735" xr:uid="{00000000-0005-0000-0000-0000AC140000}"/>
    <cellStyle name="Accent1 30" xfId="3736" xr:uid="{00000000-0005-0000-0000-0000AD140000}"/>
    <cellStyle name="Accent1 31" xfId="3737" xr:uid="{00000000-0005-0000-0000-0000AE140000}"/>
    <cellStyle name="Accent1 32" xfId="3738" xr:uid="{00000000-0005-0000-0000-0000AF140000}"/>
    <cellStyle name="Accent1 33" xfId="3739" xr:uid="{00000000-0005-0000-0000-0000B0140000}"/>
    <cellStyle name="Accent1 34" xfId="3740" xr:uid="{00000000-0005-0000-0000-0000B1140000}"/>
    <cellStyle name="Accent1 35" xfId="3741" xr:uid="{00000000-0005-0000-0000-0000B2140000}"/>
    <cellStyle name="Accent1 36" xfId="3742" xr:uid="{00000000-0005-0000-0000-0000B3140000}"/>
    <cellStyle name="Accent1 37" xfId="3743" xr:uid="{00000000-0005-0000-0000-0000B4140000}"/>
    <cellStyle name="Accent1 38" xfId="3744" xr:uid="{00000000-0005-0000-0000-0000B5140000}"/>
    <cellStyle name="Accent1 39" xfId="3745" xr:uid="{00000000-0005-0000-0000-0000B6140000}"/>
    <cellStyle name="Accent1 4" xfId="3746" xr:uid="{00000000-0005-0000-0000-0000B7140000}"/>
    <cellStyle name="Accent1 4 2" xfId="3747" xr:uid="{00000000-0005-0000-0000-0000B8140000}"/>
    <cellStyle name="Accent1 4 3" xfId="3748" xr:uid="{00000000-0005-0000-0000-0000B9140000}"/>
    <cellStyle name="Accent1 4 3 2" xfId="3749" xr:uid="{00000000-0005-0000-0000-0000BA140000}"/>
    <cellStyle name="Accent1 4 4" xfId="3750" xr:uid="{00000000-0005-0000-0000-0000BB140000}"/>
    <cellStyle name="Accent1 4 4 2" xfId="3751" xr:uid="{00000000-0005-0000-0000-0000BC140000}"/>
    <cellStyle name="Accent1 4 5" xfId="3752" xr:uid="{00000000-0005-0000-0000-0000BD140000}"/>
    <cellStyle name="Accent1 4 6" xfId="3753" xr:uid="{00000000-0005-0000-0000-0000BE140000}"/>
    <cellStyle name="Accent1 4 7" xfId="3754" xr:uid="{00000000-0005-0000-0000-0000BF140000}"/>
    <cellStyle name="Accent1 4 8" xfId="3755" xr:uid="{00000000-0005-0000-0000-0000C0140000}"/>
    <cellStyle name="Accent1 4_Sheet2" xfId="3756" xr:uid="{00000000-0005-0000-0000-0000C1140000}"/>
    <cellStyle name="Accent1 40" xfId="3757" xr:uid="{00000000-0005-0000-0000-0000C2140000}"/>
    <cellStyle name="Accent1 41" xfId="3758" xr:uid="{00000000-0005-0000-0000-0000C3140000}"/>
    <cellStyle name="Accent1 42" xfId="3759" xr:uid="{00000000-0005-0000-0000-0000C4140000}"/>
    <cellStyle name="Accent1 43" xfId="3760" xr:uid="{00000000-0005-0000-0000-0000C5140000}"/>
    <cellStyle name="Accent1 44" xfId="3761" xr:uid="{00000000-0005-0000-0000-0000C6140000}"/>
    <cellStyle name="Accent1 45" xfId="3762" xr:uid="{00000000-0005-0000-0000-0000C7140000}"/>
    <cellStyle name="Accent1 46" xfId="3763" xr:uid="{00000000-0005-0000-0000-0000C8140000}"/>
    <cellStyle name="Accent1 47" xfId="3764" xr:uid="{00000000-0005-0000-0000-0000C9140000}"/>
    <cellStyle name="Accent1 48" xfId="3765" xr:uid="{00000000-0005-0000-0000-0000CA140000}"/>
    <cellStyle name="Accent1 49" xfId="3766" xr:uid="{00000000-0005-0000-0000-0000CB140000}"/>
    <cellStyle name="Accent1 5" xfId="3767" xr:uid="{00000000-0005-0000-0000-0000CC140000}"/>
    <cellStyle name="Accent1 5 2" xfId="3768" xr:uid="{00000000-0005-0000-0000-0000CD140000}"/>
    <cellStyle name="Accent1 5 2 2" xfId="3769" xr:uid="{00000000-0005-0000-0000-0000CE140000}"/>
    <cellStyle name="Accent1 5 3" xfId="3770" xr:uid="{00000000-0005-0000-0000-0000CF140000}"/>
    <cellStyle name="Accent1 5 3 2" xfId="3771" xr:uid="{00000000-0005-0000-0000-0000D0140000}"/>
    <cellStyle name="Accent1 5 4" xfId="3772" xr:uid="{00000000-0005-0000-0000-0000D1140000}"/>
    <cellStyle name="Accent1 5 4 2" xfId="3773" xr:uid="{00000000-0005-0000-0000-0000D2140000}"/>
    <cellStyle name="Accent1 5 5" xfId="3774" xr:uid="{00000000-0005-0000-0000-0000D3140000}"/>
    <cellStyle name="Accent1 5 6" xfId="3775" xr:uid="{00000000-0005-0000-0000-0000D4140000}"/>
    <cellStyle name="Accent1 5 7" xfId="3776" xr:uid="{00000000-0005-0000-0000-0000D5140000}"/>
    <cellStyle name="Accent1 5 8" xfId="3777" xr:uid="{00000000-0005-0000-0000-0000D6140000}"/>
    <cellStyle name="Accent1 5_Sheet2" xfId="3778" xr:uid="{00000000-0005-0000-0000-0000D7140000}"/>
    <cellStyle name="Accent1 50" xfId="3779" xr:uid="{00000000-0005-0000-0000-0000D8140000}"/>
    <cellStyle name="Accent1 51" xfId="3780" xr:uid="{00000000-0005-0000-0000-0000D9140000}"/>
    <cellStyle name="Accent1 52" xfId="3781" xr:uid="{00000000-0005-0000-0000-0000DA140000}"/>
    <cellStyle name="Accent1 53" xfId="3782" xr:uid="{00000000-0005-0000-0000-0000DB140000}"/>
    <cellStyle name="Accent1 6" xfId="3783" xr:uid="{00000000-0005-0000-0000-0000DC140000}"/>
    <cellStyle name="Accent1 6 2" xfId="3784" xr:uid="{00000000-0005-0000-0000-0000DD140000}"/>
    <cellStyle name="Accent1 6 2 2" xfId="3785" xr:uid="{00000000-0005-0000-0000-0000DE140000}"/>
    <cellStyle name="Accent1 6 3" xfId="3786" xr:uid="{00000000-0005-0000-0000-0000DF140000}"/>
    <cellStyle name="Accent1 6 3 2" xfId="3787" xr:uid="{00000000-0005-0000-0000-0000E0140000}"/>
    <cellStyle name="Accent1 6 4" xfId="3788" xr:uid="{00000000-0005-0000-0000-0000E1140000}"/>
    <cellStyle name="Accent1 6 4 2" xfId="3789" xr:uid="{00000000-0005-0000-0000-0000E2140000}"/>
    <cellStyle name="Accent1 6 5" xfId="3790" xr:uid="{00000000-0005-0000-0000-0000E3140000}"/>
    <cellStyle name="Accent1 6 6" xfId="3791" xr:uid="{00000000-0005-0000-0000-0000E4140000}"/>
    <cellStyle name="Accent1 6 7" xfId="3792" xr:uid="{00000000-0005-0000-0000-0000E5140000}"/>
    <cellStyle name="Accent1 6 8" xfId="3793" xr:uid="{00000000-0005-0000-0000-0000E6140000}"/>
    <cellStyle name="Accent1 6_Sheet2" xfId="3794" xr:uid="{00000000-0005-0000-0000-0000E7140000}"/>
    <cellStyle name="Accent1 7" xfId="3795" xr:uid="{00000000-0005-0000-0000-0000E8140000}"/>
    <cellStyle name="Accent1 7 2" xfId="3796" xr:uid="{00000000-0005-0000-0000-0000E9140000}"/>
    <cellStyle name="Accent1 7 2 2" xfId="3797" xr:uid="{00000000-0005-0000-0000-0000EA140000}"/>
    <cellStyle name="Accent1 7 3" xfId="3798" xr:uid="{00000000-0005-0000-0000-0000EB140000}"/>
    <cellStyle name="Accent1 7 3 2" xfId="3799" xr:uid="{00000000-0005-0000-0000-0000EC140000}"/>
    <cellStyle name="Accent1 7 4" xfId="3800" xr:uid="{00000000-0005-0000-0000-0000ED140000}"/>
    <cellStyle name="Accent1 7 4 2" xfId="3801" xr:uid="{00000000-0005-0000-0000-0000EE140000}"/>
    <cellStyle name="Accent1 7 5" xfId="3802" xr:uid="{00000000-0005-0000-0000-0000EF140000}"/>
    <cellStyle name="Accent1 7 6" xfId="3803" xr:uid="{00000000-0005-0000-0000-0000F0140000}"/>
    <cellStyle name="Accent1 7 7" xfId="3804" xr:uid="{00000000-0005-0000-0000-0000F1140000}"/>
    <cellStyle name="Accent1 7 8" xfId="3805" xr:uid="{00000000-0005-0000-0000-0000F2140000}"/>
    <cellStyle name="Accent1 7_Sheet2" xfId="3806" xr:uid="{00000000-0005-0000-0000-0000F3140000}"/>
    <cellStyle name="Accent1 8" xfId="3807" xr:uid="{00000000-0005-0000-0000-0000F4140000}"/>
    <cellStyle name="Accent1 8 2" xfId="3808" xr:uid="{00000000-0005-0000-0000-0000F5140000}"/>
    <cellStyle name="Accent1 8 3" xfId="3809" xr:uid="{00000000-0005-0000-0000-0000F6140000}"/>
    <cellStyle name="Accent1 8 4" xfId="3810" xr:uid="{00000000-0005-0000-0000-0000F7140000}"/>
    <cellStyle name="Accent1 8 5" xfId="3811" xr:uid="{00000000-0005-0000-0000-0000F8140000}"/>
    <cellStyle name="Accent1 8 6" xfId="3812" xr:uid="{00000000-0005-0000-0000-0000F9140000}"/>
    <cellStyle name="Accent1 8 7" xfId="3813" xr:uid="{00000000-0005-0000-0000-0000FA140000}"/>
    <cellStyle name="Accent1 8 8" xfId="3814" xr:uid="{00000000-0005-0000-0000-0000FB140000}"/>
    <cellStyle name="Accent1 8_Sheet2" xfId="3815" xr:uid="{00000000-0005-0000-0000-0000FC140000}"/>
    <cellStyle name="Accent1 9" xfId="3816" xr:uid="{00000000-0005-0000-0000-0000FD140000}"/>
    <cellStyle name="Accent1 9 2" xfId="3817" xr:uid="{00000000-0005-0000-0000-0000FE140000}"/>
    <cellStyle name="Accent1 9 3" xfId="3818" xr:uid="{00000000-0005-0000-0000-0000FF140000}"/>
    <cellStyle name="Accent1 9 4" xfId="3819" xr:uid="{00000000-0005-0000-0000-000000150000}"/>
    <cellStyle name="Accent1 9 5" xfId="3820" xr:uid="{00000000-0005-0000-0000-000001150000}"/>
    <cellStyle name="Accent1 9 6" xfId="3821" xr:uid="{00000000-0005-0000-0000-000002150000}"/>
    <cellStyle name="Accent1 9 7" xfId="3822" xr:uid="{00000000-0005-0000-0000-000003150000}"/>
    <cellStyle name="Accent1 9 8" xfId="3823" xr:uid="{00000000-0005-0000-0000-000004150000}"/>
    <cellStyle name="Accent2 - 20%" xfId="3824" xr:uid="{00000000-0005-0000-0000-000005150000}"/>
    <cellStyle name="Accent2 - 20% 2" xfId="3825" xr:uid="{00000000-0005-0000-0000-000006150000}"/>
    <cellStyle name="Accent2 - 20% 2 2" xfId="3826" xr:uid="{00000000-0005-0000-0000-000007150000}"/>
    <cellStyle name="Accent2 - 20% 2 2 2" xfId="5908" xr:uid="{00000000-0005-0000-0000-000008150000}"/>
    <cellStyle name="Accent2 - 20% 2 3" xfId="3827" xr:uid="{00000000-0005-0000-0000-000009150000}"/>
    <cellStyle name="Accent2 - 20% 2 3 2" xfId="5909" xr:uid="{00000000-0005-0000-0000-00000A150000}"/>
    <cellStyle name="Accent2 - 20% 2 4" xfId="5907" xr:uid="{00000000-0005-0000-0000-00000B150000}"/>
    <cellStyle name="Accent2 - 20% 3" xfId="3828" xr:uid="{00000000-0005-0000-0000-00000C150000}"/>
    <cellStyle name="Accent2 - 20% 3 2" xfId="5910" xr:uid="{00000000-0005-0000-0000-00000D150000}"/>
    <cellStyle name="Accent2 - 20% 4" xfId="3829" xr:uid="{00000000-0005-0000-0000-00000E150000}"/>
    <cellStyle name="Accent2 - 20% 4 2" xfId="5911" xr:uid="{00000000-0005-0000-0000-00000F150000}"/>
    <cellStyle name="Accent2 - 20% 5" xfId="5906" xr:uid="{00000000-0005-0000-0000-000010150000}"/>
    <cellStyle name="Accent2 - 40%" xfId="3830" xr:uid="{00000000-0005-0000-0000-000011150000}"/>
    <cellStyle name="Accent2 - 40% 2" xfId="3831" xr:uid="{00000000-0005-0000-0000-000012150000}"/>
    <cellStyle name="Accent2 - 40% 2 2" xfId="3832" xr:uid="{00000000-0005-0000-0000-000013150000}"/>
    <cellStyle name="Accent2 - 40% 2 2 2" xfId="5914" xr:uid="{00000000-0005-0000-0000-000014150000}"/>
    <cellStyle name="Accent2 - 40% 2 3" xfId="3833" xr:uid="{00000000-0005-0000-0000-000015150000}"/>
    <cellStyle name="Accent2 - 40% 2 3 2" xfId="5915" xr:uid="{00000000-0005-0000-0000-000016150000}"/>
    <cellStyle name="Accent2 - 40% 2 4" xfId="5913" xr:uid="{00000000-0005-0000-0000-000017150000}"/>
    <cellStyle name="Accent2 - 40% 3" xfId="3834" xr:uid="{00000000-0005-0000-0000-000018150000}"/>
    <cellStyle name="Accent2 - 40% 3 2" xfId="5916" xr:uid="{00000000-0005-0000-0000-000019150000}"/>
    <cellStyle name="Accent2 - 40% 4" xfId="3835" xr:uid="{00000000-0005-0000-0000-00001A150000}"/>
    <cellStyle name="Accent2 - 40% 4 2" xfId="5917" xr:uid="{00000000-0005-0000-0000-00001B150000}"/>
    <cellStyle name="Accent2 - 40% 5" xfId="5912" xr:uid="{00000000-0005-0000-0000-00001C150000}"/>
    <cellStyle name="Accent2 - 60%" xfId="3836" xr:uid="{00000000-0005-0000-0000-00001D150000}"/>
    <cellStyle name="Accent2 1" xfId="3837" xr:uid="{00000000-0005-0000-0000-00001E150000}"/>
    <cellStyle name="Accent2 1 1" xfId="3838" xr:uid="{00000000-0005-0000-0000-00001F150000}"/>
    <cellStyle name="Accent2 10" xfId="3839" xr:uid="{00000000-0005-0000-0000-000020150000}"/>
    <cellStyle name="Accent2 10 2" xfId="3840" xr:uid="{00000000-0005-0000-0000-000021150000}"/>
    <cellStyle name="Accent2 10 3" xfId="3841" xr:uid="{00000000-0005-0000-0000-000022150000}"/>
    <cellStyle name="Accent2 10 4" xfId="3842" xr:uid="{00000000-0005-0000-0000-000023150000}"/>
    <cellStyle name="Accent2 10 5" xfId="3843" xr:uid="{00000000-0005-0000-0000-000024150000}"/>
    <cellStyle name="Accent2 10 6" xfId="3844" xr:uid="{00000000-0005-0000-0000-000025150000}"/>
    <cellStyle name="Accent2 10 7" xfId="3845" xr:uid="{00000000-0005-0000-0000-000026150000}"/>
    <cellStyle name="Accent2 10 8" xfId="3846" xr:uid="{00000000-0005-0000-0000-000027150000}"/>
    <cellStyle name="Accent2 11" xfId="3847" xr:uid="{00000000-0005-0000-0000-000028150000}"/>
    <cellStyle name="Accent2 12" xfId="3848" xr:uid="{00000000-0005-0000-0000-000029150000}"/>
    <cellStyle name="Accent2 13" xfId="3849" xr:uid="{00000000-0005-0000-0000-00002A150000}"/>
    <cellStyle name="Accent2 14" xfId="3850" xr:uid="{00000000-0005-0000-0000-00002B150000}"/>
    <cellStyle name="Accent2 15" xfId="3851" xr:uid="{00000000-0005-0000-0000-00002C150000}"/>
    <cellStyle name="Accent2 16" xfId="3852" xr:uid="{00000000-0005-0000-0000-00002D150000}"/>
    <cellStyle name="Accent2 17" xfId="3853" xr:uid="{00000000-0005-0000-0000-00002E150000}"/>
    <cellStyle name="Accent2 18" xfId="3854" xr:uid="{00000000-0005-0000-0000-00002F150000}"/>
    <cellStyle name="Accent2 19" xfId="3855" xr:uid="{00000000-0005-0000-0000-000030150000}"/>
    <cellStyle name="Accent2 2" xfId="3856" xr:uid="{00000000-0005-0000-0000-000031150000}"/>
    <cellStyle name="Accent2 2 2" xfId="3857" xr:uid="{00000000-0005-0000-0000-000032150000}"/>
    <cellStyle name="Accent2 2 3" xfId="3858" xr:uid="{00000000-0005-0000-0000-000033150000}"/>
    <cellStyle name="Accent2 2 3 2" xfId="3859" xr:uid="{00000000-0005-0000-0000-000034150000}"/>
    <cellStyle name="Accent2 2 4" xfId="3860" xr:uid="{00000000-0005-0000-0000-000035150000}"/>
    <cellStyle name="Accent2 2 4 2" xfId="3861" xr:uid="{00000000-0005-0000-0000-000036150000}"/>
    <cellStyle name="Accent2 2 5" xfId="3862" xr:uid="{00000000-0005-0000-0000-000037150000}"/>
    <cellStyle name="Accent2 2 6" xfId="3863" xr:uid="{00000000-0005-0000-0000-000038150000}"/>
    <cellStyle name="Accent2 2 7" xfId="3864" xr:uid="{00000000-0005-0000-0000-000039150000}"/>
    <cellStyle name="Accent2 2 8" xfId="3865" xr:uid="{00000000-0005-0000-0000-00003A150000}"/>
    <cellStyle name="Accent2 2 9" xfId="3866" xr:uid="{00000000-0005-0000-0000-00003B150000}"/>
    <cellStyle name="Accent2 2_Block-F LGF POur-II BBS" xfId="3867" xr:uid="{00000000-0005-0000-0000-00003C150000}"/>
    <cellStyle name="Accent2 20" xfId="3868" xr:uid="{00000000-0005-0000-0000-00003D150000}"/>
    <cellStyle name="Accent2 21" xfId="3869" xr:uid="{00000000-0005-0000-0000-00003E150000}"/>
    <cellStyle name="Accent2 22" xfId="3870" xr:uid="{00000000-0005-0000-0000-00003F150000}"/>
    <cellStyle name="Accent2 23" xfId="3871" xr:uid="{00000000-0005-0000-0000-000040150000}"/>
    <cellStyle name="Accent2 24" xfId="3872" xr:uid="{00000000-0005-0000-0000-000041150000}"/>
    <cellStyle name="Accent2 25" xfId="3873" xr:uid="{00000000-0005-0000-0000-000042150000}"/>
    <cellStyle name="Accent2 26" xfId="3874" xr:uid="{00000000-0005-0000-0000-000043150000}"/>
    <cellStyle name="Accent2 27" xfId="3875" xr:uid="{00000000-0005-0000-0000-000044150000}"/>
    <cellStyle name="Accent2 28" xfId="3876" xr:uid="{00000000-0005-0000-0000-000045150000}"/>
    <cellStyle name="Accent2 29" xfId="3877" xr:uid="{00000000-0005-0000-0000-000046150000}"/>
    <cellStyle name="Accent2 3" xfId="3878" xr:uid="{00000000-0005-0000-0000-000047150000}"/>
    <cellStyle name="Accent2 3 2" xfId="3879" xr:uid="{00000000-0005-0000-0000-000048150000}"/>
    <cellStyle name="Accent2 3 3" xfId="3880" xr:uid="{00000000-0005-0000-0000-000049150000}"/>
    <cellStyle name="Accent2 3 3 2" xfId="3881" xr:uid="{00000000-0005-0000-0000-00004A150000}"/>
    <cellStyle name="Accent2 3 4" xfId="3882" xr:uid="{00000000-0005-0000-0000-00004B150000}"/>
    <cellStyle name="Accent2 3 4 2" xfId="3883" xr:uid="{00000000-0005-0000-0000-00004C150000}"/>
    <cellStyle name="Accent2 3 5" xfId="3884" xr:uid="{00000000-0005-0000-0000-00004D150000}"/>
    <cellStyle name="Accent2 3 6" xfId="3885" xr:uid="{00000000-0005-0000-0000-00004E150000}"/>
    <cellStyle name="Accent2 3 7" xfId="3886" xr:uid="{00000000-0005-0000-0000-00004F150000}"/>
    <cellStyle name="Accent2 3 8" xfId="3887" xr:uid="{00000000-0005-0000-0000-000050150000}"/>
    <cellStyle name="Accent2 3_Ramadugu_ SWGH" xfId="3888" xr:uid="{00000000-0005-0000-0000-000051150000}"/>
    <cellStyle name="Accent2 30" xfId="3889" xr:uid="{00000000-0005-0000-0000-000052150000}"/>
    <cellStyle name="Accent2 31" xfId="3890" xr:uid="{00000000-0005-0000-0000-000053150000}"/>
    <cellStyle name="Accent2 32" xfId="3891" xr:uid="{00000000-0005-0000-0000-000054150000}"/>
    <cellStyle name="Accent2 33" xfId="3892" xr:uid="{00000000-0005-0000-0000-000055150000}"/>
    <cellStyle name="Accent2 34" xfId="3893" xr:uid="{00000000-0005-0000-0000-000056150000}"/>
    <cellStyle name="Accent2 35" xfId="3894" xr:uid="{00000000-0005-0000-0000-000057150000}"/>
    <cellStyle name="Accent2 36" xfId="3895" xr:uid="{00000000-0005-0000-0000-000058150000}"/>
    <cellStyle name="Accent2 37" xfId="3896" xr:uid="{00000000-0005-0000-0000-000059150000}"/>
    <cellStyle name="Accent2 38" xfId="3897" xr:uid="{00000000-0005-0000-0000-00005A150000}"/>
    <cellStyle name="Accent2 39" xfId="3898" xr:uid="{00000000-0005-0000-0000-00005B150000}"/>
    <cellStyle name="Accent2 4" xfId="3899" xr:uid="{00000000-0005-0000-0000-00005C150000}"/>
    <cellStyle name="Accent2 4 2" xfId="3900" xr:uid="{00000000-0005-0000-0000-00005D150000}"/>
    <cellStyle name="Accent2 4 3" xfId="3901" xr:uid="{00000000-0005-0000-0000-00005E150000}"/>
    <cellStyle name="Accent2 4 3 2" xfId="3902" xr:uid="{00000000-0005-0000-0000-00005F150000}"/>
    <cellStyle name="Accent2 4 4" xfId="3903" xr:uid="{00000000-0005-0000-0000-000060150000}"/>
    <cellStyle name="Accent2 4 4 2" xfId="3904" xr:uid="{00000000-0005-0000-0000-000061150000}"/>
    <cellStyle name="Accent2 4 5" xfId="3905" xr:uid="{00000000-0005-0000-0000-000062150000}"/>
    <cellStyle name="Accent2 4 6" xfId="3906" xr:uid="{00000000-0005-0000-0000-000063150000}"/>
    <cellStyle name="Accent2 4 7" xfId="3907" xr:uid="{00000000-0005-0000-0000-000064150000}"/>
    <cellStyle name="Accent2 4 8" xfId="3908" xr:uid="{00000000-0005-0000-0000-000065150000}"/>
    <cellStyle name="Accent2 4_Sheet2" xfId="3909" xr:uid="{00000000-0005-0000-0000-000066150000}"/>
    <cellStyle name="Accent2 40" xfId="3910" xr:uid="{00000000-0005-0000-0000-000067150000}"/>
    <cellStyle name="Accent2 41" xfId="3911" xr:uid="{00000000-0005-0000-0000-000068150000}"/>
    <cellStyle name="Accent2 42" xfId="3912" xr:uid="{00000000-0005-0000-0000-000069150000}"/>
    <cellStyle name="Accent2 43" xfId="3913" xr:uid="{00000000-0005-0000-0000-00006A150000}"/>
    <cellStyle name="Accent2 44" xfId="3914" xr:uid="{00000000-0005-0000-0000-00006B150000}"/>
    <cellStyle name="Accent2 45" xfId="3915" xr:uid="{00000000-0005-0000-0000-00006C150000}"/>
    <cellStyle name="Accent2 46" xfId="3916" xr:uid="{00000000-0005-0000-0000-00006D150000}"/>
    <cellStyle name="Accent2 47" xfId="3917" xr:uid="{00000000-0005-0000-0000-00006E150000}"/>
    <cellStyle name="Accent2 48" xfId="3918" xr:uid="{00000000-0005-0000-0000-00006F150000}"/>
    <cellStyle name="Accent2 49" xfId="3919" xr:uid="{00000000-0005-0000-0000-000070150000}"/>
    <cellStyle name="Accent2 5" xfId="3920" xr:uid="{00000000-0005-0000-0000-000071150000}"/>
    <cellStyle name="Accent2 5 2" xfId="3921" xr:uid="{00000000-0005-0000-0000-000072150000}"/>
    <cellStyle name="Accent2 5 2 2" xfId="3922" xr:uid="{00000000-0005-0000-0000-000073150000}"/>
    <cellStyle name="Accent2 5 3" xfId="3923" xr:uid="{00000000-0005-0000-0000-000074150000}"/>
    <cellStyle name="Accent2 5 3 2" xfId="3924" xr:uid="{00000000-0005-0000-0000-000075150000}"/>
    <cellStyle name="Accent2 5 4" xfId="3925" xr:uid="{00000000-0005-0000-0000-000076150000}"/>
    <cellStyle name="Accent2 5 4 2" xfId="3926" xr:uid="{00000000-0005-0000-0000-000077150000}"/>
    <cellStyle name="Accent2 5 5" xfId="3927" xr:uid="{00000000-0005-0000-0000-000078150000}"/>
    <cellStyle name="Accent2 5 6" xfId="3928" xr:uid="{00000000-0005-0000-0000-000079150000}"/>
    <cellStyle name="Accent2 5 7" xfId="3929" xr:uid="{00000000-0005-0000-0000-00007A150000}"/>
    <cellStyle name="Accent2 5 8" xfId="3930" xr:uid="{00000000-0005-0000-0000-00007B150000}"/>
    <cellStyle name="Accent2 5_Sheet2" xfId="3931" xr:uid="{00000000-0005-0000-0000-00007C150000}"/>
    <cellStyle name="Accent2 50" xfId="3932" xr:uid="{00000000-0005-0000-0000-00007D150000}"/>
    <cellStyle name="Accent2 51" xfId="3933" xr:uid="{00000000-0005-0000-0000-00007E150000}"/>
    <cellStyle name="Accent2 52" xfId="3934" xr:uid="{00000000-0005-0000-0000-00007F150000}"/>
    <cellStyle name="Accent2 53" xfId="3935" xr:uid="{00000000-0005-0000-0000-000080150000}"/>
    <cellStyle name="Accent2 6" xfId="3936" xr:uid="{00000000-0005-0000-0000-000081150000}"/>
    <cellStyle name="Accent2 6 2" xfId="3937" xr:uid="{00000000-0005-0000-0000-000082150000}"/>
    <cellStyle name="Accent2 6 2 2" xfId="3938" xr:uid="{00000000-0005-0000-0000-000083150000}"/>
    <cellStyle name="Accent2 6 3" xfId="3939" xr:uid="{00000000-0005-0000-0000-000084150000}"/>
    <cellStyle name="Accent2 6 3 2" xfId="3940" xr:uid="{00000000-0005-0000-0000-000085150000}"/>
    <cellStyle name="Accent2 6 4" xfId="3941" xr:uid="{00000000-0005-0000-0000-000086150000}"/>
    <cellStyle name="Accent2 6 4 2" xfId="3942" xr:uid="{00000000-0005-0000-0000-000087150000}"/>
    <cellStyle name="Accent2 6 5" xfId="3943" xr:uid="{00000000-0005-0000-0000-000088150000}"/>
    <cellStyle name="Accent2 6 6" xfId="3944" xr:uid="{00000000-0005-0000-0000-000089150000}"/>
    <cellStyle name="Accent2 6 7" xfId="3945" xr:uid="{00000000-0005-0000-0000-00008A150000}"/>
    <cellStyle name="Accent2 6 8" xfId="3946" xr:uid="{00000000-0005-0000-0000-00008B150000}"/>
    <cellStyle name="Accent2 6_Sheet2" xfId="3947" xr:uid="{00000000-0005-0000-0000-00008C150000}"/>
    <cellStyle name="Accent2 7" xfId="3948" xr:uid="{00000000-0005-0000-0000-00008D150000}"/>
    <cellStyle name="Accent2 7 2" xfId="3949" xr:uid="{00000000-0005-0000-0000-00008E150000}"/>
    <cellStyle name="Accent2 7 2 2" xfId="3950" xr:uid="{00000000-0005-0000-0000-00008F150000}"/>
    <cellStyle name="Accent2 7 3" xfId="3951" xr:uid="{00000000-0005-0000-0000-000090150000}"/>
    <cellStyle name="Accent2 7 3 2" xfId="3952" xr:uid="{00000000-0005-0000-0000-000091150000}"/>
    <cellStyle name="Accent2 7 4" xfId="3953" xr:uid="{00000000-0005-0000-0000-000092150000}"/>
    <cellStyle name="Accent2 7 4 2" xfId="3954" xr:uid="{00000000-0005-0000-0000-000093150000}"/>
    <cellStyle name="Accent2 7 5" xfId="3955" xr:uid="{00000000-0005-0000-0000-000094150000}"/>
    <cellStyle name="Accent2 7 6" xfId="3956" xr:uid="{00000000-0005-0000-0000-000095150000}"/>
    <cellStyle name="Accent2 7 7" xfId="3957" xr:uid="{00000000-0005-0000-0000-000096150000}"/>
    <cellStyle name="Accent2 7 8" xfId="3958" xr:uid="{00000000-0005-0000-0000-000097150000}"/>
    <cellStyle name="Accent2 7_Sheet2" xfId="3959" xr:uid="{00000000-0005-0000-0000-000098150000}"/>
    <cellStyle name="Accent2 8" xfId="3960" xr:uid="{00000000-0005-0000-0000-000099150000}"/>
    <cellStyle name="Accent2 8 2" xfId="3961" xr:uid="{00000000-0005-0000-0000-00009A150000}"/>
    <cellStyle name="Accent2 8 3" xfId="3962" xr:uid="{00000000-0005-0000-0000-00009B150000}"/>
    <cellStyle name="Accent2 8 4" xfId="3963" xr:uid="{00000000-0005-0000-0000-00009C150000}"/>
    <cellStyle name="Accent2 8 5" xfId="3964" xr:uid="{00000000-0005-0000-0000-00009D150000}"/>
    <cellStyle name="Accent2 8 6" xfId="3965" xr:uid="{00000000-0005-0000-0000-00009E150000}"/>
    <cellStyle name="Accent2 8 7" xfId="3966" xr:uid="{00000000-0005-0000-0000-00009F150000}"/>
    <cellStyle name="Accent2 8 8" xfId="3967" xr:uid="{00000000-0005-0000-0000-0000A0150000}"/>
    <cellStyle name="Accent2 8_Sheet2" xfId="3968" xr:uid="{00000000-0005-0000-0000-0000A1150000}"/>
    <cellStyle name="Accent2 9" xfId="3969" xr:uid="{00000000-0005-0000-0000-0000A2150000}"/>
    <cellStyle name="Accent2 9 2" xfId="3970" xr:uid="{00000000-0005-0000-0000-0000A3150000}"/>
    <cellStyle name="Accent2 9 3" xfId="3971" xr:uid="{00000000-0005-0000-0000-0000A4150000}"/>
    <cellStyle name="Accent2 9 4" xfId="3972" xr:uid="{00000000-0005-0000-0000-0000A5150000}"/>
    <cellStyle name="Accent2 9 5" xfId="3973" xr:uid="{00000000-0005-0000-0000-0000A6150000}"/>
    <cellStyle name="Accent2 9 6" xfId="3974" xr:uid="{00000000-0005-0000-0000-0000A7150000}"/>
    <cellStyle name="Accent2 9 7" xfId="3975" xr:uid="{00000000-0005-0000-0000-0000A8150000}"/>
    <cellStyle name="Accent2 9 8" xfId="3976" xr:uid="{00000000-0005-0000-0000-0000A9150000}"/>
    <cellStyle name="Accent3 - 20%" xfId="3977" xr:uid="{00000000-0005-0000-0000-0000AA150000}"/>
    <cellStyle name="Accent3 - 20% 2" xfId="3978" xr:uid="{00000000-0005-0000-0000-0000AB150000}"/>
    <cellStyle name="Accent3 - 20% 2 2" xfId="3979" xr:uid="{00000000-0005-0000-0000-0000AC150000}"/>
    <cellStyle name="Accent3 - 20% 2 2 2" xfId="5920" xr:uid="{00000000-0005-0000-0000-0000AD150000}"/>
    <cellStyle name="Accent3 - 20% 2 3" xfId="3980" xr:uid="{00000000-0005-0000-0000-0000AE150000}"/>
    <cellStyle name="Accent3 - 20% 2 3 2" xfId="5921" xr:uid="{00000000-0005-0000-0000-0000AF150000}"/>
    <cellStyle name="Accent3 - 20% 2 4" xfId="5919" xr:uid="{00000000-0005-0000-0000-0000B0150000}"/>
    <cellStyle name="Accent3 - 20% 3" xfId="3981" xr:uid="{00000000-0005-0000-0000-0000B1150000}"/>
    <cellStyle name="Accent3 - 20% 3 2" xfId="5922" xr:uid="{00000000-0005-0000-0000-0000B2150000}"/>
    <cellStyle name="Accent3 - 20% 4" xfId="3982" xr:uid="{00000000-0005-0000-0000-0000B3150000}"/>
    <cellStyle name="Accent3 - 20% 4 2" xfId="5923" xr:uid="{00000000-0005-0000-0000-0000B4150000}"/>
    <cellStyle name="Accent3 - 20% 5" xfId="5918" xr:uid="{00000000-0005-0000-0000-0000B5150000}"/>
    <cellStyle name="Accent3 - 40%" xfId="3983" xr:uid="{00000000-0005-0000-0000-0000B6150000}"/>
    <cellStyle name="Accent3 - 40% 2" xfId="3984" xr:uid="{00000000-0005-0000-0000-0000B7150000}"/>
    <cellStyle name="Accent3 - 40% 2 2" xfId="3985" xr:uid="{00000000-0005-0000-0000-0000B8150000}"/>
    <cellStyle name="Accent3 - 40% 2 2 2" xfId="5926" xr:uid="{00000000-0005-0000-0000-0000B9150000}"/>
    <cellStyle name="Accent3 - 40% 2 3" xfId="3986" xr:uid="{00000000-0005-0000-0000-0000BA150000}"/>
    <cellStyle name="Accent3 - 40% 2 3 2" xfId="5927" xr:uid="{00000000-0005-0000-0000-0000BB150000}"/>
    <cellStyle name="Accent3 - 40% 2 4" xfId="5925" xr:uid="{00000000-0005-0000-0000-0000BC150000}"/>
    <cellStyle name="Accent3 - 40% 3" xfId="3987" xr:uid="{00000000-0005-0000-0000-0000BD150000}"/>
    <cellStyle name="Accent3 - 40% 3 2" xfId="5928" xr:uid="{00000000-0005-0000-0000-0000BE150000}"/>
    <cellStyle name="Accent3 - 40% 4" xfId="3988" xr:uid="{00000000-0005-0000-0000-0000BF150000}"/>
    <cellStyle name="Accent3 - 40% 4 2" xfId="5929" xr:uid="{00000000-0005-0000-0000-0000C0150000}"/>
    <cellStyle name="Accent3 - 40% 5" xfId="5924" xr:uid="{00000000-0005-0000-0000-0000C1150000}"/>
    <cellStyle name="Accent3 - 60%" xfId="3989" xr:uid="{00000000-0005-0000-0000-0000C2150000}"/>
    <cellStyle name="Accent3 1" xfId="3990" xr:uid="{00000000-0005-0000-0000-0000C3150000}"/>
    <cellStyle name="Accent3 1 1" xfId="3991" xr:uid="{00000000-0005-0000-0000-0000C4150000}"/>
    <cellStyle name="Accent3 1_Building_-_5-final_Price_Variation(1)" xfId="3992" xr:uid="{00000000-0005-0000-0000-0000C5150000}"/>
    <cellStyle name="Accent3 10" xfId="3993" xr:uid="{00000000-0005-0000-0000-0000C6150000}"/>
    <cellStyle name="Accent3 10 2" xfId="3994" xr:uid="{00000000-0005-0000-0000-0000C7150000}"/>
    <cellStyle name="Accent3 10 3" xfId="3995" xr:uid="{00000000-0005-0000-0000-0000C8150000}"/>
    <cellStyle name="Accent3 10 4" xfId="3996" xr:uid="{00000000-0005-0000-0000-0000C9150000}"/>
    <cellStyle name="Accent3 10 5" xfId="3997" xr:uid="{00000000-0005-0000-0000-0000CA150000}"/>
    <cellStyle name="Accent3 10 6" xfId="3998" xr:uid="{00000000-0005-0000-0000-0000CB150000}"/>
    <cellStyle name="Accent3 10 7" xfId="3999" xr:uid="{00000000-0005-0000-0000-0000CC150000}"/>
    <cellStyle name="Accent3 10 8" xfId="4000" xr:uid="{00000000-0005-0000-0000-0000CD150000}"/>
    <cellStyle name="Accent3 11" xfId="4001" xr:uid="{00000000-0005-0000-0000-0000CE150000}"/>
    <cellStyle name="Accent3 12" xfId="4002" xr:uid="{00000000-0005-0000-0000-0000CF150000}"/>
    <cellStyle name="Accent3 13" xfId="4003" xr:uid="{00000000-0005-0000-0000-0000D0150000}"/>
    <cellStyle name="Accent3 14" xfId="4004" xr:uid="{00000000-0005-0000-0000-0000D1150000}"/>
    <cellStyle name="Accent3 15" xfId="4005" xr:uid="{00000000-0005-0000-0000-0000D2150000}"/>
    <cellStyle name="Accent3 16" xfId="4006" xr:uid="{00000000-0005-0000-0000-0000D3150000}"/>
    <cellStyle name="Accent3 17" xfId="4007" xr:uid="{00000000-0005-0000-0000-0000D4150000}"/>
    <cellStyle name="Accent3 18" xfId="4008" xr:uid="{00000000-0005-0000-0000-0000D5150000}"/>
    <cellStyle name="Accent3 19" xfId="4009" xr:uid="{00000000-0005-0000-0000-0000D6150000}"/>
    <cellStyle name="Accent3 2" xfId="4010" xr:uid="{00000000-0005-0000-0000-0000D7150000}"/>
    <cellStyle name="Accent3 2 2" xfId="4011" xr:uid="{00000000-0005-0000-0000-0000D8150000}"/>
    <cellStyle name="Accent3 2 3" xfId="4012" xr:uid="{00000000-0005-0000-0000-0000D9150000}"/>
    <cellStyle name="Accent3 2 3 2" xfId="4013" xr:uid="{00000000-0005-0000-0000-0000DA150000}"/>
    <cellStyle name="Accent3 2 4" xfId="4014" xr:uid="{00000000-0005-0000-0000-0000DB150000}"/>
    <cellStyle name="Accent3 2 4 2" xfId="4015" xr:uid="{00000000-0005-0000-0000-0000DC150000}"/>
    <cellStyle name="Accent3 2 5" xfId="4016" xr:uid="{00000000-0005-0000-0000-0000DD150000}"/>
    <cellStyle name="Accent3 2 6" xfId="4017" xr:uid="{00000000-0005-0000-0000-0000DE150000}"/>
    <cellStyle name="Accent3 2 7" xfId="4018" xr:uid="{00000000-0005-0000-0000-0000DF150000}"/>
    <cellStyle name="Accent3 2 8" xfId="4019" xr:uid="{00000000-0005-0000-0000-0000E0150000}"/>
    <cellStyle name="Accent3 2 9" xfId="4020" xr:uid="{00000000-0005-0000-0000-0000E1150000}"/>
    <cellStyle name="Accent3 2_Block-F LGF POur-II BBS" xfId="4021" xr:uid="{00000000-0005-0000-0000-0000E2150000}"/>
    <cellStyle name="Accent3 20" xfId="4022" xr:uid="{00000000-0005-0000-0000-0000E3150000}"/>
    <cellStyle name="Accent3 21" xfId="4023" xr:uid="{00000000-0005-0000-0000-0000E4150000}"/>
    <cellStyle name="Accent3 22" xfId="4024" xr:uid="{00000000-0005-0000-0000-0000E5150000}"/>
    <cellStyle name="Accent3 23" xfId="4025" xr:uid="{00000000-0005-0000-0000-0000E6150000}"/>
    <cellStyle name="Accent3 24" xfId="4026" xr:uid="{00000000-0005-0000-0000-0000E7150000}"/>
    <cellStyle name="Accent3 25" xfId="4027" xr:uid="{00000000-0005-0000-0000-0000E8150000}"/>
    <cellStyle name="Accent3 26" xfId="4028" xr:uid="{00000000-0005-0000-0000-0000E9150000}"/>
    <cellStyle name="Accent3 27" xfId="4029" xr:uid="{00000000-0005-0000-0000-0000EA150000}"/>
    <cellStyle name="Accent3 3" xfId="4030" xr:uid="{00000000-0005-0000-0000-0000EB150000}"/>
    <cellStyle name="Accent4 - 20%" xfId="4031" xr:uid="{00000000-0005-0000-0000-0000EC150000}"/>
    <cellStyle name="Accent4 - 20% 2" xfId="5930" xr:uid="{00000000-0005-0000-0000-0000ED150000}"/>
    <cellStyle name="Accent4 - 40%" xfId="4032" xr:uid="{00000000-0005-0000-0000-0000EE150000}"/>
    <cellStyle name="Accent4 - 40% 2" xfId="5931" xr:uid="{00000000-0005-0000-0000-0000EF150000}"/>
    <cellStyle name="Accent4 - 60%" xfId="4033" xr:uid="{00000000-0005-0000-0000-0000F0150000}"/>
    <cellStyle name="Accent4 2" xfId="4034" xr:uid="{00000000-0005-0000-0000-0000F1150000}"/>
    <cellStyle name="Accent4 3" xfId="4035" xr:uid="{00000000-0005-0000-0000-0000F2150000}"/>
    <cellStyle name="Accent5 - 20%" xfId="4036" xr:uid="{00000000-0005-0000-0000-0000F3150000}"/>
    <cellStyle name="Accent5 - 20% 2" xfId="5932" xr:uid="{00000000-0005-0000-0000-0000F4150000}"/>
    <cellStyle name="Accent5 - 40%" xfId="4037" xr:uid="{00000000-0005-0000-0000-0000F5150000}"/>
    <cellStyle name="Accent5 - 40% 2" xfId="5933" xr:uid="{00000000-0005-0000-0000-0000F6150000}"/>
    <cellStyle name="Accent5 - 60%" xfId="4038" xr:uid="{00000000-0005-0000-0000-0000F7150000}"/>
    <cellStyle name="Accent5 2" xfId="4039" xr:uid="{00000000-0005-0000-0000-0000F8150000}"/>
    <cellStyle name="Accent5 3" xfId="4040" xr:uid="{00000000-0005-0000-0000-0000F9150000}"/>
    <cellStyle name="Accent6 - 20%" xfId="4041" xr:uid="{00000000-0005-0000-0000-0000FA150000}"/>
    <cellStyle name="Accent6 - 20% 2" xfId="5934" xr:uid="{00000000-0005-0000-0000-0000FB150000}"/>
    <cellStyle name="Accent6 - 40%" xfId="4042" xr:uid="{00000000-0005-0000-0000-0000FC150000}"/>
    <cellStyle name="Accent6 - 40% 2" xfId="5935" xr:uid="{00000000-0005-0000-0000-0000FD150000}"/>
    <cellStyle name="Accent6 - 60%" xfId="4043" xr:uid="{00000000-0005-0000-0000-0000FE150000}"/>
    <cellStyle name="Accent6 2" xfId="4044" xr:uid="{00000000-0005-0000-0000-0000FF150000}"/>
    <cellStyle name="Accent6 3" xfId="4045" xr:uid="{00000000-0005-0000-0000-000000160000}"/>
    <cellStyle name="Bad 16" xfId="3" xr:uid="{00000000-0005-0000-0000-000001160000}"/>
    <cellStyle name="Bad 16 2" xfId="4304" xr:uid="{00000000-0005-0000-0000-000002160000}"/>
    <cellStyle name="Bad 2" xfId="4046" xr:uid="{00000000-0005-0000-0000-000003160000}"/>
    <cellStyle name="Bad 3" xfId="4047" xr:uid="{00000000-0005-0000-0000-000004160000}"/>
    <cellStyle name="Calculation 2" xfId="4048" xr:uid="{00000000-0005-0000-0000-000005160000}"/>
    <cellStyle name="Calculation 3" xfId="4049" xr:uid="{00000000-0005-0000-0000-000006160000}"/>
    <cellStyle name="Check Cell 2" xfId="4050" xr:uid="{00000000-0005-0000-0000-000007160000}"/>
    <cellStyle name="Check Cell 3" xfId="4051" xr:uid="{00000000-0005-0000-0000-000008160000}"/>
    <cellStyle name="Comma" xfId="4296" builtinId="3"/>
    <cellStyle name="Comma 10" xfId="4052" xr:uid="{00000000-0005-0000-0000-00000A160000}"/>
    <cellStyle name="Comma 10 2" xfId="4053" xr:uid="{00000000-0005-0000-0000-00000B160000}"/>
    <cellStyle name="Comma 10_CPWD" xfId="4054" xr:uid="{00000000-0005-0000-0000-00000C160000}"/>
    <cellStyle name="Comma 11" xfId="4055" xr:uid="{00000000-0005-0000-0000-00000D160000}"/>
    <cellStyle name="Comma 11 2" xfId="4305" xr:uid="{00000000-0005-0000-0000-00000E160000}"/>
    <cellStyle name="Comma 11 2 5" xfId="4306" xr:uid="{00000000-0005-0000-0000-00000F160000}"/>
    <cellStyle name="Comma 12" xfId="4056" xr:uid="{00000000-0005-0000-0000-000010160000}"/>
    <cellStyle name="Comma 13" xfId="4057" xr:uid="{00000000-0005-0000-0000-000011160000}"/>
    <cellStyle name="Comma 14" xfId="4058" xr:uid="{00000000-0005-0000-0000-000012160000}"/>
    <cellStyle name="Comma 15" xfId="4059" xr:uid="{00000000-0005-0000-0000-000013160000}"/>
    <cellStyle name="Comma 15 2" xfId="4060" xr:uid="{00000000-0005-0000-0000-000014160000}"/>
    <cellStyle name="Comma 16" xfId="4061" xr:uid="{00000000-0005-0000-0000-000015160000}"/>
    <cellStyle name="Comma 17" xfId="4062" xr:uid="{00000000-0005-0000-0000-000016160000}"/>
    <cellStyle name="Comma 18" xfId="6034" xr:uid="{00000000-0005-0000-0000-000017160000}"/>
    <cellStyle name="Comma 2" xfId="4063" xr:uid="{00000000-0005-0000-0000-000018160000}"/>
    <cellStyle name="Comma 2 2" xfId="4064" xr:uid="{00000000-0005-0000-0000-000019160000}"/>
    <cellStyle name="Comma 2 2 18 3" xfId="4065" xr:uid="{00000000-0005-0000-0000-00001A160000}"/>
    <cellStyle name="Comma 2 2 18 3 2" xfId="5937" xr:uid="{00000000-0005-0000-0000-00001B160000}"/>
    <cellStyle name="Comma 2 2 2" xfId="4066" xr:uid="{00000000-0005-0000-0000-00001C160000}"/>
    <cellStyle name="Comma 2 2 2 2" xfId="4067" xr:uid="{00000000-0005-0000-0000-00001D160000}"/>
    <cellStyle name="Comma 2 2 21" xfId="4068" xr:uid="{00000000-0005-0000-0000-00001E160000}"/>
    <cellStyle name="Comma 2 2 21 2" xfId="5938" xr:uid="{00000000-0005-0000-0000-00001F160000}"/>
    <cellStyle name="Comma 2 2 3" xfId="4069" xr:uid="{00000000-0005-0000-0000-000020160000}"/>
    <cellStyle name="Comma 2 2 4" xfId="4070" xr:uid="{00000000-0005-0000-0000-000021160000}"/>
    <cellStyle name="Comma 2 3" xfId="4071" xr:uid="{00000000-0005-0000-0000-000022160000}"/>
    <cellStyle name="Comma 2 3 2" xfId="4072" xr:uid="{00000000-0005-0000-0000-000023160000}"/>
    <cellStyle name="Comma 2 33" xfId="4073" xr:uid="{00000000-0005-0000-0000-000024160000}"/>
    <cellStyle name="Comma 2 33 2" xfId="5939" xr:uid="{00000000-0005-0000-0000-000025160000}"/>
    <cellStyle name="Comma 2 34" xfId="4074" xr:uid="{00000000-0005-0000-0000-000026160000}"/>
    <cellStyle name="Comma 2 34 2" xfId="5940" xr:uid="{00000000-0005-0000-0000-000027160000}"/>
    <cellStyle name="Comma 2 35" xfId="4075" xr:uid="{00000000-0005-0000-0000-000028160000}"/>
    <cellStyle name="Comma 2 35 2" xfId="5941" xr:uid="{00000000-0005-0000-0000-000029160000}"/>
    <cellStyle name="Comma 2 4" xfId="4076" xr:uid="{00000000-0005-0000-0000-00002A160000}"/>
    <cellStyle name="Comma 2 5" xfId="5936" xr:uid="{00000000-0005-0000-0000-00002B160000}"/>
    <cellStyle name="Comma 20 2" xfId="4077" xr:uid="{00000000-0005-0000-0000-00002C160000}"/>
    <cellStyle name="Comma 20 2 2" xfId="4078" xr:uid="{00000000-0005-0000-0000-00002D160000}"/>
    <cellStyle name="Comma 20 2 2 2" xfId="5943" xr:uid="{00000000-0005-0000-0000-00002E160000}"/>
    <cellStyle name="Comma 20 2 3" xfId="5942" xr:uid="{00000000-0005-0000-0000-00002F160000}"/>
    <cellStyle name="Comma 23 2" xfId="4079" xr:uid="{00000000-0005-0000-0000-000030160000}"/>
    <cellStyle name="Comma 23 2 2" xfId="5944" xr:uid="{00000000-0005-0000-0000-000031160000}"/>
    <cellStyle name="Comma 23 4" xfId="4080" xr:uid="{00000000-0005-0000-0000-000032160000}"/>
    <cellStyle name="Comma 23 4 2" xfId="5945" xr:uid="{00000000-0005-0000-0000-000033160000}"/>
    <cellStyle name="Comma 3" xfId="4081" xr:uid="{00000000-0005-0000-0000-000034160000}"/>
    <cellStyle name="Comma 3 2" xfId="4082" xr:uid="{00000000-0005-0000-0000-000035160000}"/>
    <cellStyle name="Comma 3 24" xfId="4083" xr:uid="{00000000-0005-0000-0000-000036160000}"/>
    <cellStyle name="Comma 3 24 2" xfId="5946" xr:uid="{00000000-0005-0000-0000-000037160000}"/>
    <cellStyle name="Comma 3 3" xfId="4084" xr:uid="{00000000-0005-0000-0000-000038160000}"/>
    <cellStyle name="Comma 3 4" xfId="4307" xr:uid="{00000000-0005-0000-0000-000039160000}"/>
    <cellStyle name="Comma 3 4 2" xfId="6039" xr:uid="{00000000-0005-0000-0000-00003A160000}"/>
    <cellStyle name="Comma 4" xfId="4085" xr:uid="{00000000-0005-0000-0000-00003B160000}"/>
    <cellStyle name="Comma 4 2" xfId="4086" xr:uid="{00000000-0005-0000-0000-00003C160000}"/>
    <cellStyle name="Comma 4 2 2" xfId="4087" xr:uid="{00000000-0005-0000-0000-00003D160000}"/>
    <cellStyle name="Comma 4 3" xfId="4088" xr:uid="{00000000-0005-0000-0000-00003E160000}"/>
    <cellStyle name="Comma 4 4" xfId="4089" xr:uid="{00000000-0005-0000-0000-00003F160000}"/>
    <cellStyle name="Comma 44" xfId="4090" xr:uid="{00000000-0005-0000-0000-000040160000}"/>
    <cellStyle name="Comma 44 2" xfId="4091" xr:uid="{00000000-0005-0000-0000-000041160000}"/>
    <cellStyle name="Comma 5" xfId="4092" xr:uid="{00000000-0005-0000-0000-000042160000}"/>
    <cellStyle name="Comma 5 2" xfId="4093" xr:uid="{00000000-0005-0000-0000-000043160000}"/>
    <cellStyle name="Comma 5 3" xfId="4094" xr:uid="{00000000-0005-0000-0000-000044160000}"/>
    <cellStyle name="Comma 52 2" xfId="4095" xr:uid="{00000000-0005-0000-0000-000045160000}"/>
    <cellStyle name="Comma 52 2 2" xfId="4096" xr:uid="{00000000-0005-0000-0000-000046160000}"/>
    <cellStyle name="Comma 56 2" xfId="4097" xr:uid="{00000000-0005-0000-0000-000047160000}"/>
    <cellStyle name="Comma 56 2 2" xfId="5947" xr:uid="{00000000-0005-0000-0000-000048160000}"/>
    <cellStyle name="Comma 57 4" xfId="4098" xr:uid="{00000000-0005-0000-0000-000049160000}"/>
    <cellStyle name="Comma 57 4 2" xfId="5948" xr:uid="{00000000-0005-0000-0000-00004A160000}"/>
    <cellStyle name="Comma 57 5 2" xfId="4099" xr:uid="{00000000-0005-0000-0000-00004B160000}"/>
    <cellStyle name="Comma 57 5 2 2" xfId="5949" xr:uid="{00000000-0005-0000-0000-00004C160000}"/>
    <cellStyle name="Comma 58 4 2" xfId="4100" xr:uid="{00000000-0005-0000-0000-00004D160000}"/>
    <cellStyle name="Comma 58 4 2 2" xfId="5950" xr:uid="{00000000-0005-0000-0000-00004E160000}"/>
    <cellStyle name="Comma 6" xfId="4101" xr:uid="{00000000-0005-0000-0000-00004F160000}"/>
    <cellStyle name="Comma 6 2" xfId="4102" xr:uid="{00000000-0005-0000-0000-000050160000}"/>
    <cellStyle name="Comma 7" xfId="4103" xr:uid="{00000000-0005-0000-0000-000051160000}"/>
    <cellStyle name="Comma 8" xfId="4104" xr:uid="{00000000-0005-0000-0000-000052160000}"/>
    <cellStyle name="Comma 8 2" xfId="4105" xr:uid="{00000000-0005-0000-0000-000053160000}"/>
    <cellStyle name="Comma 8 2 2" xfId="4106" xr:uid="{00000000-0005-0000-0000-000054160000}"/>
    <cellStyle name="Comma 8 3" xfId="4107" xr:uid="{00000000-0005-0000-0000-000055160000}"/>
    <cellStyle name="Comma 9" xfId="4108" xr:uid="{00000000-0005-0000-0000-000056160000}"/>
    <cellStyle name="Currency 2" xfId="4109" xr:uid="{00000000-0005-0000-0000-000057160000}"/>
    <cellStyle name="Emphasis 1" xfId="4110" xr:uid="{00000000-0005-0000-0000-000058160000}"/>
    <cellStyle name="Emphasis 2" xfId="4111" xr:uid="{00000000-0005-0000-0000-000059160000}"/>
    <cellStyle name="Emphasis 3" xfId="4112" xr:uid="{00000000-0005-0000-0000-00005A160000}"/>
    <cellStyle name="Excel Built-in Comma" xfId="4113" xr:uid="{00000000-0005-0000-0000-00005B160000}"/>
    <cellStyle name="Excel Built-in Comma 1" xfId="4114" xr:uid="{00000000-0005-0000-0000-00005C160000}"/>
    <cellStyle name="Excel Built-in Excel Built-in Excel Built-in Excel Built-in Excel Built-in Normal 2" xfId="4115" xr:uid="{00000000-0005-0000-0000-00005D160000}"/>
    <cellStyle name="Excel Built-in Normal" xfId="4116" xr:uid="{00000000-0005-0000-0000-00005E160000}"/>
    <cellStyle name="Excel Built-in Normal 1" xfId="4117" xr:uid="{00000000-0005-0000-0000-00005F160000}"/>
    <cellStyle name="Excel Built-in Normal 2" xfId="4118" xr:uid="{00000000-0005-0000-0000-000060160000}"/>
    <cellStyle name="Excel Built-in Normal 2 2" xfId="4119" xr:uid="{00000000-0005-0000-0000-000061160000}"/>
    <cellStyle name="Excel Built-in Normal 2 2 2" xfId="5952" xr:uid="{00000000-0005-0000-0000-000062160000}"/>
    <cellStyle name="Excel Built-in Normal 3" xfId="4120" xr:uid="{00000000-0005-0000-0000-000063160000}"/>
    <cellStyle name="Excel Built-in Normal 3 2" xfId="5953" xr:uid="{00000000-0005-0000-0000-000064160000}"/>
    <cellStyle name="Excel Built-in Normal 4" xfId="5951" xr:uid="{00000000-0005-0000-0000-000065160000}"/>
    <cellStyle name="Excel_BuiltIn_Bad" xfId="4121" xr:uid="{00000000-0005-0000-0000-000066160000}"/>
    <cellStyle name="Explanatory Text 2" xfId="4122" xr:uid="{00000000-0005-0000-0000-000067160000}"/>
    <cellStyle name="Explanatory Text 3" xfId="4123" xr:uid="{00000000-0005-0000-0000-000068160000}"/>
    <cellStyle name="Good 2" xfId="4124" xr:uid="{00000000-0005-0000-0000-000069160000}"/>
    <cellStyle name="Good 3" xfId="4125" xr:uid="{00000000-0005-0000-0000-00006A160000}"/>
    <cellStyle name="Heading 1 2" xfId="4126" xr:uid="{00000000-0005-0000-0000-00006B160000}"/>
    <cellStyle name="Heading 1 3" xfId="4127" xr:uid="{00000000-0005-0000-0000-00006C160000}"/>
    <cellStyle name="Heading 2 2" xfId="4128" xr:uid="{00000000-0005-0000-0000-00006D160000}"/>
    <cellStyle name="Heading 2 3" xfId="4129" xr:uid="{00000000-0005-0000-0000-00006E160000}"/>
    <cellStyle name="Heading 3 2" xfId="4130" xr:uid="{00000000-0005-0000-0000-00006F160000}"/>
    <cellStyle name="Heading 3 3" xfId="4131" xr:uid="{00000000-0005-0000-0000-000070160000}"/>
    <cellStyle name="Heading 4 2" xfId="4132" xr:uid="{00000000-0005-0000-0000-000071160000}"/>
    <cellStyle name="Heading 4 3" xfId="4133" xr:uid="{00000000-0005-0000-0000-000072160000}"/>
    <cellStyle name="Hyperlink 2" xfId="4134" xr:uid="{00000000-0005-0000-0000-000073160000}"/>
    <cellStyle name="Hyperlink 3" xfId="4135" xr:uid="{00000000-0005-0000-0000-000074160000}"/>
    <cellStyle name="Input 2" xfId="4136" xr:uid="{00000000-0005-0000-0000-000075160000}"/>
    <cellStyle name="Input 3" xfId="4137" xr:uid="{00000000-0005-0000-0000-000076160000}"/>
    <cellStyle name="Linked Cell 2" xfId="4138" xr:uid="{00000000-0005-0000-0000-000077160000}"/>
    <cellStyle name="Linked Cell 3" xfId="4139" xr:uid="{00000000-0005-0000-0000-000078160000}"/>
    <cellStyle name="M head" xfId="4140" xr:uid="{00000000-0005-0000-0000-000079160000}"/>
    <cellStyle name="Neutral 2" xfId="4141" xr:uid="{00000000-0005-0000-0000-00007A160000}"/>
    <cellStyle name="Neutral 3" xfId="4142" xr:uid="{00000000-0005-0000-0000-00007B160000}"/>
    <cellStyle name="Normal" xfId="0" builtinId="0"/>
    <cellStyle name="Normal - Style1" xfId="4143" xr:uid="{00000000-0005-0000-0000-00007D160000}"/>
    <cellStyle name="Normal - Style1 4" xfId="4144" xr:uid="{00000000-0005-0000-0000-00007E160000}"/>
    <cellStyle name="Normal - Style1 4 2" xfId="4145" xr:uid="{00000000-0005-0000-0000-00007F160000}"/>
    <cellStyle name="Normal 10" xfId="4146" xr:uid="{00000000-0005-0000-0000-000080160000}"/>
    <cellStyle name="Normal 10 14" xfId="4147" xr:uid="{00000000-0005-0000-0000-000081160000}"/>
    <cellStyle name="Normal 10 14 3" xfId="4298" xr:uid="{00000000-0005-0000-0000-000082160000}"/>
    <cellStyle name="Normal 10 2" xfId="5954" xr:uid="{00000000-0005-0000-0000-000083160000}"/>
    <cellStyle name="Normal 10 2 2" xfId="4148" xr:uid="{00000000-0005-0000-0000-000084160000}"/>
    <cellStyle name="Normal 10 2 2 4" xfId="11" xr:uid="{00000000-0005-0000-0000-000085160000}"/>
    <cellStyle name="Normal 10 2 2 4 2" xfId="4149" xr:uid="{00000000-0005-0000-0000-000086160000}"/>
    <cellStyle name="Normal 10 2_Sheet2" xfId="4299" xr:uid="{00000000-0005-0000-0000-000087160000}"/>
    <cellStyle name="Normal 10 5" xfId="4150" xr:uid="{00000000-0005-0000-0000-000088160000}"/>
    <cellStyle name="Normal 10 5 2" xfId="5955" xr:uid="{00000000-0005-0000-0000-000089160000}"/>
    <cellStyle name="Normal 11" xfId="13" xr:uid="{00000000-0005-0000-0000-00008A160000}"/>
    <cellStyle name="Normal 11 2" xfId="4151" xr:uid="{00000000-0005-0000-0000-00008B160000}"/>
    <cellStyle name="Normal 11 2 2" xfId="5956" xr:uid="{00000000-0005-0000-0000-00008C160000}"/>
    <cellStyle name="Normal 12" xfId="1" xr:uid="{00000000-0005-0000-0000-00008D160000}"/>
    <cellStyle name="Normal 12 2" xfId="4152" xr:uid="{00000000-0005-0000-0000-00008E160000}"/>
    <cellStyle name="Normal 12 2 2" xfId="4153" xr:uid="{00000000-0005-0000-0000-00008F160000}"/>
    <cellStyle name="Normal 12 2 3" xfId="5957" xr:uid="{00000000-0005-0000-0000-000090160000}"/>
    <cellStyle name="Normal 12 3" xfId="4154" xr:uid="{00000000-0005-0000-0000-000091160000}"/>
    <cellStyle name="Normal 12 3 2" xfId="5958" xr:uid="{00000000-0005-0000-0000-000092160000}"/>
    <cellStyle name="Normal 12 4" xfId="5" xr:uid="{00000000-0005-0000-0000-000093160000}"/>
    <cellStyle name="Normal 12 5" xfId="4302" xr:uid="{00000000-0005-0000-0000-000094160000}"/>
    <cellStyle name="Normal 12 5 2" xfId="6037" xr:uid="{00000000-0005-0000-0000-000095160000}"/>
    <cellStyle name="Normal 12 6" xfId="4328" xr:uid="{00000000-0005-0000-0000-000096160000}"/>
    <cellStyle name="Normal 13" xfId="9" xr:uid="{00000000-0005-0000-0000-000097160000}"/>
    <cellStyle name="Normal 13 19" xfId="4155" xr:uid="{00000000-0005-0000-0000-000098160000}"/>
    <cellStyle name="Normal 13 2" xfId="4156" xr:uid="{00000000-0005-0000-0000-000099160000}"/>
    <cellStyle name="Normal 13 2 2" xfId="5959" xr:uid="{00000000-0005-0000-0000-00009A160000}"/>
    <cellStyle name="Normal 13 2 2 3" xfId="4157" xr:uid="{00000000-0005-0000-0000-00009B160000}"/>
    <cellStyle name="Normal 13 2 2 3 2" xfId="5960" xr:uid="{00000000-0005-0000-0000-00009C160000}"/>
    <cellStyle name="Normal 13 5" xfId="4295" xr:uid="{00000000-0005-0000-0000-00009D160000}"/>
    <cellStyle name="Normal 14" xfId="4158" xr:uid="{00000000-0005-0000-0000-00009E160000}"/>
    <cellStyle name="Normal 14 2" xfId="4308" xr:uid="{00000000-0005-0000-0000-00009F160000}"/>
    <cellStyle name="Normal 14 2 2" xfId="6040" xr:uid="{00000000-0005-0000-0000-0000A0160000}"/>
    <cellStyle name="Normal 14 3" xfId="5961" xr:uid="{00000000-0005-0000-0000-0000A1160000}"/>
    <cellStyle name="Normal 15" xfId="4159" xr:uid="{00000000-0005-0000-0000-0000A2160000}"/>
    <cellStyle name="Normal 15 2" xfId="4160" xr:uid="{00000000-0005-0000-0000-0000A3160000}"/>
    <cellStyle name="Normal 15 2 2" xfId="4161" xr:uid="{00000000-0005-0000-0000-0000A4160000}"/>
    <cellStyle name="Normal 15 3" xfId="5962" xr:uid="{00000000-0005-0000-0000-0000A5160000}"/>
    <cellStyle name="Normal 16" xfId="4162" xr:uid="{00000000-0005-0000-0000-0000A6160000}"/>
    <cellStyle name="Normal 16 2" xfId="4163" xr:uid="{00000000-0005-0000-0000-0000A7160000}"/>
    <cellStyle name="Normal 16 2 2" xfId="5964" xr:uid="{00000000-0005-0000-0000-0000A8160000}"/>
    <cellStyle name="Normal 16 3" xfId="5963" xr:uid="{00000000-0005-0000-0000-0000A9160000}"/>
    <cellStyle name="Normal 16 4" xfId="4164" xr:uid="{00000000-0005-0000-0000-0000AA160000}"/>
    <cellStyle name="Normal 17" xfId="4165" xr:uid="{00000000-0005-0000-0000-0000AB160000}"/>
    <cellStyle name="Normal 17 2" xfId="5965" xr:uid="{00000000-0005-0000-0000-0000AC160000}"/>
    <cellStyle name="Normal 18" xfId="4166" xr:uid="{00000000-0005-0000-0000-0000AD160000}"/>
    <cellStyle name="Normal 19" xfId="4167" xr:uid="{00000000-0005-0000-0000-0000AE160000}"/>
    <cellStyle name="Normal 19 2" xfId="5966" xr:uid="{00000000-0005-0000-0000-0000AF160000}"/>
    <cellStyle name="Normal 2" xfId="10" xr:uid="{00000000-0005-0000-0000-0000B0160000}"/>
    <cellStyle name="Normal 2 10" xfId="4168" xr:uid="{00000000-0005-0000-0000-0000B1160000}"/>
    <cellStyle name="Normal 2 2" xfId="4169" xr:uid="{00000000-0005-0000-0000-0000B2160000}"/>
    <cellStyle name="Normal 2 2 2" xfId="4170" xr:uid="{00000000-0005-0000-0000-0000B3160000}"/>
    <cellStyle name="Normal 2 2 2 2" xfId="4171" xr:uid="{00000000-0005-0000-0000-0000B4160000}"/>
    <cellStyle name="Normal 2 2 2 3" xfId="4172" xr:uid="{00000000-0005-0000-0000-0000B5160000}"/>
    <cellStyle name="Normal 2 2 2 5 2 2" xfId="4173" xr:uid="{00000000-0005-0000-0000-0000B6160000}"/>
    <cellStyle name="Normal 2 2 2 5 2 2 2" xfId="5967" xr:uid="{00000000-0005-0000-0000-0000B7160000}"/>
    <cellStyle name="Normal 2 2 3" xfId="4174" xr:uid="{00000000-0005-0000-0000-0000B8160000}"/>
    <cellStyle name="Normal 2 28 2 2 2" xfId="8" xr:uid="{00000000-0005-0000-0000-0000B9160000}"/>
    <cellStyle name="Normal 2 28 2 2 2 2" xfId="4175" xr:uid="{00000000-0005-0000-0000-0000BA160000}"/>
    <cellStyle name="Normal 2 28 2 2 2 2 2" xfId="4297" xr:uid="{00000000-0005-0000-0000-0000BB160000}"/>
    <cellStyle name="Normal 2 28 2 2 2 2 2 2" xfId="6035" xr:uid="{00000000-0005-0000-0000-0000BC160000}"/>
    <cellStyle name="Normal 2 28 2 2 2 2 3" xfId="4309" xr:uid="{00000000-0005-0000-0000-0000BD160000}"/>
    <cellStyle name="Normal 2 28 2 2 2 2 3 2" xfId="6041" xr:uid="{00000000-0005-0000-0000-0000BE160000}"/>
    <cellStyle name="Normal 2 28 2 2 2 2 4" xfId="4310" xr:uid="{00000000-0005-0000-0000-0000BF160000}"/>
    <cellStyle name="Normal 2 28 2 2 2 2 4 2" xfId="6042" xr:uid="{00000000-0005-0000-0000-0000C0160000}"/>
    <cellStyle name="Normal 2 28 2 2 2 2 5" xfId="4311" xr:uid="{00000000-0005-0000-0000-0000C1160000}"/>
    <cellStyle name="Normal 2 28 2 2 2 2 5 2" xfId="4312" xr:uid="{00000000-0005-0000-0000-0000C2160000}"/>
    <cellStyle name="Normal 2 28 2 2 2 2 5 2 2" xfId="6044" xr:uid="{00000000-0005-0000-0000-0000C3160000}"/>
    <cellStyle name="Normal 2 28 2 2 2 2 5 3" xfId="4313" xr:uid="{00000000-0005-0000-0000-0000C4160000}"/>
    <cellStyle name="Normal 2 28 2 2 2 2 5 3 2" xfId="6045" xr:uid="{00000000-0005-0000-0000-0000C5160000}"/>
    <cellStyle name="Normal 2 28 2 2 2 2 5 4" xfId="6043" xr:uid="{00000000-0005-0000-0000-0000C6160000}"/>
    <cellStyle name="Normal 2 28 2 2 2 2 6" xfId="5968" xr:uid="{00000000-0005-0000-0000-0000C7160000}"/>
    <cellStyle name="Normal 2 28 2 2 2 3" xfId="12" xr:uid="{00000000-0005-0000-0000-0000C8160000}"/>
    <cellStyle name="Normal 2 28 2 2 2 3 2" xfId="4314" xr:uid="{00000000-0005-0000-0000-0000C9160000}"/>
    <cellStyle name="Normal 2 28 2 2 2 4" xfId="4176" xr:uid="{00000000-0005-0000-0000-0000CA160000}"/>
    <cellStyle name="Normal 2 28 2 2 2 4 2" xfId="5969" xr:uid="{00000000-0005-0000-0000-0000CB160000}"/>
    <cellStyle name="Normal 2 28 2 2 2 5" xfId="4315" xr:uid="{00000000-0005-0000-0000-0000CC160000}"/>
    <cellStyle name="Normal 2 28 2 2 2 5 2" xfId="4316" xr:uid="{00000000-0005-0000-0000-0000CD160000}"/>
    <cellStyle name="Normal 2 3" xfId="4177" xr:uid="{00000000-0005-0000-0000-0000CE160000}"/>
    <cellStyle name="Normal 2 3 10 2" xfId="4178" xr:uid="{00000000-0005-0000-0000-0000CF160000}"/>
    <cellStyle name="Normal 2 3 2" xfId="4179" xr:uid="{00000000-0005-0000-0000-0000D0160000}"/>
    <cellStyle name="Normal 2 3 2 2" xfId="4180" xr:uid="{00000000-0005-0000-0000-0000D1160000}"/>
    <cellStyle name="Normal 2 3 3" xfId="4181" xr:uid="{00000000-0005-0000-0000-0000D2160000}"/>
    <cellStyle name="Normal 2 31" xfId="4182" xr:uid="{00000000-0005-0000-0000-0000D3160000}"/>
    <cellStyle name="Normal 2 4" xfId="4183" xr:uid="{00000000-0005-0000-0000-0000D4160000}"/>
    <cellStyle name="Normal 2 4 2" xfId="4184" xr:uid="{00000000-0005-0000-0000-0000D5160000}"/>
    <cellStyle name="Normal 2 4 2 2" xfId="4185" xr:uid="{00000000-0005-0000-0000-0000D6160000}"/>
    <cellStyle name="Normal 2 4 2 2 2" xfId="4186" xr:uid="{00000000-0005-0000-0000-0000D7160000}"/>
    <cellStyle name="Normal 2 4 2 2 2 2" xfId="5973" xr:uid="{00000000-0005-0000-0000-0000D8160000}"/>
    <cellStyle name="Normal 2 4 2 2 3" xfId="5972" xr:uid="{00000000-0005-0000-0000-0000D9160000}"/>
    <cellStyle name="Normal 2 4 2 3" xfId="5971" xr:uid="{00000000-0005-0000-0000-0000DA160000}"/>
    <cellStyle name="Normal 2 4 3" xfId="4317" xr:uid="{00000000-0005-0000-0000-0000DB160000}"/>
    <cellStyle name="Normal 2 4 4" xfId="5970" xr:uid="{00000000-0005-0000-0000-0000DC160000}"/>
    <cellStyle name="Normal 2 5" xfId="4187" xr:uid="{00000000-0005-0000-0000-0000DD160000}"/>
    <cellStyle name="Normal 2 5 2" xfId="5974" xr:uid="{00000000-0005-0000-0000-0000DE160000}"/>
    <cellStyle name="Normal 2 7" xfId="4318" xr:uid="{00000000-0005-0000-0000-0000DF160000}"/>
    <cellStyle name="Normal 2 8" xfId="4319" xr:uid="{00000000-0005-0000-0000-0000E0160000}"/>
    <cellStyle name="Normal 20" xfId="4188" xr:uid="{00000000-0005-0000-0000-0000E1160000}"/>
    <cellStyle name="Normal 20 2" xfId="5975" xr:uid="{00000000-0005-0000-0000-0000E2160000}"/>
    <cellStyle name="Normal 21" xfId="4189" xr:uid="{00000000-0005-0000-0000-0000E3160000}"/>
    <cellStyle name="Normal 21 2" xfId="4190" xr:uid="{00000000-0005-0000-0000-0000E4160000}"/>
    <cellStyle name="Normal 21 3" xfId="5976" xr:uid="{00000000-0005-0000-0000-0000E5160000}"/>
    <cellStyle name="Normal 3" xfId="4" xr:uid="{00000000-0005-0000-0000-0000E6160000}"/>
    <cellStyle name="Normal 3 10 2" xfId="4191" xr:uid="{00000000-0005-0000-0000-0000E7160000}"/>
    <cellStyle name="Normal 3 17" xfId="4192" xr:uid="{00000000-0005-0000-0000-0000E8160000}"/>
    <cellStyle name="Normal 3 17 2" xfId="5977" xr:uid="{00000000-0005-0000-0000-0000E9160000}"/>
    <cellStyle name="Normal 3 2" xfId="4193" xr:uid="{00000000-0005-0000-0000-0000EA160000}"/>
    <cellStyle name="Normal 3 2 10 3" xfId="4194" xr:uid="{00000000-0005-0000-0000-0000EB160000}"/>
    <cellStyle name="Normal 3 2 10 3 2" xfId="5978" xr:uid="{00000000-0005-0000-0000-0000EC160000}"/>
    <cellStyle name="Normal 3 2 2" xfId="4195" xr:uid="{00000000-0005-0000-0000-0000ED160000}"/>
    <cellStyle name="Normal 3 2 6 2" xfId="4196" xr:uid="{00000000-0005-0000-0000-0000EE160000}"/>
    <cellStyle name="Normal 3 2 6 2 2" xfId="5979" xr:uid="{00000000-0005-0000-0000-0000EF160000}"/>
    <cellStyle name="Normal 3 2 6 2 4" xfId="4197" xr:uid="{00000000-0005-0000-0000-0000F0160000}"/>
    <cellStyle name="Normal 3 2 6 2 4 2" xfId="5980" xr:uid="{00000000-0005-0000-0000-0000F1160000}"/>
    <cellStyle name="Normal 3 2 6 3" xfId="4198" xr:uid="{00000000-0005-0000-0000-0000F2160000}"/>
    <cellStyle name="Normal 3 2 6 3 2" xfId="5981" xr:uid="{00000000-0005-0000-0000-0000F3160000}"/>
    <cellStyle name="Normal 3 2 9" xfId="4199" xr:uid="{00000000-0005-0000-0000-0000F4160000}"/>
    <cellStyle name="Normal 3 2 9 2" xfId="5982" xr:uid="{00000000-0005-0000-0000-0000F5160000}"/>
    <cellStyle name="Normal 3 25 3" xfId="4200" xr:uid="{00000000-0005-0000-0000-0000F6160000}"/>
    <cellStyle name="Normal 3 25 3 2" xfId="5983" xr:uid="{00000000-0005-0000-0000-0000F7160000}"/>
    <cellStyle name="Normal 3 26" xfId="4201" xr:uid="{00000000-0005-0000-0000-0000F8160000}"/>
    <cellStyle name="Normal 3 26 2" xfId="5984" xr:uid="{00000000-0005-0000-0000-0000F9160000}"/>
    <cellStyle name="Normal 3 26 4" xfId="4202" xr:uid="{00000000-0005-0000-0000-0000FA160000}"/>
    <cellStyle name="Normal 3 26 4 2" xfId="5985" xr:uid="{00000000-0005-0000-0000-0000FB160000}"/>
    <cellStyle name="Normal 3 29" xfId="4203" xr:uid="{00000000-0005-0000-0000-0000FC160000}"/>
    <cellStyle name="Normal 3 29 2" xfId="5986" xr:uid="{00000000-0005-0000-0000-0000FD160000}"/>
    <cellStyle name="Normal 3 3" xfId="4204" xr:uid="{00000000-0005-0000-0000-0000FE160000}"/>
    <cellStyle name="Normal 3 3 2" xfId="4205" xr:uid="{00000000-0005-0000-0000-0000FF160000}"/>
    <cellStyle name="Normal 3 3 2 2" xfId="7" xr:uid="{00000000-0005-0000-0000-000000170000}"/>
    <cellStyle name="Normal 3 3 2 2 2" xfId="4332" xr:uid="{00000000-0005-0000-0000-000001170000}"/>
    <cellStyle name="Normal 3 3 2 3" xfId="5988" xr:uid="{00000000-0005-0000-0000-000002170000}"/>
    <cellStyle name="Normal 3 3 3" xfId="4206" xr:uid="{00000000-0005-0000-0000-000003170000}"/>
    <cellStyle name="Normal 3 3 3 2" xfId="5989" xr:uid="{00000000-0005-0000-0000-000004170000}"/>
    <cellStyle name="Normal 3 3 4" xfId="4207" xr:uid="{00000000-0005-0000-0000-000005170000}"/>
    <cellStyle name="Normal 3 3 4 2" xfId="4320" xr:uid="{00000000-0005-0000-0000-000006170000}"/>
    <cellStyle name="Normal 3 3 4 2 2" xfId="6046" xr:uid="{00000000-0005-0000-0000-000007170000}"/>
    <cellStyle name="Normal 3 3 4 3" xfId="4321" xr:uid="{00000000-0005-0000-0000-000008170000}"/>
    <cellStyle name="Normal 3 3 4 3 2" xfId="6047" xr:uid="{00000000-0005-0000-0000-000009170000}"/>
    <cellStyle name="Normal 3 3 4 4" xfId="5990" xr:uid="{00000000-0005-0000-0000-00000A170000}"/>
    <cellStyle name="Normal 3 3 5" xfId="4208" xr:uid="{00000000-0005-0000-0000-00000B170000}"/>
    <cellStyle name="Normal 3 3 5 2" xfId="5991" xr:uid="{00000000-0005-0000-0000-00000C170000}"/>
    <cellStyle name="Normal 3 3 6" xfId="5987" xr:uid="{00000000-0005-0000-0000-00000D170000}"/>
    <cellStyle name="Normal 3 30" xfId="4209" xr:uid="{00000000-0005-0000-0000-00000E170000}"/>
    <cellStyle name="Normal 3 30 2" xfId="5992" xr:uid="{00000000-0005-0000-0000-00000F170000}"/>
    <cellStyle name="Normal 3 34" xfId="4210" xr:uid="{00000000-0005-0000-0000-000010170000}"/>
    <cellStyle name="Normal 3 34 2" xfId="5993" xr:uid="{00000000-0005-0000-0000-000011170000}"/>
    <cellStyle name="Normal 3 4" xfId="4211" xr:uid="{00000000-0005-0000-0000-000012170000}"/>
    <cellStyle name="Normal 3 4 2" xfId="4322" xr:uid="{00000000-0005-0000-0000-000013170000}"/>
    <cellStyle name="Normal 3 5" xfId="4212" xr:uid="{00000000-0005-0000-0000-000014170000}"/>
    <cellStyle name="Normal 3 5 2" xfId="4213" xr:uid="{00000000-0005-0000-0000-000015170000}"/>
    <cellStyle name="Normal 3 5 2 2" xfId="4214" xr:uid="{00000000-0005-0000-0000-000016170000}"/>
    <cellStyle name="Normal 3 5 2 2 2" xfId="5995" xr:uid="{00000000-0005-0000-0000-000017170000}"/>
    <cellStyle name="Normal 3 5 2 3" xfId="4215" xr:uid="{00000000-0005-0000-0000-000018170000}"/>
    <cellStyle name="Normal 3 5 2 3 2" xfId="5996" xr:uid="{00000000-0005-0000-0000-000019170000}"/>
    <cellStyle name="Normal 3 5 2 4" xfId="4216" xr:uid="{00000000-0005-0000-0000-00001A170000}"/>
    <cellStyle name="Normal 3 5 2 4 2" xfId="5997" xr:uid="{00000000-0005-0000-0000-00001B170000}"/>
    <cellStyle name="Normal 3 5 2 5" xfId="5994" xr:uid="{00000000-0005-0000-0000-00001C170000}"/>
    <cellStyle name="Normal 3 6" xfId="4330" xr:uid="{00000000-0005-0000-0000-00001D170000}"/>
    <cellStyle name="Normal 38" xfId="4300" xr:uid="{00000000-0005-0000-0000-00001E170000}"/>
    <cellStyle name="Normal 38 2" xfId="6036" xr:uid="{00000000-0005-0000-0000-00001F170000}"/>
    <cellStyle name="Normal 4" xfId="4217" xr:uid="{00000000-0005-0000-0000-000020170000}"/>
    <cellStyle name="Normal 4 17" xfId="4218" xr:uid="{00000000-0005-0000-0000-000021170000}"/>
    <cellStyle name="Normal 4 2" xfId="4219" xr:uid="{00000000-0005-0000-0000-000022170000}"/>
    <cellStyle name="Normal 4 2 2" xfId="4220" xr:uid="{00000000-0005-0000-0000-000023170000}"/>
    <cellStyle name="Normal 4 2 2 2" xfId="4221" xr:uid="{00000000-0005-0000-0000-000024170000}"/>
    <cellStyle name="Normal 4 2 2 2 2" xfId="6001" xr:uid="{00000000-0005-0000-0000-000025170000}"/>
    <cellStyle name="Normal 4 2 2 3" xfId="4323" xr:uid="{00000000-0005-0000-0000-000026170000}"/>
    <cellStyle name="Normal 4 2 2 3 2" xfId="6048" xr:uid="{00000000-0005-0000-0000-000027170000}"/>
    <cellStyle name="Normal 4 2 2 4" xfId="6000" xr:uid="{00000000-0005-0000-0000-000028170000}"/>
    <cellStyle name="Normal 4 2 3" xfId="4222" xr:uid="{00000000-0005-0000-0000-000029170000}"/>
    <cellStyle name="Normal 4 2 3 2" xfId="6002" xr:uid="{00000000-0005-0000-0000-00002A170000}"/>
    <cellStyle name="Normal 4 2 4" xfId="4223" xr:uid="{00000000-0005-0000-0000-00002B170000}"/>
    <cellStyle name="Normal 4 2 4 2" xfId="6003" xr:uid="{00000000-0005-0000-0000-00002C170000}"/>
    <cellStyle name="Normal 4 2 5" xfId="4224" xr:uid="{00000000-0005-0000-0000-00002D170000}"/>
    <cellStyle name="Normal 4 2 5 2" xfId="4225" xr:uid="{00000000-0005-0000-0000-00002E170000}"/>
    <cellStyle name="Normal 4 2 5 2 2" xfId="4226" xr:uid="{00000000-0005-0000-0000-00002F170000}"/>
    <cellStyle name="Normal 4 2 5 2 2 2" xfId="4227" xr:uid="{00000000-0005-0000-0000-000030170000}"/>
    <cellStyle name="Normal 4 2 5 2 2 2 2" xfId="6007" xr:uid="{00000000-0005-0000-0000-000031170000}"/>
    <cellStyle name="Normal 4 2 5 2 2 3" xfId="6006" xr:uid="{00000000-0005-0000-0000-000032170000}"/>
    <cellStyle name="Normal 4 2 5 2 3" xfId="6005" xr:uid="{00000000-0005-0000-0000-000033170000}"/>
    <cellStyle name="Normal 4 2 5 3" xfId="6004" xr:uid="{00000000-0005-0000-0000-000034170000}"/>
    <cellStyle name="Normal 4 2 6" xfId="4228" xr:uid="{00000000-0005-0000-0000-000035170000}"/>
    <cellStyle name="Normal 4 2 6 2" xfId="4229" xr:uid="{00000000-0005-0000-0000-000036170000}"/>
    <cellStyle name="Normal 4 2 6 2 2" xfId="4230" xr:uid="{00000000-0005-0000-0000-000037170000}"/>
    <cellStyle name="Normal 4 2 6 2 2 2" xfId="4231" xr:uid="{00000000-0005-0000-0000-000038170000}"/>
    <cellStyle name="Normal 4 2 6 2 2 2 2" xfId="6011" xr:uid="{00000000-0005-0000-0000-000039170000}"/>
    <cellStyle name="Normal 4 2 6 2 2 3" xfId="6010" xr:uid="{00000000-0005-0000-0000-00003A170000}"/>
    <cellStyle name="Normal 4 2 6 2 3" xfId="6009" xr:uid="{00000000-0005-0000-0000-00003B170000}"/>
    <cellStyle name="Normal 4 2 6 3" xfId="6008" xr:uid="{00000000-0005-0000-0000-00003C170000}"/>
    <cellStyle name="Normal 4 2 7" xfId="4232" xr:uid="{00000000-0005-0000-0000-00003D170000}"/>
    <cellStyle name="Normal 4 2 7 2" xfId="4233" xr:uid="{00000000-0005-0000-0000-00003E170000}"/>
    <cellStyle name="Normal 4 2 7 2 2" xfId="6013" xr:uid="{00000000-0005-0000-0000-00003F170000}"/>
    <cellStyle name="Normal 4 2 7 3" xfId="6012" xr:uid="{00000000-0005-0000-0000-000040170000}"/>
    <cellStyle name="Normal 4 2 8" xfId="5999" xr:uid="{00000000-0005-0000-0000-000041170000}"/>
    <cellStyle name="Normal 4 3" xfId="4234" xr:uid="{00000000-0005-0000-0000-000042170000}"/>
    <cellStyle name="Normal 4 3 2" xfId="4235" xr:uid="{00000000-0005-0000-0000-000043170000}"/>
    <cellStyle name="Normal 4 3 2 2" xfId="4324" xr:uid="{00000000-0005-0000-0000-000044170000}"/>
    <cellStyle name="Normal 4 3 2 3" xfId="6014" xr:uid="{00000000-0005-0000-0000-000045170000}"/>
    <cellStyle name="Normal 4 4" xfId="4236" xr:uid="{00000000-0005-0000-0000-000046170000}"/>
    <cellStyle name="Normal 4 4 2" xfId="4237" xr:uid="{00000000-0005-0000-0000-000047170000}"/>
    <cellStyle name="Normal 4 4 2 2" xfId="4238" xr:uid="{00000000-0005-0000-0000-000048170000}"/>
    <cellStyle name="Normal 4 5" xfId="4239" xr:uid="{00000000-0005-0000-0000-000049170000}"/>
    <cellStyle name="Normal 4 5 2" xfId="6015" xr:uid="{00000000-0005-0000-0000-00004A170000}"/>
    <cellStyle name="Normal 4 6" xfId="5998" xr:uid="{00000000-0005-0000-0000-00004B170000}"/>
    <cellStyle name="Normal 5" xfId="4240" xr:uid="{00000000-0005-0000-0000-00004C170000}"/>
    <cellStyle name="Normal 5 2" xfId="4241" xr:uid="{00000000-0005-0000-0000-00004D170000}"/>
    <cellStyle name="Normal 5 3" xfId="14" xr:uid="{00000000-0005-0000-0000-00004E170000}"/>
    <cellStyle name="Normal 5 3 2" xfId="4333" xr:uid="{00000000-0005-0000-0000-00004F170000}"/>
    <cellStyle name="Normal 5 4" xfId="4325" xr:uid="{00000000-0005-0000-0000-000050170000}"/>
    <cellStyle name="Normal 5 4 2" xfId="6049" xr:uid="{00000000-0005-0000-0000-000051170000}"/>
    <cellStyle name="Normal 5 5" xfId="6016" xr:uid="{00000000-0005-0000-0000-000052170000}"/>
    <cellStyle name="Normal 51 2 7" xfId="4242" xr:uid="{00000000-0005-0000-0000-000053170000}"/>
    <cellStyle name="Normal 51 2 7 2" xfId="6017" xr:uid="{00000000-0005-0000-0000-000054170000}"/>
    <cellStyle name="Normal 6" xfId="4243" xr:uid="{00000000-0005-0000-0000-000055170000}"/>
    <cellStyle name="Normal 6 2" xfId="6" xr:uid="{00000000-0005-0000-0000-000056170000}"/>
    <cellStyle name="Normal 6 2 2" xfId="4244" xr:uid="{00000000-0005-0000-0000-000057170000}"/>
    <cellStyle name="Normal 6 2 2 2" xfId="6018" xr:uid="{00000000-0005-0000-0000-000058170000}"/>
    <cellStyle name="Normal 6 2 3" xfId="4331" xr:uid="{00000000-0005-0000-0000-000059170000}"/>
    <cellStyle name="Normal 6 3" xfId="4245" xr:uid="{00000000-0005-0000-0000-00005A170000}"/>
    <cellStyle name="Normal 6 3 2" xfId="4246" xr:uid="{00000000-0005-0000-0000-00005B170000}"/>
    <cellStyle name="Normal 6 3 2 2" xfId="6020" xr:uid="{00000000-0005-0000-0000-00005C170000}"/>
    <cellStyle name="Normal 6 3 3" xfId="6019" xr:uid="{00000000-0005-0000-0000-00005D170000}"/>
    <cellStyle name="Normal 6 4" xfId="2" xr:uid="{00000000-0005-0000-0000-00005E170000}"/>
    <cellStyle name="Normal 6 4 2" xfId="4303" xr:uid="{00000000-0005-0000-0000-00005F170000}"/>
    <cellStyle name="Normal 6 4 2 2" xfId="6038" xr:uid="{00000000-0005-0000-0000-000060170000}"/>
    <cellStyle name="Normal 6 4 3" xfId="4329" xr:uid="{00000000-0005-0000-0000-000061170000}"/>
    <cellStyle name="Normal 64" xfId="4326" xr:uid="{00000000-0005-0000-0000-000062170000}"/>
    <cellStyle name="Normal 7" xfId="4247" xr:uid="{00000000-0005-0000-0000-000063170000}"/>
    <cellStyle name="Normal 7 2" xfId="4248" xr:uid="{00000000-0005-0000-0000-000064170000}"/>
    <cellStyle name="Normal 7 2 2" xfId="6021" xr:uid="{00000000-0005-0000-0000-000065170000}"/>
    <cellStyle name="Normal 7 3" xfId="4249" xr:uid="{00000000-0005-0000-0000-000066170000}"/>
    <cellStyle name="Normal 7 3 2" xfId="6022" xr:uid="{00000000-0005-0000-0000-000067170000}"/>
    <cellStyle name="Normal 72" xfId="4250" xr:uid="{00000000-0005-0000-0000-000068170000}"/>
    <cellStyle name="Normal 72 2" xfId="6023" xr:uid="{00000000-0005-0000-0000-000069170000}"/>
    <cellStyle name="Normal 8" xfId="4251" xr:uid="{00000000-0005-0000-0000-00006A170000}"/>
    <cellStyle name="Normal 8 2" xfId="4252" xr:uid="{00000000-0005-0000-0000-00006B170000}"/>
    <cellStyle name="Normal 8 3" xfId="4253" xr:uid="{00000000-0005-0000-0000-00006C170000}"/>
    <cellStyle name="Normal 8 3 2" xfId="6024" xr:uid="{00000000-0005-0000-0000-00006D170000}"/>
    <cellStyle name="Normal 83 3" xfId="4254" xr:uid="{00000000-0005-0000-0000-00006E170000}"/>
    <cellStyle name="Normal 83 3 2" xfId="6025" xr:uid="{00000000-0005-0000-0000-00006F170000}"/>
    <cellStyle name="Normal 84 2" xfId="4255" xr:uid="{00000000-0005-0000-0000-000070170000}"/>
    <cellStyle name="Normal 84 2 2" xfId="6026" xr:uid="{00000000-0005-0000-0000-000071170000}"/>
    <cellStyle name="Normal 87" xfId="4256" xr:uid="{00000000-0005-0000-0000-000072170000}"/>
    <cellStyle name="Normal 87 2" xfId="6027" xr:uid="{00000000-0005-0000-0000-000073170000}"/>
    <cellStyle name="Normal 9" xfId="4257" xr:uid="{00000000-0005-0000-0000-000074170000}"/>
    <cellStyle name="Normal 9 2" xfId="4258" xr:uid="{00000000-0005-0000-0000-000075170000}"/>
    <cellStyle name="Normal_ramapura Ra Bill-03" xfId="4301" xr:uid="{00000000-0005-0000-0000-000076170000}"/>
    <cellStyle name="Note 2" xfId="4259" xr:uid="{00000000-0005-0000-0000-000077170000}"/>
    <cellStyle name="Note 2 2" xfId="6028" xr:uid="{00000000-0005-0000-0000-000078170000}"/>
    <cellStyle name="Note 3" xfId="4260" xr:uid="{00000000-0005-0000-0000-000079170000}"/>
    <cellStyle name="Note 3 2" xfId="6029" xr:uid="{00000000-0005-0000-0000-00007A170000}"/>
    <cellStyle name="Output 2" xfId="4261" xr:uid="{00000000-0005-0000-0000-00007B170000}"/>
    <cellStyle name="Output 3" xfId="4262" xr:uid="{00000000-0005-0000-0000-00007C170000}"/>
    <cellStyle name="Percent 10" xfId="4263" xr:uid="{00000000-0005-0000-0000-00007D170000}"/>
    <cellStyle name="Percent 10 2" xfId="4264" xr:uid="{00000000-0005-0000-0000-00007E170000}"/>
    <cellStyle name="Percent 10 2 2" xfId="4265" xr:uid="{00000000-0005-0000-0000-00007F170000}"/>
    <cellStyle name="Percent 10 2 2 2" xfId="4266" xr:uid="{00000000-0005-0000-0000-000080170000}"/>
    <cellStyle name="Percent 10 2 2 2 2" xfId="6033" xr:uid="{00000000-0005-0000-0000-000081170000}"/>
    <cellStyle name="Percent 10 2 2 3" xfId="6032" xr:uid="{00000000-0005-0000-0000-000082170000}"/>
    <cellStyle name="Percent 10 2 3" xfId="6031" xr:uid="{00000000-0005-0000-0000-000083170000}"/>
    <cellStyle name="Percent 10 3" xfId="6030" xr:uid="{00000000-0005-0000-0000-000084170000}"/>
    <cellStyle name="Percent 2" xfId="4267" xr:uid="{00000000-0005-0000-0000-000085170000}"/>
    <cellStyle name="Percent 2 2" xfId="4268" xr:uid="{00000000-0005-0000-0000-000086170000}"/>
    <cellStyle name="Percent 2 3" xfId="4269" xr:uid="{00000000-0005-0000-0000-000087170000}"/>
    <cellStyle name="Percent 2 7" xfId="4270" xr:uid="{00000000-0005-0000-0000-000088170000}"/>
    <cellStyle name="Percent 3" xfId="4271" xr:uid="{00000000-0005-0000-0000-000089170000}"/>
    <cellStyle name="Percent 3 2" xfId="4272" xr:uid="{00000000-0005-0000-0000-00008A170000}"/>
    <cellStyle name="Percent 4" xfId="4273" xr:uid="{00000000-0005-0000-0000-00008B170000}"/>
    <cellStyle name="Percent 4 2" xfId="4274" xr:uid="{00000000-0005-0000-0000-00008C170000}"/>
    <cellStyle name="Percent 5" xfId="4275" xr:uid="{00000000-0005-0000-0000-00008D170000}"/>
    <cellStyle name="Percent 6" xfId="4276" xr:uid="{00000000-0005-0000-0000-00008E170000}"/>
    <cellStyle name="Percent 7" xfId="4277" xr:uid="{00000000-0005-0000-0000-00008F170000}"/>
    <cellStyle name="Percent 8" xfId="4278" xr:uid="{00000000-0005-0000-0000-000090170000}"/>
    <cellStyle name="Percent 9" xfId="4279" xr:uid="{00000000-0005-0000-0000-000091170000}"/>
    <cellStyle name="Sheet Title" xfId="4280" xr:uid="{00000000-0005-0000-0000-000092170000}"/>
    <cellStyle name="Style 1" xfId="4281" xr:uid="{00000000-0005-0000-0000-000093170000}"/>
    <cellStyle name="Style 1 2" xfId="4282" xr:uid="{00000000-0005-0000-0000-000094170000}"/>
    <cellStyle name="Style 1 2 2" xfId="4283" xr:uid="{00000000-0005-0000-0000-000095170000}"/>
    <cellStyle name="Style 1 2 3" xfId="4284" xr:uid="{00000000-0005-0000-0000-000096170000}"/>
    <cellStyle name="Style 1 3" xfId="4285" xr:uid="{00000000-0005-0000-0000-000097170000}"/>
    <cellStyle name="Style 1 4" xfId="4286" xr:uid="{00000000-0005-0000-0000-000098170000}"/>
    <cellStyle name="Style 1 4 2" xfId="4287" xr:uid="{00000000-0005-0000-0000-000099170000}"/>
    <cellStyle name="Style 1 4 3" xfId="4288" xr:uid="{00000000-0005-0000-0000-00009A170000}"/>
    <cellStyle name="Style 1 5" xfId="4327" xr:uid="{00000000-0005-0000-0000-00009B170000}"/>
    <cellStyle name="Title 2" xfId="4289" xr:uid="{00000000-0005-0000-0000-00009C170000}"/>
    <cellStyle name="Title 3" xfId="4290" xr:uid="{00000000-0005-0000-0000-00009D170000}"/>
    <cellStyle name="Total 2" xfId="4291" xr:uid="{00000000-0005-0000-0000-00009E170000}"/>
    <cellStyle name="Total 3" xfId="4292" xr:uid="{00000000-0005-0000-0000-00009F170000}"/>
    <cellStyle name="Warning Text 2" xfId="4293" xr:uid="{00000000-0005-0000-0000-0000A0170000}"/>
    <cellStyle name="Warning Text 3" xfId="4294" xr:uid="{00000000-0005-0000-0000-0000A117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99" Type="http://schemas.openxmlformats.org/officeDocument/2006/relationships/externalLink" Target="externalLinks/externalLink283.xml"/><Relationship Id="rId21" Type="http://schemas.openxmlformats.org/officeDocument/2006/relationships/externalLink" Target="externalLinks/externalLink5.xml"/><Relationship Id="rId63" Type="http://schemas.openxmlformats.org/officeDocument/2006/relationships/externalLink" Target="externalLinks/externalLink47.xml"/><Relationship Id="rId159" Type="http://schemas.openxmlformats.org/officeDocument/2006/relationships/externalLink" Target="externalLinks/externalLink143.xml"/><Relationship Id="rId324" Type="http://schemas.openxmlformats.org/officeDocument/2006/relationships/externalLink" Target="externalLinks/externalLink308.xml"/><Relationship Id="rId366" Type="http://schemas.openxmlformats.org/officeDocument/2006/relationships/externalLink" Target="externalLinks/externalLink350.xml"/><Relationship Id="rId170" Type="http://schemas.openxmlformats.org/officeDocument/2006/relationships/externalLink" Target="externalLinks/externalLink154.xml"/><Relationship Id="rId226" Type="http://schemas.openxmlformats.org/officeDocument/2006/relationships/externalLink" Target="externalLinks/externalLink210.xml"/><Relationship Id="rId433" Type="http://schemas.openxmlformats.org/officeDocument/2006/relationships/externalLink" Target="externalLinks/externalLink417.xml"/><Relationship Id="rId268" Type="http://schemas.openxmlformats.org/officeDocument/2006/relationships/externalLink" Target="externalLinks/externalLink252.xml"/><Relationship Id="rId475" Type="http://schemas.openxmlformats.org/officeDocument/2006/relationships/externalLink" Target="externalLinks/externalLink459.xml"/><Relationship Id="rId32" Type="http://schemas.openxmlformats.org/officeDocument/2006/relationships/externalLink" Target="externalLinks/externalLink16.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335" Type="http://schemas.openxmlformats.org/officeDocument/2006/relationships/externalLink" Target="externalLinks/externalLink319.xml"/><Relationship Id="rId377" Type="http://schemas.openxmlformats.org/officeDocument/2006/relationships/externalLink" Target="externalLinks/externalLink361.xml"/><Relationship Id="rId5" Type="http://schemas.openxmlformats.org/officeDocument/2006/relationships/worksheet" Target="worksheets/sheet5.xml"/><Relationship Id="rId181" Type="http://schemas.openxmlformats.org/officeDocument/2006/relationships/externalLink" Target="externalLinks/externalLink165.xml"/><Relationship Id="rId237" Type="http://schemas.openxmlformats.org/officeDocument/2006/relationships/externalLink" Target="externalLinks/externalLink221.xml"/><Relationship Id="rId402" Type="http://schemas.openxmlformats.org/officeDocument/2006/relationships/externalLink" Target="externalLinks/externalLink386.xml"/><Relationship Id="rId279" Type="http://schemas.openxmlformats.org/officeDocument/2006/relationships/externalLink" Target="externalLinks/externalLink263.xml"/><Relationship Id="rId444" Type="http://schemas.openxmlformats.org/officeDocument/2006/relationships/externalLink" Target="externalLinks/externalLink428.xml"/><Relationship Id="rId43" Type="http://schemas.openxmlformats.org/officeDocument/2006/relationships/externalLink" Target="externalLinks/externalLink27.xml"/><Relationship Id="rId139" Type="http://schemas.openxmlformats.org/officeDocument/2006/relationships/externalLink" Target="externalLinks/externalLink123.xml"/><Relationship Id="rId290" Type="http://schemas.openxmlformats.org/officeDocument/2006/relationships/externalLink" Target="externalLinks/externalLink274.xml"/><Relationship Id="rId304" Type="http://schemas.openxmlformats.org/officeDocument/2006/relationships/externalLink" Target="externalLinks/externalLink288.xml"/><Relationship Id="rId346" Type="http://schemas.openxmlformats.org/officeDocument/2006/relationships/externalLink" Target="externalLinks/externalLink330.xml"/><Relationship Id="rId388" Type="http://schemas.openxmlformats.org/officeDocument/2006/relationships/externalLink" Target="externalLinks/externalLink372.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413" Type="http://schemas.openxmlformats.org/officeDocument/2006/relationships/externalLink" Target="externalLinks/externalLink397.xml"/><Relationship Id="rId248" Type="http://schemas.openxmlformats.org/officeDocument/2006/relationships/externalLink" Target="externalLinks/externalLink232.xml"/><Relationship Id="rId455" Type="http://schemas.openxmlformats.org/officeDocument/2006/relationships/externalLink" Target="externalLinks/externalLink439.xml"/><Relationship Id="rId12" Type="http://schemas.openxmlformats.org/officeDocument/2006/relationships/worksheet" Target="worksheets/sheet12.xml"/><Relationship Id="rId108" Type="http://schemas.openxmlformats.org/officeDocument/2006/relationships/externalLink" Target="externalLinks/externalLink92.xml"/><Relationship Id="rId315" Type="http://schemas.openxmlformats.org/officeDocument/2006/relationships/externalLink" Target="externalLinks/externalLink299.xml"/><Relationship Id="rId357" Type="http://schemas.openxmlformats.org/officeDocument/2006/relationships/externalLink" Target="externalLinks/externalLink341.xml"/><Relationship Id="rId54" Type="http://schemas.openxmlformats.org/officeDocument/2006/relationships/externalLink" Target="externalLinks/externalLink38.xml"/><Relationship Id="rId96" Type="http://schemas.openxmlformats.org/officeDocument/2006/relationships/externalLink" Target="externalLinks/externalLink80.xml"/><Relationship Id="rId161" Type="http://schemas.openxmlformats.org/officeDocument/2006/relationships/externalLink" Target="externalLinks/externalLink145.xml"/><Relationship Id="rId217" Type="http://schemas.openxmlformats.org/officeDocument/2006/relationships/externalLink" Target="externalLinks/externalLink201.xml"/><Relationship Id="rId399" Type="http://schemas.openxmlformats.org/officeDocument/2006/relationships/externalLink" Target="externalLinks/externalLink383.xml"/><Relationship Id="rId259" Type="http://schemas.openxmlformats.org/officeDocument/2006/relationships/externalLink" Target="externalLinks/externalLink243.xml"/><Relationship Id="rId424" Type="http://schemas.openxmlformats.org/officeDocument/2006/relationships/externalLink" Target="externalLinks/externalLink408.xml"/><Relationship Id="rId466" Type="http://schemas.openxmlformats.org/officeDocument/2006/relationships/externalLink" Target="externalLinks/externalLink450.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270" Type="http://schemas.openxmlformats.org/officeDocument/2006/relationships/externalLink" Target="externalLinks/externalLink254.xml"/><Relationship Id="rId326" Type="http://schemas.openxmlformats.org/officeDocument/2006/relationships/externalLink" Target="externalLinks/externalLink310.xml"/><Relationship Id="rId65" Type="http://schemas.openxmlformats.org/officeDocument/2006/relationships/externalLink" Target="externalLinks/externalLink49.xml"/><Relationship Id="rId130" Type="http://schemas.openxmlformats.org/officeDocument/2006/relationships/externalLink" Target="externalLinks/externalLink114.xml"/><Relationship Id="rId368" Type="http://schemas.openxmlformats.org/officeDocument/2006/relationships/externalLink" Target="externalLinks/externalLink352.xml"/><Relationship Id="rId172" Type="http://schemas.openxmlformats.org/officeDocument/2006/relationships/externalLink" Target="externalLinks/externalLink156.xml"/><Relationship Id="rId228" Type="http://schemas.openxmlformats.org/officeDocument/2006/relationships/externalLink" Target="externalLinks/externalLink212.xml"/><Relationship Id="rId435" Type="http://schemas.openxmlformats.org/officeDocument/2006/relationships/externalLink" Target="externalLinks/externalLink419.xml"/><Relationship Id="rId477" Type="http://schemas.openxmlformats.org/officeDocument/2006/relationships/externalLink" Target="externalLinks/externalLink461.xml"/><Relationship Id="rId281" Type="http://schemas.openxmlformats.org/officeDocument/2006/relationships/externalLink" Target="externalLinks/externalLink265.xml"/><Relationship Id="rId337" Type="http://schemas.openxmlformats.org/officeDocument/2006/relationships/externalLink" Target="externalLinks/externalLink321.xml"/><Relationship Id="rId34" Type="http://schemas.openxmlformats.org/officeDocument/2006/relationships/externalLink" Target="externalLinks/externalLink18.xml"/><Relationship Id="rId76" Type="http://schemas.openxmlformats.org/officeDocument/2006/relationships/externalLink" Target="externalLinks/externalLink60.xml"/><Relationship Id="rId141" Type="http://schemas.openxmlformats.org/officeDocument/2006/relationships/externalLink" Target="externalLinks/externalLink125.xml"/><Relationship Id="rId379" Type="http://schemas.openxmlformats.org/officeDocument/2006/relationships/externalLink" Target="externalLinks/externalLink363.xml"/><Relationship Id="rId7" Type="http://schemas.openxmlformats.org/officeDocument/2006/relationships/worksheet" Target="worksheets/sheet7.xml"/><Relationship Id="rId183" Type="http://schemas.openxmlformats.org/officeDocument/2006/relationships/externalLink" Target="externalLinks/externalLink167.xml"/><Relationship Id="rId239" Type="http://schemas.openxmlformats.org/officeDocument/2006/relationships/externalLink" Target="externalLinks/externalLink223.xml"/><Relationship Id="rId390" Type="http://schemas.openxmlformats.org/officeDocument/2006/relationships/externalLink" Target="externalLinks/externalLink374.xml"/><Relationship Id="rId404" Type="http://schemas.openxmlformats.org/officeDocument/2006/relationships/externalLink" Target="externalLinks/externalLink388.xml"/><Relationship Id="rId446" Type="http://schemas.openxmlformats.org/officeDocument/2006/relationships/externalLink" Target="externalLinks/externalLink430.xml"/><Relationship Id="rId250" Type="http://schemas.openxmlformats.org/officeDocument/2006/relationships/externalLink" Target="externalLinks/externalLink234.xml"/><Relationship Id="rId292" Type="http://schemas.openxmlformats.org/officeDocument/2006/relationships/externalLink" Target="externalLinks/externalLink276.xml"/><Relationship Id="rId306" Type="http://schemas.openxmlformats.org/officeDocument/2006/relationships/externalLink" Target="externalLinks/externalLink290.xml"/><Relationship Id="rId45" Type="http://schemas.openxmlformats.org/officeDocument/2006/relationships/externalLink" Target="externalLinks/externalLink29.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348" Type="http://schemas.openxmlformats.org/officeDocument/2006/relationships/externalLink" Target="externalLinks/externalLink332.xml"/><Relationship Id="rId152" Type="http://schemas.openxmlformats.org/officeDocument/2006/relationships/externalLink" Target="externalLinks/externalLink136.xml"/><Relationship Id="rId194" Type="http://schemas.openxmlformats.org/officeDocument/2006/relationships/externalLink" Target="externalLinks/externalLink178.xml"/><Relationship Id="rId208" Type="http://schemas.openxmlformats.org/officeDocument/2006/relationships/externalLink" Target="externalLinks/externalLink192.xml"/><Relationship Id="rId415" Type="http://schemas.openxmlformats.org/officeDocument/2006/relationships/externalLink" Target="externalLinks/externalLink399.xml"/><Relationship Id="rId457" Type="http://schemas.openxmlformats.org/officeDocument/2006/relationships/externalLink" Target="externalLinks/externalLink441.xml"/><Relationship Id="rId261" Type="http://schemas.openxmlformats.org/officeDocument/2006/relationships/externalLink" Target="externalLinks/externalLink245.xml"/><Relationship Id="rId14" Type="http://schemas.openxmlformats.org/officeDocument/2006/relationships/worksheet" Target="worksheets/sheet14.xml"/><Relationship Id="rId56" Type="http://schemas.openxmlformats.org/officeDocument/2006/relationships/externalLink" Target="externalLinks/externalLink40.xml"/><Relationship Id="rId317" Type="http://schemas.openxmlformats.org/officeDocument/2006/relationships/externalLink" Target="externalLinks/externalLink301.xml"/><Relationship Id="rId359" Type="http://schemas.openxmlformats.org/officeDocument/2006/relationships/externalLink" Target="externalLinks/externalLink343.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63" Type="http://schemas.openxmlformats.org/officeDocument/2006/relationships/externalLink" Target="externalLinks/externalLink147.xml"/><Relationship Id="rId219" Type="http://schemas.openxmlformats.org/officeDocument/2006/relationships/externalLink" Target="externalLinks/externalLink203.xml"/><Relationship Id="rId370" Type="http://schemas.openxmlformats.org/officeDocument/2006/relationships/externalLink" Target="externalLinks/externalLink354.xml"/><Relationship Id="rId426" Type="http://schemas.openxmlformats.org/officeDocument/2006/relationships/externalLink" Target="externalLinks/externalLink410.xml"/><Relationship Id="rId230" Type="http://schemas.openxmlformats.org/officeDocument/2006/relationships/externalLink" Target="externalLinks/externalLink214.xml"/><Relationship Id="rId468" Type="http://schemas.openxmlformats.org/officeDocument/2006/relationships/externalLink" Target="externalLinks/externalLink452.xml"/><Relationship Id="rId25" Type="http://schemas.openxmlformats.org/officeDocument/2006/relationships/externalLink" Target="externalLinks/externalLink9.xml"/><Relationship Id="rId67" Type="http://schemas.openxmlformats.org/officeDocument/2006/relationships/externalLink" Target="externalLinks/externalLink51.xml"/><Relationship Id="rId272" Type="http://schemas.openxmlformats.org/officeDocument/2006/relationships/externalLink" Target="externalLinks/externalLink256.xml"/><Relationship Id="rId328" Type="http://schemas.openxmlformats.org/officeDocument/2006/relationships/externalLink" Target="externalLinks/externalLink312.xml"/><Relationship Id="rId132" Type="http://schemas.openxmlformats.org/officeDocument/2006/relationships/externalLink" Target="externalLinks/externalLink116.xml"/><Relationship Id="rId174" Type="http://schemas.openxmlformats.org/officeDocument/2006/relationships/externalLink" Target="externalLinks/externalLink158.xml"/><Relationship Id="rId381" Type="http://schemas.openxmlformats.org/officeDocument/2006/relationships/externalLink" Target="externalLinks/externalLink365.xml"/><Relationship Id="rId241" Type="http://schemas.openxmlformats.org/officeDocument/2006/relationships/externalLink" Target="externalLinks/externalLink225.xml"/><Relationship Id="rId437" Type="http://schemas.openxmlformats.org/officeDocument/2006/relationships/externalLink" Target="externalLinks/externalLink421.xml"/><Relationship Id="rId479" Type="http://schemas.openxmlformats.org/officeDocument/2006/relationships/styles" Target="styles.xml"/><Relationship Id="rId36" Type="http://schemas.openxmlformats.org/officeDocument/2006/relationships/externalLink" Target="externalLinks/externalLink20.xml"/><Relationship Id="rId283" Type="http://schemas.openxmlformats.org/officeDocument/2006/relationships/externalLink" Target="externalLinks/externalLink267.xml"/><Relationship Id="rId339" Type="http://schemas.openxmlformats.org/officeDocument/2006/relationships/externalLink" Target="externalLinks/externalLink323.xml"/><Relationship Id="rId78" Type="http://schemas.openxmlformats.org/officeDocument/2006/relationships/externalLink" Target="externalLinks/externalLink62.xml"/><Relationship Id="rId101" Type="http://schemas.openxmlformats.org/officeDocument/2006/relationships/externalLink" Target="externalLinks/externalLink85.xml"/><Relationship Id="rId143" Type="http://schemas.openxmlformats.org/officeDocument/2006/relationships/externalLink" Target="externalLinks/externalLink127.xml"/><Relationship Id="rId185" Type="http://schemas.openxmlformats.org/officeDocument/2006/relationships/externalLink" Target="externalLinks/externalLink169.xml"/><Relationship Id="rId350" Type="http://schemas.openxmlformats.org/officeDocument/2006/relationships/externalLink" Target="externalLinks/externalLink334.xml"/><Relationship Id="rId406" Type="http://schemas.openxmlformats.org/officeDocument/2006/relationships/externalLink" Target="externalLinks/externalLink390.xml"/><Relationship Id="rId9" Type="http://schemas.openxmlformats.org/officeDocument/2006/relationships/worksheet" Target="worksheets/sheet9.xml"/><Relationship Id="rId210" Type="http://schemas.openxmlformats.org/officeDocument/2006/relationships/externalLink" Target="externalLinks/externalLink194.xml"/><Relationship Id="rId392" Type="http://schemas.openxmlformats.org/officeDocument/2006/relationships/externalLink" Target="externalLinks/externalLink376.xml"/><Relationship Id="rId448" Type="http://schemas.openxmlformats.org/officeDocument/2006/relationships/externalLink" Target="externalLinks/externalLink432.xml"/><Relationship Id="rId252" Type="http://schemas.openxmlformats.org/officeDocument/2006/relationships/externalLink" Target="externalLinks/externalLink236.xml"/><Relationship Id="rId294" Type="http://schemas.openxmlformats.org/officeDocument/2006/relationships/externalLink" Target="externalLinks/externalLink278.xml"/><Relationship Id="rId308" Type="http://schemas.openxmlformats.org/officeDocument/2006/relationships/externalLink" Target="externalLinks/externalLink292.xml"/><Relationship Id="rId47" Type="http://schemas.openxmlformats.org/officeDocument/2006/relationships/externalLink" Target="externalLinks/externalLink31.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54" Type="http://schemas.openxmlformats.org/officeDocument/2006/relationships/externalLink" Target="externalLinks/externalLink138.xml"/><Relationship Id="rId361" Type="http://schemas.openxmlformats.org/officeDocument/2006/relationships/externalLink" Target="externalLinks/externalLink345.xml"/><Relationship Id="rId196" Type="http://schemas.openxmlformats.org/officeDocument/2006/relationships/externalLink" Target="externalLinks/externalLink180.xml"/><Relationship Id="rId417" Type="http://schemas.openxmlformats.org/officeDocument/2006/relationships/externalLink" Target="externalLinks/externalLink401.xml"/><Relationship Id="rId459" Type="http://schemas.openxmlformats.org/officeDocument/2006/relationships/externalLink" Target="externalLinks/externalLink443.xml"/><Relationship Id="rId16" Type="http://schemas.openxmlformats.org/officeDocument/2006/relationships/worksheet" Target="worksheets/sheet16.xml"/><Relationship Id="rId221" Type="http://schemas.openxmlformats.org/officeDocument/2006/relationships/externalLink" Target="externalLinks/externalLink205.xml"/><Relationship Id="rId263" Type="http://schemas.openxmlformats.org/officeDocument/2006/relationships/externalLink" Target="externalLinks/externalLink247.xml"/><Relationship Id="rId319" Type="http://schemas.openxmlformats.org/officeDocument/2006/relationships/externalLink" Target="externalLinks/externalLink303.xml"/><Relationship Id="rId470" Type="http://schemas.openxmlformats.org/officeDocument/2006/relationships/externalLink" Target="externalLinks/externalLink454.xml"/><Relationship Id="rId58" Type="http://schemas.openxmlformats.org/officeDocument/2006/relationships/externalLink" Target="externalLinks/externalLink42.xml"/><Relationship Id="rId123" Type="http://schemas.openxmlformats.org/officeDocument/2006/relationships/externalLink" Target="externalLinks/externalLink107.xml"/><Relationship Id="rId330" Type="http://schemas.openxmlformats.org/officeDocument/2006/relationships/externalLink" Target="externalLinks/externalLink314.xml"/><Relationship Id="rId165" Type="http://schemas.openxmlformats.org/officeDocument/2006/relationships/externalLink" Target="externalLinks/externalLink149.xml"/><Relationship Id="rId372" Type="http://schemas.openxmlformats.org/officeDocument/2006/relationships/externalLink" Target="externalLinks/externalLink356.xml"/><Relationship Id="rId428" Type="http://schemas.openxmlformats.org/officeDocument/2006/relationships/externalLink" Target="externalLinks/externalLink412.xml"/><Relationship Id="rId232" Type="http://schemas.openxmlformats.org/officeDocument/2006/relationships/externalLink" Target="externalLinks/externalLink216.xml"/><Relationship Id="rId274" Type="http://schemas.openxmlformats.org/officeDocument/2006/relationships/externalLink" Target="externalLinks/externalLink258.xml"/><Relationship Id="rId481" Type="http://schemas.openxmlformats.org/officeDocument/2006/relationships/calcChain" Target="calcChain.xml"/><Relationship Id="rId27" Type="http://schemas.openxmlformats.org/officeDocument/2006/relationships/externalLink" Target="externalLinks/externalLink11.xml"/><Relationship Id="rId69" Type="http://schemas.openxmlformats.org/officeDocument/2006/relationships/externalLink" Target="externalLinks/externalLink53.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76" Type="http://schemas.openxmlformats.org/officeDocument/2006/relationships/externalLink" Target="externalLinks/externalLink160.xml"/><Relationship Id="rId341" Type="http://schemas.openxmlformats.org/officeDocument/2006/relationships/externalLink" Target="externalLinks/externalLink325.xml"/><Relationship Id="rId383" Type="http://schemas.openxmlformats.org/officeDocument/2006/relationships/externalLink" Target="externalLinks/externalLink367.xml"/><Relationship Id="rId439" Type="http://schemas.openxmlformats.org/officeDocument/2006/relationships/externalLink" Target="externalLinks/externalLink423.xml"/><Relationship Id="rId201" Type="http://schemas.openxmlformats.org/officeDocument/2006/relationships/externalLink" Target="externalLinks/externalLink185.xml"/><Relationship Id="rId243" Type="http://schemas.openxmlformats.org/officeDocument/2006/relationships/externalLink" Target="externalLinks/externalLink227.xml"/><Relationship Id="rId285" Type="http://schemas.openxmlformats.org/officeDocument/2006/relationships/externalLink" Target="externalLinks/externalLink269.xml"/><Relationship Id="rId450" Type="http://schemas.openxmlformats.org/officeDocument/2006/relationships/externalLink" Target="externalLinks/externalLink434.xml"/><Relationship Id="rId38" Type="http://schemas.openxmlformats.org/officeDocument/2006/relationships/externalLink" Target="externalLinks/externalLink22.xml"/><Relationship Id="rId103" Type="http://schemas.openxmlformats.org/officeDocument/2006/relationships/externalLink" Target="externalLinks/externalLink87.xml"/><Relationship Id="rId310" Type="http://schemas.openxmlformats.org/officeDocument/2006/relationships/externalLink" Target="externalLinks/externalLink29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87" Type="http://schemas.openxmlformats.org/officeDocument/2006/relationships/externalLink" Target="externalLinks/externalLink171.xml"/><Relationship Id="rId352" Type="http://schemas.openxmlformats.org/officeDocument/2006/relationships/externalLink" Target="externalLinks/externalLink336.xml"/><Relationship Id="rId394" Type="http://schemas.openxmlformats.org/officeDocument/2006/relationships/externalLink" Target="externalLinks/externalLink378.xml"/><Relationship Id="rId408" Type="http://schemas.openxmlformats.org/officeDocument/2006/relationships/externalLink" Target="externalLinks/externalLink392.xml"/><Relationship Id="rId212" Type="http://schemas.openxmlformats.org/officeDocument/2006/relationships/externalLink" Target="externalLinks/externalLink196.xml"/><Relationship Id="rId254" Type="http://schemas.openxmlformats.org/officeDocument/2006/relationships/externalLink" Target="externalLinks/externalLink238.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296" Type="http://schemas.openxmlformats.org/officeDocument/2006/relationships/externalLink" Target="externalLinks/externalLink280.xml"/><Relationship Id="rId461" Type="http://schemas.openxmlformats.org/officeDocument/2006/relationships/externalLink" Target="externalLinks/externalLink445.xml"/><Relationship Id="rId60" Type="http://schemas.openxmlformats.org/officeDocument/2006/relationships/externalLink" Target="externalLinks/externalLink44.xml"/><Relationship Id="rId156" Type="http://schemas.openxmlformats.org/officeDocument/2006/relationships/externalLink" Target="externalLinks/externalLink140.xml"/><Relationship Id="rId198" Type="http://schemas.openxmlformats.org/officeDocument/2006/relationships/externalLink" Target="externalLinks/externalLink182.xml"/><Relationship Id="rId321" Type="http://schemas.openxmlformats.org/officeDocument/2006/relationships/externalLink" Target="externalLinks/externalLink305.xml"/><Relationship Id="rId363" Type="http://schemas.openxmlformats.org/officeDocument/2006/relationships/externalLink" Target="externalLinks/externalLink347.xml"/><Relationship Id="rId419" Type="http://schemas.openxmlformats.org/officeDocument/2006/relationships/externalLink" Target="externalLinks/externalLink403.xml"/><Relationship Id="rId223" Type="http://schemas.openxmlformats.org/officeDocument/2006/relationships/externalLink" Target="externalLinks/externalLink207.xml"/><Relationship Id="rId430" Type="http://schemas.openxmlformats.org/officeDocument/2006/relationships/externalLink" Target="externalLinks/externalLink414.xml"/><Relationship Id="rId18" Type="http://schemas.openxmlformats.org/officeDocument/2006/relationships/externalLink" Target="externalLinks/externalLink2.xml"/><Relationship Id="rId265" Type="http://schemas.openxmlformats.org/officeDocument/2006/relationships/externalLink" Target="externalLinks/externalLink249.xml"/><Relationship Id="rId472" Type="http://schemas.openxmlformats.org/officeDocument/2006/relationships/externalLink" Target="externalLinks/externalLink456.xml"/><Relationship Id="rId125" Type="http://schemas.openxmlformats.org/officeDocument/2006/relationships/externalLink" Target="externalLinks/externalLink109.xml"/><Relationship Id="rId167" Type="http://schemas.openxmlformats.org/officeDocument/2006/relationships/externalLink" Target="externalLinks/externalLink151.xml"/><Relationship Id="rId332" Type="http://schemas.openxmlformats.org/officeDocument/2006/relationships/externalLink" Target="externalLinks/externalLink316.xml"/><Relationship Id="rId374" Type="http://schemas.openxmlformats.org/officeDocument/2006/relationships/externalLink" Target="externalLinks/externalLink358.xml"/><Relationship Id="rId71" Type="http://schemas.openxmlformats.org/officeDocument/2006/relationships/externalLink" Target="externalLinks/externalLink55.xml"/><Relationship Id="rId234" Type="http://schemas.openxmlformats.org/officeDocument/2006/relationships/externalLink" Target="externalLinks/externalLink218.xml"/><Relationship Id="rId2" Type="http://schemas.openxmlformats.org/officeDocument/2006/relationships/worksheet" Target="worksheets/sheet2.xml"/><Relationship Id="rId29" Type="http://schemas.openxmlformats.org/officeDocument/2006/relationships/externalLink" Target="externalLinks/externalLink13.xml"/><Relationship Id="rId276" Type="http://schemas.openxmlformats.org/officeDocument/2006/relationships/externalLink" Target="externalLinks/externalLink260.xml"/><Relationship Id="rId441" Type="http://schemas.openxmlformats.org/officeDocument/2006/relationships/externalLink" Target="externalLinks/externalLink425.xml"/><Relationship Id="rId40" Type="http://schemas.openxmlformats.org/officeDocument/2006/relationships/externalLink" Target="externalLinks/externalLink24.xml"/><Relationship Id="rId136" Type="http://schemas.openxmlformats.org/officeDocument/2006/relationships/externalLink" Target="externalLinks/externalLink120.xml"/><Relationship Id="rId178" Type="http://schemas.openxmlformats.org/officeDocument/2006/relationships/externalLink" Target="externalLinks/externalLink162.xml"/><Relationship Id="rId301" Type="http://schemas.openxmlformats.org/officeDocument/2006/relationships/externalLink" Target="externalLinks/externalLink285.xml"/><Relationship Id="rId343" Type="http://schemas.openxmlformats.org/officeDocument/2006/relationships/externalLink" Target="externalLinks/externalLink327.xml"/><Relationship Id="rId82" Type="http://schemas.openxmlformats.org/officeDocument/2006/relationships/externalLink" Target="externalLinks/externalLink66.xml"/><Relationship Id="rId203" Type="http://schemas.openxmlformats.org/officeDocument/2006/relationships/externalLink" Target="externalLinks/externalLink187.xml"/><Relationship Id="rId385" Type="http://schemas.openxmlformats.org/officeDocument/2006/relationships/externalLink" Target="externalLinks/externalLink369.xml"/><Relationship Id="rId245" Type="http://schemas.openxmlformats.org/officeDocument/2006/relationships/externalLink" Target="externalLinks/externalLink229.xml"/><Relationship Id="rId287" Type="http://schemas.openxmlformats.org/officeDocument/2006/relationships/externalLink" Target="externalLinks/externalLink271.xml"/><Relationship Id="rId410" Type="http://schemas.openxmlformats.org/officeDocument/2006/relationships/externalLink" Target="externalLinks/externalLink394.xml"/><Relationship Id="rId452" Type="http://schemas.openxmlformats.org/officeDocument/2006/relationships/externalLink" Target="externalLinks/externalLink436.xml"/><Relationship Id="rId105" Type="http://schemas.openxmlformats.org/officeDocument/2006/relationships/externalLink" Target="externalLinks/externalLink89.xml"/><Relationship Id="rId147" Type="http://schemas.openxmlformats.org/officeDocument/2006/relationships/externalLink" Target="externalLinks/externalLink131.xml"/><Relationship Id="rId312" Type="http://schemas.openxmlformats.org/officeDocument/2006/relationships/externalLink" Target="externalLinks/externalLink296.xml"/><Relationship Id="rId354" Type="http://schemas.openxmlformats.org/officeDocument/2006/relationships/externalLink" Target="externalLinks/externalLink338.xml"/><Relationship Id="rId51" Type="http://schemas.openxmlformats.org/officeDocument/2006/relationships/externalLink" Target="externalLinks/externalLink35.xml"/><Relationship Id="rId93" Type="http://schemas.openxmlformats.org/officeDocument/2006/relationships/externalLink" Target="externalLinks/externalLink77.xml"/><Relationship Id="rId189" Type="http://schemas.openxmlformats.org/officeDocument/2006/relationships/externalLink" Target="externalLinks/externalLink173.xml"/><Relationship Id="rId396" Type="http://schemas.openxmlformats.org/officeDocument/2006/relationships/externalLink" Target="externalLinks/externalLink380.xml"/><Relationship Id="rId3" Type="http://schemas.openxmlformats.org/officeDocument/2006/relationships/worksheet" Target="worksheets/sheet3.xml"/><Relationship Id="rId214" Type="http://schemas.openxmlformats.org/officeDocument/2006/relationships/externalLink" Target="externalLinks/externalLink198.xml"/><Relationship Id="rId235" Type="http://schemas.openxmlformats.org/officeDocument/2006/relationships/externalLink" Target="externalLinks/externalLink219.xml"/><Relationship Id="rId256" Type="http://schemas.openxmlformats.org/officeDocument/2006/relationships/externalLink" Target="externalLinks/externalLink240.xml"/><Relationship Id="rId277" Type="http://schemas.openxmlformats.org/officeDocument/2006/relationships/externalLink" Target="externalLinks/externalLink261.xml"/><Relationship Id="rId298" Type="http://schemas.openxmlformats.org/officeDocument/2006/relationships/externalLink" Target="externalLinks/externalLink282.xml"/><Relationship Id="rId400" Type="http://schemas.openxmlformats.org/officeDocument/2006/relationships/externalLink" Target="externalLinks/externalLink384.xml"/><Relationship Id="rId421" Type="http://schemas.openxmlformats.org/officeDocument/2006/relationships/externalLink" Target="externalLinks/externalLink405.xml"/><Relationship Id="rId442" Type="http://schemas.openxmlformats.org/officeDocument/2006/relationships/externalLink" Target="externalLinks/externalLink426.xml"/><Relationship Id="rId463" Type="http://schemas.openxmlformats.org/officeDocument/2006/relationships/externalLink" Target="externalLinks/externalLink447.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302" Type="http://schemas.openxmlformats.org/officeDocument/2006/relationships/externalLink" Target="externalLinks/externalLink286.xml"/><Relationship Id="rId323" Type="http://schemas.openxmlformats.org/officeDocument/2006/relationships/externalLink" Target="externalLinks/externalLink307.xml"/><Relationship Id="rId344" Type="http://schemas.openxmlformats.org/officeDocument/2006/relationships/externalLink" Target="externalLinks/externalLink328.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179" Type="http://schemas.openxmlformats.org/officeDocument/2006/relationships/externalLink" Target="externalLinks/externalLink163.xml"/><Relationship Id="rId365" Type="http://schemas.openxmlformats.org/officeDocument/2006/relationships/externalLink" Target="externalLinks/externalLink349.xml"/><Relationship Id="rId386" Type="http://schemas.openxmlformats.org/officeDocument/2006/relationships/externalLink" Target="externalLinks/externalLink370.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5" Type="http://schemas.openxmlformats.org/officeDocument/2006/relationships/externalLink" Target="externalLinks/externalLink209.xml"/><Relationship Id="rId246" Type="http://schemas.openxmlformats.org/officeDocument/2006/relationships/externalLink" Target="externalLinks/externalLink230.xml"/><Relationship Id="rId267" Type="http://schemas.openxmlformats.org/officeDocument/2006/relationships/externalLink" Target="externalLinks/externalLink251.xml"/><Relationship Id="rId288" Type="http://schemas.openxmlformats.org/officeDocument/2006/relationships/externalLink" Target="externalLinks/externalLink272.xml"/><Relationship Id="rId411" Type="http://schemas.openxmlformats.org/officeDocument/2006/relationships/externalLink" Target="externalLinks/externalLink395.xml"/><Relationship Id="rId432" Type="http://schemas.openxmlformats.org/officeDocument/2006/relationships/externalLink" Target="externalLinks/externalLink416.xml"/><Relationship Id="rId453" Type="http://schemas.openxmlformats.org/officeDocument/2006/relationships/externalLink" Target="externalLinks/externalLink437.xml"/><Relationship Id="rId474" Type="http://schemas.openxmlformats.org/officeDocument/2006/relationships/externalLink" Target="externalLinks/externalLink458.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313" Type="http://schemas.openxmlformats.org/officeDocument/2006/relationships/externalLink" Target="externalLinks/externalLink297.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94" Type="http://schemas.openxmlformats.org/officeDocument/2006/relationships/externalLink" Target="externalLinks/externalLink78.xml"/><Relationship Id="rId148" Type="http://schemas.openxmlformats.org/officeDocument/2006/relationships/externalLink" Target="externalLinks/externalLink132.xml"/><Relationship Id="rId169" Type="http://schemas.openxmlformats.org/officeDocument/2006/relationships/externalLink" Target="externalLinks/externalLink153.xml"/><Relationship Id="rId334" Type="http://schemas.openxmlformats.org/officeDocument/2006/relationships/externalLink" Target="externalLinks/externalLink318.xml"/><Relationship Id="rId355" Type="http://schemas.openxmlformats.org/officeDocument/2006/relationships/externalLink" Target="externalLinks/externalLink339.xml"/><Relationship Id="rId376" Type="http://schemas.openxmlformats.org/officeDocument/2006/relationships/externalLink" Target="externalLinks/externalLink360.xml"/><Relationship Id="rId397" Type="http://schemas.openxmlformats.org/officeDocument/2006/relationships/externalLink" Target="externalLinks/externalLink381.xml"/><Relationship Id="rId4" Type="http://schemas.openxmlformats.org/officeDocument/2006/relationships/worksheet" Target="worksheets/sheet4.xml"/><Relationship Id="rId180" Type="http://schemas.openxmlformats.org/officeDocument/2006/relationships/externalLink" Target="externalLinks/externalLink16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78" Type="http://schemas.openxmlformats.org/officeDocument/2006/relationships/externalLink" Target="externalLinks/externalLink262.xml"/><Relationship Id="rId401" Type="http://schemas.openxmlformats.org/officeDocument/2006/relationships/externalLink" Target="externalLinks/externalLink385.xml"/><Relationship Id="rId422" Type="http://schemas.openxmlformats.org/officeDocument/2006/relationships/externalLink" Target="externalLinks/externalLink406.xml"/><Relationship Id="rId443" Type="http://schemas.openxmlformats.org/officeDocument/2006/relationships/externalLink" Target="externalLinks/externalLink427.xml"/><Relationship Id="rId464" Type="http://schemas.openxmlformats.org/officeDocument/2006/relationships/externalLink" Target="externalLinks/externalLink448.xml"/><Relationship Id="rId303" Type="http://schemas.openxmlformats.org/officeDocument/2006/relationships/externalLink" Target="externalLinks/externalLink287.xml"/><Relationship Id="rId42" Type="http://schemas.openxmlformats.org/officeDocument/2006/relationships/externalLink" Target="externalLinks/externalLink26.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345" Type="http://schemas.openxmlformats.org/officeDocument/2006/relationships/externalLink" Target="externalLinks/externalLink329.xml"/><Relationship Id="rId387" Type="http://schemas.openxmlformats.org/officeDocument/2006/relationships/externalLink" Target="externalLinks/externalLink371.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47" Type="http://schemas.openxmlformats.org/officeDocument/2006/relationships/externalLink" Target="externalLinks/externalLink231.xml"/><Relationship Id="rId412" Type="http://schemas.openxmlformats.org/officeDocument/2006/relationships/externalLink" Target="externalLinks/externalLink396.xml"/><Relationship Id="rId107" Type="http://schemas.openxmlformats.org/officeDocument/2006/relationships/externalLink" Target="externalLinks/externalLink91.xml"/><Relationship Id="rId289" Type="http://schemas.openxmlformats.org/officeDocument/2006/relationships/externalLink" Target="externalLinks/externalLink273.xml"/><Relationship Id="rId454" Type="http://schemas.openxmlformats.org/officeDocument/2006/relationships/externalLink" Target="externalLinks/externalLink438.xml"/><Relationship Id="rId11" Type="http://schemas.openxmlformats.org/officeDocument/2006/relationships/worksheet" Target="worksheets/sheet11.xml"/><Relationship Id="rId53" Type="http://schemas.openxmlformats.org/officeDocument/2006/relationships/externalLink" Target="externalLinks/externalLink37.xml"/><Relationship Id="rId149" Type="http://schemas.openxmlformats.org/officeDocument/2006/relationships/externalLink" Target="externalLinks/externalLink133.xml"/><Relationship Id="rId314" Type="http://schemas.openxmlformats.org/officeDocument/2006/relationships/externalLink" Target="externalLinks/externalLink298.xml"/><Relationship Id="rId356" Type="http://schemas.openxmlformats.org/officeDocument/2006/relationships/externalLink" Target="externalLinks/externalLink340.xml"/><Relationship Id="rId398" Type="http://schemas.openxmlformats.org/officeDocument/2006/relationships/externalLink" Target="externalLinks/externalLink382.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216" Type="http://schemas.openxmlformats.org/officeDocument/2006/relationships/externalLink" Target="externalLinks/externalLink200.xml"/><Relationship Id="rId423" Type="http://schemas.openxmlformats.org/officeDocument/2006/relationships/externalLink" Target="externalLinks/externalLink407.xml"/><Relationship Id="rId258" Type="http://schemas.openxmlformats.org/officeDocument/2006/relationships/externalLink" Target="externalLinks/externalLink242.xml"/><Relationship Id="rId465" Type="http://schemas.openxmlformats.org/officeDocument/2006/relationships/externalLink" Target="externalLinks/externalLink449.xml"/><Relationship Id="rId22" Type="http://schemas.openxmlformats.org/officeDocument/2006/relationships/externalLink" Target="externalLinks/externalLink6.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325" Type="http://schemas.openxmlformats.org/officeDocument/2006/relationships/externalLink" Target="externalLinks/externalLink309.xml"/><Relationship Id="rId367" Type="http://schemas.openxmlformats.org/officeDocument/2006/relationships/externalLink" Target="externalLinks/externalLink351.xml"/><Relationship Id="rId171" Type="http://schemas.openxmlformats.org/officeDocument/2006/relationships/externalLink" Target="externalLinks/externalLink155.xml"/><Relationship Id="rId227" Type="http://schemas.openxmlformats.org/officeDocument/2006/relationships/externalLink" Target="externalLinks/externalLink211.xml"/><Relationship Id="rId269" Type="http://schemas.openxmlformats.org/officeDocument/2006/relationships/externalLink" Target="externalLinks/externalLink253.xml"/><Relationship Id="rId434" Type="http://schemas.openxmlformats.org/officeDocument/2006/relationships/externalLink" Target="externalLinks/externalLink418.xml"/><Relationship Id="rId476" Type="http://schemas.openxmlformats.org/officeDocument/2006/relationships/externalLink" Target="externalLinks/externalLink460.xml"/><Relationship Id="rId33" Type="http://schemas.openxmlformats.org/officeDocument/2006/relationships/externalLink" Target="externalLinks/externalLink17.xml"/><Relationship Id="rId129" Type="http://schemas.openxmlformats.org/officeDocument/2006/relationships/externalLink" Target="externalLinks/externalLink113.xml"/><Relationship Id="rId280" Type="http://schemas.openxmlformats.org/officeDocument/2006/relationships/externalLink" Target="externalLinks/externalLink264.xml"/><Relationship Id="rId336" Type="http://schemas.openxmlformats.org/officeDocument/2006/relationships/externalLink" Target="externalLinks/externalLink320.xml"/><Relationship Id="rId75" Type="http://schemas.openxmlformats.org/officeDocument/2006/relationships/externalLink" Target="externalLinks/externalLink59.xml"/><Relationship Id="rId140" Type="http://schemas.openxmlformats.org/officeDocument/2006/relationships/externalLink" Target="externalLinks/externalLink124.xml"/><Relationship Id="rId182" Type="http://schemas.openxmlformats.org/officeDocument/2006/relationships/externalLink" Target="externalLinks/externalLink166.xml"/><Relationship Id="rId378" Type="http://schemas.openxmlformats.org/officeDocument/2006/relationships/externalLink" Target="externalLinks/externalLink362.xml"/><Relationship Id="rId403" Type="http://schemas.openxmlformats.org/officeDocument/2006/relationships/externalLink" Target="externalLinks/externalLink387.xml"/><Relationship Id="rId6" Type="http://schemas.openxmlformats.org/officeDocument/2006/relationships/worksheet" Target="worksheets/sheet6.xml"/><Relationship Id="rId238" Type="http://schemas.openxmlformats.org/officeDocument/2006/relationships/externalLink" Target="externalLinks/externalLink222.xml"/><Relationship Id="rId445" Type="http://schemas.openxmlformats.org/officeDocument/2006/relationships/externalLink" Target="externalLinks/externalLink429.xml"/><Relationship Id="rId291" Type="http://schemas.openxmlformats.org/officeDocument/2006/relationships/externalLink" Target="externalLinks/externalLink275.xml"/><Relationship Id="rId305" Type="http://schemas.openxmlformats.org/officeDocument/2006/relationships/externalLink" Target="externalLinks/externalLink289.xml"/><Relationship Id="rId347" Type="http://schemas.openxmlformats.org/officeDocument/2006/relationships/externalLink" Target="externalLinks/externalLink331.xml"/><Relationship Id="rId44" Type="http://schemas.openxmlformats.org/officeDocument/2006/relationships/externalLink" Target="externalLinks/externalLink28.xml"/><Relationship Id="rId86" Type="http://schemas.openxmlformats.org/officeDocument/2006/relationships/externalLink" Target="externalLinks/externalLink70.xml"/><Relationship Id="rId151" Type="http://schemas.openxmlformats.org/officeDocument/2006/relationships/externalLink" Target="externalLinks/externalLink135.xml"/><Relationship Id="rId389" Type="http://schemas.openxmlformats.org/officeDocument/2006/relationships/externalLink" Target="externalLinks/externalLink373.xml"/><Relationship Id="rId193" Type="http://schemas.openxmlformats.org/officeDocument/2006/relationships/externalLink" Target="externalLinks/externalLink177.xml"/><Relationship Id="rId207" Type="http://schemas.openxmlformats.org/officeDocument/2006/relationships/externalLink" Target="externalLinks/externalLink191.xml"/><Relationship Id="rId249" Type="http://schemas.openxmlformats.org/officeDocument/2006/relationships/externalLink" Target="externalLinks/externalLink233.xml"/><Relationship Id="rId414" Type="http://schemas.openxmlformats.org/officeDocument/2006/relationships/externalLink" Target="externalLinks/externalLink398.xml"/><Relationship Id="rId456" Type="http://schemas.openxmlformats.org/officeDocument/2006/relationships/externalLink" Target="externalLinks/externalLink440.xml"/><Relationship Id="rId13" Type="http://schemas.openxmlformats.org/officeDocument/2006/relationships/worksheet" Target="worksheets/sheet1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316" Type="http://schemas.openxmlformats.org/officeDocument/2006/relationships/externalLink" Target="externalLinks/externalLink300.xml"/><Relationship Id="rId55" Type="http://schemas.openxmlformats.org/officeDocument/2006/relationships/externalLink" Target="externalLinks/externalLink39.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358" Type="http://schemas.openxmlformats.org/officeDocument/2006/relationships/externalLink" Target="externalLinks/externalLink342.xml"/><Relationship Id="rId162" Type="http://schemas.openxmlformats.org/officeDocument/2006/relationships/externalLink" Target="externalLinks/externalLink146.xml"/><Relationship Id="rId218" Type="http://schemas.openxmlformats.org/officeDocument/2006/relationships/externalLink" Target="externalLinks/externalLink202.xml"/><Relationship Id="rId425" Type="http://schemas.openxmlformats.org/officeDocument/2006/relationships/externalLink" Target="externalLinks/externalLink409.xml"/><Relationship Id="rId467" Type="http://schemas.openxmlformats.org/officeDocument/2006/relationships/externalLink" Target="externalLinks/externalLink451.xml"/><Relationship Id="rId271" Type="http://schemas.openxmlformats.org/officeDocument/2006/relationships/externalLink" Target="externalLinks/externalLink255.xml"/><Relationship Id="rId24" Type="http://schemas.openxmlformats.org/officeDocument/2006/relationships/externalLink" Target="externalLinks/externalLink8.xml"/><Relationship Id="rId66" Type="http://schemas.openxmlformats.org/officeDocument/2006/relationships/externalLink" Target="externalLinks/externalLink50.xml"/><Relationship Id="rId131" Type="http://schemas.openxmlformats.org/officeDocument/2006/relationships/externalLink" Target="externalLinks/externalLink115.xml"/><Relationship Id="rId327" Type="http://schemas.openxmlformats.org/officeDocument/2006/relationships/externalLink" Target="externalLinks/externalLink311.xml"/><Relationship Id="rId369" Type="http://schemas.openxmlformats.org/officeDocument/2006/relationships/externalLink" Target="externalLinks/externalLink353.xml"/><Relationship Id="rId173" Type="http://schemas.openxmlformats.org/officeDocument/2006/relationships/externalLink" Target="externalLinks/externalLink157.xml"/><Relationship Id="rId229" Type="http://schemas.openxmlformats.org/officeDocument/2006/relationships/externalLink" Target="externalLinks/externalLink213.xml"/><Relationship Id="rId380" Type="http://schemas.openxmlformats.org/officeDocument/2006/relationships/externalLink" Target="externalLinks/externalLink364.xml"/><Relationship Id="rId436" Type="http://schemas.openxmlformats.org/officeDocument/2006/relationships/externalLink" Target="externalLinks/externalLink420.xml"/><Relationship Id="rId240" Type="http://schemas.openxmlformats.org/officeDocument/2006/relationships/externalLink" Target="externalLinks/externalLink224.xml"/><Relationship Id="rId478" Type="http://schemas.openxmlformats.org/officeDocument/2006/relationships/theme" Target="theme/theme1.xml"/><Relationship Id="rId35" Type="http://schemas.openxmlformats.org/officeDocument/2006/relationships/externalLink" Target="externalLinks/externalLink19.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282" Type="http://schemas.openxmlformats.org/officeDocument/2006/relationships/externalLink" Target="externalLinks/externalLink266.xml"/><Relationship Id="rId338" Type="http://schemas.openxmlformats.org/officeDocument/2006/relationships/externalLink" Target="externalLinks/externalLink322.xml"/><Relationship Id="rId8" Type="http://schemas.openxmlformats.org/officeDocument/2006/relationships/worksheet" Target="worksheets/sheet8.xml"/><Relationship Id="rId142" Type="http://schemas.openxmlformats.org/officeDocument/2006/relationships/externalLink" Target="externalLinks/externalLink126.xml"/><Relationship Id="rId184" Type="http://schemas.openxmlformats.org/officeDocument/2006/relationships/externalLink" Target="externalLinks/externalLink168.xml"/><Relationship Id="rId391" Type="http://schemas.openxmlformats.org/officeDocument/2006/relationships/externalLink" Target="externalLinks/externalLink375.xml"/><Relationship Id="rId405" Type="http://schemas.openxmlformats.org/officeDocument/2006/relationships/externalLink" Target="externalLinks/externalLink389.xml"/><Relationship Id="rId447" Type="http://schemas.openxmlformats.org/officeDocument/2006/relationships/externalLink" Target="externalLinks/externalLink431.xml"/><Relationship Id="rId251" Type="http://schemas.openxmlformats.org/officeDocument/2006/relationships/externalLink" Target="externalLinks/externalLink235.xml"/><Relationship Id="rId46" Type="http://schemas.openxmlformats.org/officeDocument/2006/relationships/externalLink" Target="externalLinks/externalLink30.xml"/><Relationship Id="rId293" Type="http://schemas.openxmlformats.org/officeDocument/2006/relationships/externalLink" Target="externalLinks/externalLink277.xml"/><Relationship Id="rId307" Type="http://schemas.openxmlformats.org/officeDocument/2006/relationships/externalLink" Target="externalLinks/externalLink291.xml"/><Relationship Id="rId349" Type="http://schemas.openxmlformats.org/officeDocument/2006/relationships/externalLink" Target="externalLinks/externalLink333.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53" Type="http://schemas.openxmlformats.org/officeDocument/2006/relationships/externalLink" Target="externalLinks/externalLink137.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360" Type="http://schemas.openxmlformats.org/officeDocument/2006/relationships/externalLink" Target="externalLinks/externalLink344.xml"/><Relationship Id="rId416" Type="http://schemas.openxmlformats.org/officeDocument/2006/relationships/externalLink" Target="externalLinks/externalLink400.xml"/><Relationship Id="rId220" Type="http://schemas.openxmlformats.org/officeDocument/2006/relationships/externalLink" Target="externalLinks/externalLink204.xml"/><Relationship Id="rId458" Type="http://schemas.openxmlformats.org/officeDocument/2006/relationships/externalLink" Target="externalLinks/externalLink442.xml"/><Relationship Id="rId15" Type="http://schemas.openxmlformats.org/officeDocument/2006/relationships/worksheet" Target="worksheets/sheet15.xml"/><Relationship Id="rId57" Type="http://schemas.openxmlformats.org/officeDocument/2006/relationships/externalLink" Target="externalLinks/externalLink41.xml"/><Relationship Id="rId262" Type="http://schemas.openxmlformats.org/officeDocument/2006/relationships/externalLink" Target="externalLinks/externalLink246.xml"/><Relationship Id="rId318" Type="http://schemas.openxmlformats.org/officeDocument/2006/relationships/externalLink" Target="externalLinks/externalLink302.xml"/><Relationship Id="rId99" Type="http://schemas.openxmlformats.org/officeDocument/2006/relationships/externalLink" Target="externalLinks/externalLink83.xml"/><Relationship Id="rId122" Type="http://schemas.openxmlformats.org/officeDocument/2006/relationships/externalLink" Target="externalLinks/externalLink106.xml"/><Relationship Id="rId164" Type="http://schemas.openxmlformats.org/officeDocument/2006/relationships/externalLink" Target="externalLinks/externalLink148.xml"/><Relationship Id="rId371" Type="http://schemas.openxmlformats.org/officeDocument/2006/relationships/externalLink" Target="externalLinks/externalLink355.xml"/><Relationship Id="rId427" Type="http://schemas.openxmlformats.org/officeDocument/2006/relationships/externalLink" Target="externalLinks/externalLink411.xml"/><Relationship Id="rId469" Type="http://schemas.openxmlformats.org/officeDocument/2006/relationships/externalLink" Target="externalLinks/externalLink453.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73" Type="http://schemas.openxmlformats.org/officeDocument/2006/relationships/externalLink" Target="externalLinks/externalLink257.xml"/><Relationship Id="rId329" Type="http://schemas.openxmlformats.org/officeDocument/2006/relationships/externalLink" Target="externalLinks/externalLink313.xml"/><Relationship Id="rId480" Type="http://schemas.openxmlformats.org/officeDocument/2006/relationships/sharedStrings" Target="sharedStrings.xml"/><Relationship Id="rId68" Type="http://schemas.openxmlformats.org/officeDocument/2006/relationships/externalLink" Target="externalLinks/externalLink52.xml"/><Relationship Id="rId133" Type="http://schemas.openxmlformats.org/officeDocument/2006/relationships/externalLink" Target="externalLinks/externalLink117.xml"/><Relationship Id="rId175" Type="http://schemas.openxmlformats.org/officeDocument/2006/relationships/externalLink" Target="externalLinks/externalLink159.xml"/><Relationship Id="rId340" Type="http://schemas.openxmlformats.org/officeDocument/2006/relationships/externalLink" Target="externalLinks/externalLink324.xml"/><Relationship Id="rId200" Type="http://schemas.openxmlformats.org/officeDocument/2006/relationships/externalLink" Target="externalLinks/externalLink184.xml"/><Relationship Id="rId382" Type="http://schemas.openxmlformats.org/officeDocument/2006/relationships/externalLink" Target="externalLinks/externalLink366.xml"/><Relationship Id="rId438" Type="http://schemas.openxmlformats.org/officeDocument/2006/relationships/externalLink" Target="externalLinks/externalLink422.xml"/><Relationship Id="rId242" Type="http://schemas.openxmlformats.org/officeDocument/2006/relationships/externalLink" Target="externalLinks/externalLink226.xml"/><Relationship Id="rId284" Type="http://schemas.openxmlformats.org/officeDocument/2006/relationships/externalLink" Target="externalLinks/externalLink268.xml"/><Relationship Id="rId37" Type="http://schemas.openxmlformats.org/officeDocument/2006/relationships/externalLink" Target="externalLinks/externalLink21.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86" Type="http://schemas.openxmlformats.org/officeDocument/2006/relationships/externalLink" Target="externalLinks/externalLink170.xml"/><Relationship Id="rId351" Type="http://schemas.openxmlformats.org/officeDocument/2006/relationships/externalLink" Target="externalLinks/externalLink335.xml"/><Relationship Id="rId393" Type="http://schemas.openxmlformats.org/officeDocument/2006/relationships/externalLink" Target="externalLinks/externalLink377.xml"/><Relationship Id="rId407" Type="http://schemas.openxmlformats.org/officeDocument/2006/relationships/externalLink" Target="externalLinks/externalLink391.xml"/><Relationship Id="rId449" Type="http://schemas.openxmlformats.org/officeDocument/2006/relationships/externalLink" Target="externalLinks/externalLink433.xml"/><Relationship Id="rId211" Type="http://schemas.openxmlformats.org/officeDocument/2006/relationships/externalLink" Target="externalLinks/externalLink195.xml"/><Relationship Id="rId253" Type="http://schemas.openxmlformats.org/officeDocument/2006/relationships/externalLink" Target="externalLinks/externalLink237.xml"/><Relationship Id="rId295" Type="http://schemas.openxmlformats.org/officeDocument/2006/relationships/externalLink" Target="externalLinks/externalLink279.xml"/><Relationship Id="rId309" Type="http://schemas.openxmlformats.org/officeDocument/2006/relationships/externalLink" Target="externalLinks/externalLink293.xml"/><Relationship Id="rId460" Type="http://schemas.openxmlformats.org/officeDocument/2006/relationships/externalLink" Target="externalLinks/externalLink444.xml"/><Relationship Id="rId48" Type="http://schemas.openxmlformats.org/officeDocument/2006/relationships/externalLink" Target="externalLinks/externalLink32.xml"/><Relationship Id="rId113" Type="http://schemas.openxmlformats.org/officeDocument/2006/relationships/externalLink" Target="externalLinks/externalLink97.xml"/><Relationship Id="rId320" Type="http://schemas.openxmlformats.org/officeDocument/2006/relationships/externalLink" Target="externalLinks/externalLink304.xml"/><Relationship Id="rId155" Type="http://schemas.openxmlformats.org/officeDocument/2006/relationships/externalLink" Target="externalLinks/externalLink139.xml"/><Relationship Id="rId197" Type="http://schemas.openxmlformats.org/officeDocument/2006/relationships/externalLink" Target="externalLinks/externalLink181.xml"/><Relationship Id="rId362" Type="http://schemas.openxmlformats.org/officeDocument/2006/relationships/externalLink" Target="externalLinks/externalLink346.xml"/><Relationship Id="rId418" Type="http://schemas.openxmlformats.org/officeDocument/2006/relationships/externalLink" Target="externalLinks/externalLink402.xml"/><Relationship Id="rId222" Type="http://schemas.openxmlformats.org/officeDocument/2006/relationships/externalLink" Target="externalLinks/externalLink206.xml"/><Relationship Id="rId264" Type="http://schemas.openxmlformats.org/officeDocument/2006/relationships/externalLink" Target="externalLinks/externalLink248.xml"/><Relationship Id="rId471" Type="http://schemas.openxmlformats.org/officeDocument/2006/relationships/externalLink" Target="externalLinks/externalLink455.xml"/><Relationship Id="rId17" Type="http://schemas.openxmlformats.org/officeDocument/2006/relationships/externalLink" Target="externalLinks/externalLink1.xml"/><Relationship Id="rId59" Type="http://schemas.openxmlformats.org/officeDocument/2006/relationships/externalLink" Target="externalLinks/externalLink43.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166" Type="http://schemas.openxmlformats.org/officeDocument/2006/relationships/externalLink" Target="externalLinks/externalLink150.xml"/><Relationship Id="rId331" Type="http://schemas.openxmlformats.org/officeDocument/2006/relationships/externalLink" Target="externalLinks/externalLink315.xml"/><Relationship Id="rId373" Type="http://schemas.openxmlformats.org/officeDocument/2006/relationships/externalLink" Target="externalLinks/externalLink357.xml"/><Relationship Id="rId429" Type="http://schemas.openxmlformats.org/officeDocument/2006/relationships/externalLink" Target="externalLinks/externalLink413.xml"/><Relationship Id="rId1" Type="http://schemas.openxmlformats.org/officeDocument/2006/relationships/worksheet" Target="worksheets/sheet1.xml"/><Relationship Id="rId233" Type="http://schemas.openxmlformats.org/officeDocument/2006/relationships/externalLink" Target="externalLinks/externalLink217.xml"/><Relationship Id="rId440" Type="http://schemas.openxmlformats.org/officeDocument/2006/relationships/externalLink" Target="externalLinks/externalLink424.xml"/><Relationship Id="rId28" Type="http://schemas.openxmlformats.org/officeDocument/2006/relationships/externalLink" Target="externalLinks/externalLink12.xml"/><Relationship Id="rId275" Type="http://schemas.openxmlformats.org/officeDocument/2006/relationships/externalLink" Target="externalLinks/externalLink259.xml"/><Relationship Id="rId300" Type="http://schemas.openxmlformats.org/officeDocument/2006/relationships/externalLink" Target="externalLinks/externalLink28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77" Type="http://schemas.openxmlformats.org/officeDocument/2006/relationships/externalLink" Target="externalLinks/externalLink161.xml"/><Relationship Id="rId342" Type="http://schemas.openxmlformats.org/officeDocument/2006/relationships/externalLink" Target="externalLinks/externalLink326.xml"/><Relationship Id="rId384" Type="http://schemas.openxmlformats.org/officeDocument/2006/relationships/externalLink" Target="externalLinks/externalLink368.xml"/><Relationship Id="rId202" Type="http://schemas.openxmlformats.org/officeDocument/2006/relationships/externalLink" Target="externalLinks/externalLink186.xml"/><Relationship Id="rId244" Type="http://schemas.openxmlformats.org/officeDocument/2006/relationships/externalLink" Target="externalLinks/externalLink228.xml"/><Relationship Id="rId39" Type="http://schemas.openxmlformats.org/officeDocument/2006/relationships/externalLink" Target="externalLinks/externalLink23.xml"/><Relationship Id="rId286" Type="http://schemas.openxmlformats.org/officeDocument/2006/relationships/externalLink" Target="externalLinks/externalLink270.xml"/><Relationship Id="rId451" Type="http://schemas.openxmlformats.org/officeDocument/2006/relationships/externalLink" Target="externalLinks/externalLink435.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46" Type="http://schemas.openxmlformats.org/officeDocument/2006/relationships/externalLink" Target="externalLinks/externalLink130.xml"/><Relationship Id="rId188" Type="http://schemas.openxmlformats.org/officeDocument/2006/relationships/externalLink" Target="externalLinks/externalLink172.xml"/><Relationship Id="rId311" Type="http://schemas.openxmlformats.org/officeDocument/2006/relationships/externalLink" Target="externalLinks/externalLink295.xml"/><Relationship Id="rId353" Type="http://schemas.openxmlformats.org/officeDocument/2006/relationships/externalLink" Target="externalLinks/externalLink337.xml"/><Relationship Id="rId395" Type="http://schemas.openxmlformats.org/officeDocument/2006/relationships/externalLink" Target="externalLinks/externalLink379.xml"/><Relationship Id="rId409" Type="http://schemas.openxmlformats.org/officeDocument/2006/relationships/externalLink" Target="externalLinks/externalLink393.xml"/><Relationship Id="rId92" Type="http://schemas.openxmlformats.org/officeDocument/2006/relationships/externalLink" Target="externalLinks/externalLink76.xml"/><Relationship Id="rId213" Type="http://schemas.openxmlformats.org/officeDocument/2006/relationships/externalLink" Target="externalLinks/externalLink197.xml"/><Relationship Id="rId420" Type="http://schemas.openxmlformats.org/officeDocument/2006/relationships/externalLink" Target="externalLinks/externalLink404.xml"/><Relationship Id="rId255" Type="http://schemas.openxmlformats.org/officeDocument/2006/relationships/externalLink" Target="externalLinks/externalLink239.xml"/><Relationship Id="rId297" Type="http://schemas.openxmlformats.org/officeDocument/2006/relationships/externalLink" Target="externalLinks/externalLink281.xml"/><Relationship Id="rId462" Type="http://schemas.openxmlformats.org/officeDocument/2006/relationships/externalLink" Target="externalLinks/externalLink446.xml"/><Relationship Id="rId115" Type="http://schemas.openxmlformats.org/officeDocument/2006/relationships/externalLink" Target="externalLinks/externalLink99.xml"/><Relationship Id="rId157" Type="http://schemas.openxmlformats.org/officeDocument/2006/relationships/externalLink" Target="externalLinks/externalLink141.xml"/><Relationship Id="rId322" Type="http://schemas.openxmlformats.org/officeDocument/2006/relationships/externalLink" Target="externalLinks/externalLink306.xml"/><Relationship Id="rId364" Type="http://schemas.openxmlformats.org/officeDocument/2006/relationships/externalLink" Target="externalLinks/externalLink348.xml"/><Relationship Id="rId61" Type="http://schemas.openxmlformats.org/officeDocument/2006/relationships/externalLink" Target="externalLinks/externalLink45.xml"/><Relationship Id="rId199" Type="http://schemas.openxmlformats.org/officeDocument/2006/relationships/externalLink" Target="externalLinks/externalLink183.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66" Type="http://schemas.openxmlformats.org/officeDocument/2006/relationships/externalLink" Target="externalLinks/externalLink250.xml"/><Relationship Id="rId431" Type="http://schemas.openxmlformats.org/officeDocument/2006/relationships/externalLink" Target="externalLinks/externalLink415.xml"/><Relationship Id="rId473" Type="http://schemas.openxmlformats.org/officeDocument/2006/relationships/externalLink" Target="externalLinks/externalLink457.xml"/><Relationship Id="rId30" Type="http://schemas.openxmlformats.org/officeDocument/2006/relationships/externalLink" Target="externalLinks/externalLink14.xml"/><Relationship Id="rId126" Type="http://schemas.openxmlformats.org/officeDocument/2006/relationships/externalLink" Target="externalLinks/externalLink110.xml"/><Relationship Id="rId168" Type="http://schemas.openxmlformats.org/officeDocument/2006/relationships/externalLink" Target="externalLinks/externalLink152.xml"/><Relationship Id="rId333" Type="http://schemas.openxmlformats.org/officeDocument/2006/relationships/externalLink" Target="externalLinks/externalLink317.xml"/><Relationship Id="rId72" Type="http://schemas.openxmlformats.org/officeDocument/2006/relationships/externalLink" Target="externalLinks/externalLink56.xml"/><Relationship Id="rId375" Type="http://schemas.openxmlformats.org/officeDocument/2006/relationships/externalLink" Target="externalLinks/externalLink359.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131</xdr:row>
      <xdr:rowOff>0</xdr:rowOff>
    </xdr:from>
    <xdr:to>
      <xdr:col>6</xdr:col>
      <xdr:colOff>205740</xdr:colOff>
      <xdr:row>132</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6148625"/>
          <a:ext cx="205740" cy="304801"/>
        </a:xfrm>
        <a:prstGeom prst="rect">
          <a:avLst/>
        </a:prstGeom>
        <a:noFill/>
        <a:ln w="9525">
          <a:noFill/>
          <a:miter lim="800000"/>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212</xdr:row>
      <xdr:rowOff>0</xdr:rowOff>
    </xdr:from>
    <xdr:to>
      <xdr:col>6</xdr:col>
      <xdr:colOff>205740</xdr:colOff>
      <xdr:row>213</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3443525"/>
          <a:ext cx="205740" cy="304801"/>
        </a:xfrm>
        <a:prstGeom prst="rect">
          <a:avLst/>
        </a:prstGeom>
        <a:noFill/>
        <a:ln w="9525">
          <a:noFill/>
          <a:miter lim="800000"/>
        </a:ln>
      </xdr:spPr>
    </xdr:sp>
    <xdr:clientData/>
  </xdr:twoCellAnchor>
  <xdr:twoCellAnchor editAs="oneCell">
    <xdr:from>
      <xdr:col>6</xdr:col>
      <xdr:colOff>0</xdr:colOff>
      <xdr:row>128</xdr:row>
      <xdr:rowOff>0</xdr:rowOff>
    </xdr:from>
    <xdr:to>
      <xdr:col>6</xdr:col>
      <xdr:colOff>205740</xdr:colOff>
      <xdr:row>129</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7067550"/>
          <a:ext cx="205740" cy="304801"/>
        </a:xfrm>
        <a:prstGeom prst="rect">
          <a:avLst/>
        </a:prstGeom>
        <a:noFill/>
        <a:ln w="9525">
          <a:noFill/>
          <a:miter lim="800000"/>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107</xdr:row>
      <xdr:rowOff>0</xdr:rowOff>
    </xdr:from>
    <xdr:to>
      <xdr:col>6</xdr:col>
      <xdr:colOff>205740</xdr:colOff>
      <xdr:row>108</xdr:row>
      <xdr:rowOff>114301</xdr:rowOff>
    </xdr:to>
    <xdr:sp macro="" textlink="">
      <xdr:nvSpPr>
        <xdr:cNvPr id="2" name="TextBox 1">
          <a:extLst>
            <a:ext uri="{FF2B5EF4-FFF2-40B4-BE49-F238E27FC236}">
              <a16:creationId xmlns:a16="http://schemas.microsoft.com/office/drawing/2014/main" id="{00000000-0008-0000-0400-000017181200}"/>
            </a:ext>
          </a:extLst>
        </xdr:cNvPr>
        <xdr:cNvSpPr txBox="1">
          <a:spLocks noChangeArrowheads="1"/>
        </xdr:cNvSpPr>
      </xdr:nvSpPr>
      <xdr:spPr>
        <a:xfrm>
          <a:off x="6019800" y="27622500"/>
          <a:ext cx="205740" cy="304801"/>
        </a:xfrm>
        <a:prstGeom prst="rect">
          <a:avLst/>
        </a:prstGeom>
        <a:noFill/>
        <a:ln w="9525">
          <a:noFill/>
          <a:miter lim="800000"/>
        </a:ln>
      </xdr:spPr>
    </xdr:sp>
    <xdr:clientData/>
  </xdr:twoCellAnchor>
  <xdr:twoCellAnchor editAs="oneCell">
    <xdr:from>
      <xdr:col>6</xdr:col>
      <xdr:colOff>0</xdr:colOff>
      <xdr:row>107</xdr:row>
      <xdr:rowOff>0</xdr:rowOff>
    </xdr:from>
    <xdr:to>
      <xdr:col>6</xdr:col>
      <xdr:colOff>205740</xdr:colOff>
      <xdr:row>108</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27813000"/>
          <a:ext cx="205740" cy="304801"/>
        </a:xfrm>
        <a:prstGeom prst="rect">
          <a:avLst/>
        </a:prstGeom>
        <a:noFill/>
        <a:ln w="9525">
          <a:noFill/>
          <a:miter lim="800000"/>
        </a:ln>
      </xdr:spPr>
    </xdr:sp>
    <xdr:clientData/>
  </xdr:twoCellAnchor>
  <xdr:twoCellAnchor editAs="oneCell">
    <xdr:from>
      <xdr:col>6</xdr:col>
      <xdr:colOff>0</xdr:colOff>
      <xdr:row>107</xdr:row>
      <xdr:rowOff>0</xdr:rowOff>
    </xdr:from>
    <xdr:to>
      <xdr:col>6</xdr:col>
      <xdr:colOff>205740</xdr:colOff>
      <xdr:row>108</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28003500"/>
          <a:ext cx="205740" cy="304801"/>
        </a:xfrm>
        <a:prstGeom prst="rect">
          <a:avLst/>
        </a:prstGeom>
        <a:noFill/>
        <a:ln w="9525">
          <a:noFill/>
          <a:miter lim="800000"/>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agannadh\c\Program%20Files\My%20Documents\Urmodi\BASE-CV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Deverakonda\87.Gazinag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ackage1304\07.1.package1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newplan\Miryalaguda\MPP_Rajap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Deverakonda\87.Gazinaga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ackage1304\07.1.package13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Buildings\mpp%20estimate%20NADIGUD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4\Thungathurthy\Thirumalagiri-Thatipamula-sri%20ram%20tanda\CD%20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II\Nalgonda\Graded-27.Dachara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newplan\Miryalaguda\MPP_Rajap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Adnin\Users\singh\db1\BIJNEPALLY\VATTE_PALEM_CD3_WORK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30\Users\admin\Downloads\Node6\node6\GN(2013)\DRDO\NGO%20Guest%20House\TENDER%20APRISAL\Final%20at%20Culcutta(26-12-12)\BOQ\VOL-II_RA(Civil)_Fire%20Fighting%202P%20Dt%2015.12.11%20-%20Est%20as%20per%20market%20rates(carrage%20ni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3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PANCHAYATRAJ%20ENGINEERING%20BCM\Kothagudem\collector%20office\2016-17\Documents%20and%20Settings\dhamodar\My%20Documents\Copy%20of%20BELUM%20landscape%20estmte.xls?70C141A6" TargetMode="External"/><Relationship Id="rId1" Type="http://schemas.openxmlformats.org/officeDocument/2006/relationships/externalLinkPath" Target="file:///\\70C141A6\Copy%20of%20BELUM%20landscape%20estm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Documents%20and%20Settings\dhamodar\My%20Documents\Copy%20of%20BELUM%20landscape%20estm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yd11\d\singh\db1\BIJNEPALLY\VATTE_PALEM_CD3_WORK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ARI-ED09BDA13B\Hari%20E\NALGONDA_HUDCO_WORKEST\HUDCO_7_VOILSINGARAM_KRISHNA_PR\3_PIPELINES_VOILSINGRA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Works\YTC%20BCM%20HYD\Ekalavya%20Doors%20&amp;%20Roads%20Datas%2013-1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ngg%20sec\Drains%20and%20Roads%20estimat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Documents%20and%20Settings\Venkat123\Local%20Settings\Temporary%20Internet%20Files\Content.IE5\CLYZ45MR\Ekalavya%20Doors%20&amp;%20Roads%20Datas%2013-1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CC%20Roads%20Dubbak%20(Repaire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BACKUP%205-10-2010\New%20Folder\SIVARAM\INTERNAL%20DISTRUBUTION%20SYSTEMS\Data%20Items\Rampachodavaram%20projects\Pipes&amp;Valves09-10\1.Model%20pipelines%20Data%202008-09-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20Khammam\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Nagarjuna/WE%20Full/NALGONDA_HUDCO_WORKEST/HUDCO_7_VOILSINGARAM_KRISHNA_PR/3_PIPELINES_VOILSINGRAM.XLS" TargetMode="External"/></Relationships>
</file>

<file path=xl/externalLinks/_rels/externalLink4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11-Tourism\1101-%20GHANPUR%20TEMPLES\Estimation\Ghanapur%20temples%20final%20estimate%207-2-2012\Documents%20and%20Settings\dhamodar\My%20Documents\Copy%20of%20BELUM%20landscape%20estmte.xls?6C3FEA4A" TargetMode="External"/><Relationship Id="rId1" Type="http://schemas.openxmlformats.org/officeDocument/2006/relationships/externalLinkPath" Target="file:///\\6C3FEA4A\Copy%20of%20BELUM%20landscape%20estmt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22\sections\Documents%20and%20Settings\Administrator\Desktop\Sklm\Parks\palasa\SSR%20&amp;%20DATA%202005-2006\DATA%20-%202005-200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rccdu\d\P.R.%20Atmakur\Estimates\P.R%20Guest%20house\Ramesh%20PWSS\2007-08\CR-Vchamber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Y:\08-03-2010\Mani\Warangal\Ghanapur%20temples%20final%20estimate%207-2-2012\Documents%20and%20Settings\dhamodar\My%20Documents\Copy%20of%20BELUM%20landscape%20estm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YTC%20Works\YTC%20BCM%20HYD\Ekalavya%20Doors%20&amp;%20Roads%20Datas%2013-1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DOCUME~1\TSROAD~1\LOCALS~1\Temp\Rar$DI00.437\Copy%20of%20huzur-%20kanaram%20final%20on%209-5-15%20%20%20Dept%20Scr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1-Tourism\1104%20-%20SIHM%20TIRUPATI\ESTIMATIONS\SIHM-16.01.10-APTDC.xls" TargetMode="External"/></Relationships>
</file>

<file path=xl/externalLinks/_rels/externalLink5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elangana%20region\SR%20estimatesdt24-11.2014\SR%20estimate%202nd%20phase\consultancy%20note\Final%20Consultancy%20estimates\SK%20road\G.O.RT.NO.129\Final\S-KS%20EST%20R0%20%20%20F.xls?465A4316" TargetMode="External"/><Relationship Id="rId1" Type="http://schemas.openxmlformats.org/officeDocument/2006/relationships/externalLinkPath" Target="file:///\\465A4316\S-KS%20EST%20R0%20%20%20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Nagarjuna/WE%20Full/07%202010%20Marketing%20Estimates/2010-11_NAGAYALANK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OM\Downloads\Revised%20DMS%202014-1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satyasai%20-sssc\Chintapalli\YTC%20Chintapalli%20RE\Ekalavya%20Doors%20&amp;%20Roads%20Datas%2013-1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4\e\WINDOWS\Desktop\Desktop\rajsekhar\eluru%20sub\Elluru%20de%20&amp;%20es\estimations%20subm\Eluru%20Data%20Muni%20Modi%20FINAL.xl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ata.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Z:\11-Tourism\1104%20-%20SIHM%20TIRUPATI\ESTIMATIONS\SIHM-16.01.10-APTD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splserver\msplindia\kk\client\Costing\PUBLIC%20HEALTH\ROAD.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RM%20A%20Roads%20Est\Sultanabad%20to%20Kalvasrirampur\Sultana%2023415.xls" TargetMode="External"/></Relationships>
</file>

<file path=xl/externalLinks/_rels/externalLink6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d\VIKARABAD\Corespondence\HO-VIKARABAD\Vikarabad%202011\VKB%20%20FINAL%20%2026-06-2011_Estimate\VIKARABAD%20WS%20PRINT%201162011\DATAS\1%20DATAS%20di%20pipes%20(2010-211).xls?E23B00BA" TargetMode="External"/><Relationship Id="rId1" Type="http://schemas.openxmlformats.org/officeDocument/2006/relationships/externalLinkPath" Target="file:///\\E23B00BA\1%20DATAS%20di%20pipes%20(2010-2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rver\Users\Raghava\Desktop\BT%20Data.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ndiresh\d\CHIRAG\park2\PLANNING\INFBD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Chintapalli\YTC%20Chintapalli%20RE\Ekalavya%20Doors%20&amp;%20Roads%20Datas%2013-14.xls" TargetMode="External"/></Relationships>
</file>

<file path=xl/externalLinks/_rels/externalLink66.xml.rels><?xml version="1.0" encoding="UTF-8" standalone="yes"?>
<Relationships xmlns="http://schemas.openxmlformats.org/package/2006/relationships"><Relationship Id="rId2" Type="http://schemas.microsoft.com/office/2019/04/relationships/externalLinkLongPath" Target="file:///\\pc-30\Users\admin\Downloads\Node22\Users\HP\Downloads\10-11-20\Doon-01\public\Documents%20and%20Settings\SCE\Local%20Settings\Temp\wz7500\TENDER%202-Akluj+Barshi+SHP-R+SHP-U-170108\Lot%20No.04-Dt%2009.09.07\amit\MERC\sagar%20JE\SUBMENU1.xls?47287695" TargetMode="External"/><Relationship Id="rId1" Type="http://schemas.openxmlformats.org/officeDocument/2006/relationships/externalLinkPath" Target="file:///\\47287695\SUBMENU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Data.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pc-30\Users\admin\Downloads\Node22\Users\HP\Downloads\10-11-20\Bk\Design%20&amp;%20Development\Design%20&amp;%20Development\11-%20Tourism\1101-%20GHANPUR%20TEMPLES\Estimation\Information%20centre%20plumbing%20estimate%20drawing\Information%20centre_29.10.09.xls?30830814" TargetMode="External"/><Relationship Id="rId1" Type="http://schemas.openxmlformats.org/officeDocument/2006/relationships/externalLinkPath" Target="file:///\\30830814\Information%20centre_29.10.09.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ccp\e\Public_Aruna\Zuari%20Cement\BandF\Housing\kkp\KKP-ISO\KKP-ISO-9001-1994\stds\GN-ST-06(2)(Design%20Sheet-Ruled).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Indsrv02\IDMS\Cost%20Management\3.0%20Projects\DLF%20Taramani\Output\Submission%2010.10.08\DLF%20Taramani_Cost%20Plan%20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gd-qs\e\DPM\Rate%20analasys\man%20hole%20estimation.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pc-30\Users\admin\Downloads\Node22\Users\HP\Downloads\10-11-20\Sk3\d\VIKARABAD\Corespondence\HO-VIKARABAD\Vikarabad%202011\VKB%20%20FINAL%20%2026-06-2011_Estimate\VIKARABAD%20WS%20PRINT%201162011\DATAS\1%20DATAS%20di%20pipes%20(2010-211).xls?08F78DB3" TargetMode="External"/><Relationship Id="rId1" Type="http://schemas.openxmlformats.org/officeDocument/2006/relationships/externalLinkPath" Target="file:///\\08F78DB3\1%20DATAS%20di%20pipes%20(2010-21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Print\aptdc-mahanandi-civil-datas-estimate-20-9-0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eprvsp\d\Users\SAI\Desktop\Iruwada-%20PMGSY-%20MT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erver\107CW\Users\AEE%207\Downloads\Marketing%20Data\Data%20(14-1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Narsingi\New%20work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avi\Vizianagaram%20No.1\V.P.Road%20Minor%20Bridge%20in%20Km.12.6\Re-constn.of%20Minor%20Bridge%20in%20Km.12.6%20of%20V.P.Roa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drcserver1\DESIGN\Infra\Geotech\Crep\Soil-inv\O1097\DJB-0509\Spt-BH.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mc\c\My%20Documents\SpecialREPORT-MAY200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83.xml.rels><?xml version="1.0" encoding="UTF-8" standalone="yes"?>
<Relationships xmlns="http://schemas.openxmlformats.org/package/2006/relationships"><Relationship Id="rId2" Type="http://schemas.microsoft.com/office/2019/04/relationships/externalLinkLongPath" Target="file:///\\pc-30\Users\admin\Downloads\Node22\Users\HP\Downloads\10-11-20\eleserver\YTC%20Works\YTC%20-%20Khammam\Documents%20and%20Settings\Venkat123\Local%20Settings\Temporary%20Internet%20Files\Content.IE5\CLYZ45MR\Ekalavya%20Doors%20&amp;%20Roads%20Datas%2013-14.xls?37E6BEA9" TargetMode="External"/><Relationship Id="rId1" Type="http://schemas.openxmlformats.org/officeDocument/2006/relationships/externalLinkPath" Target="file:///\\37E6BEA9\Ekalavya%20Doors%20&amp;%20Roads%20Datas%2013-1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SSR07-08_toJakeru-estdpr.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ajalpoyry\D\CHITTOOR%20%2007.06.12\DATAS%20di%20pipes%20(2010-21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DRCSERVER1\DESIGN\user\Housing\SIRISH\TENDERS\Qatar%20Stadium\04-08-2000%20Pre-cast%20Raker\Stadium%20Civil%20Boq-lates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yd11\d\Data.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bpreddy\R&amp;B\Sadasivpet%20Section\SR\Doulthabad%20Chitkul%20road%202008_09.xls" TargetMode="External"/></Relationships>
</file>

<file path=xl/externalLinks/_rels/externalLink90.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New%20RIDF-XVIII-TSn-VZM-MBNR-%20home-\NBD-MBNR--TS\Nabard%20%20K%20R%20to%20Konalathalap-fiekd\Annaram%20Nabard%20work%20detailed%20estimate%2012.09.2012.xls?275187FC" TargetMode="External"/><Relationship Id="rId1" Type="http://schemas.openxmlformats.org/officeDocument/2006/relationships/externalLinkPath" Target="file:///\\275187FC\Annaram%20Nabard%20work%20detailed%20estimate%2012.09.201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ode5\NODE5\APMSIDC\smb:\Edrcserver1\design\user\Cement\KVPgroup\E-Kvp\KVP-Engrs\PPRM-Housing\Namakkal%20Housing\School\T1037%20Entire%20Schoo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Filesrv\rws-common\NALGONDA_HUDCO_WORKEST\HUDCO_7_VOILSINGARAM_KRISHNA_PR\3_PIPELINES_VOILSINGRAM.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c-3\Users\Aditi\Documents\OS%20Misc%20Maternity%20Work\ITBP\ITBP%20Alwar\archen_21\D\Interconnect%20(PCB)%20facility%20%20at%20Space%20park,%20ISITE%20Campus%20,%20Marathahalli\ISITE%20Campus%20,%20Marathahalli.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96.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HLB%20LWE2%20des%20&amp;%20estimate\estimate\Bonkal%20design%20data.xls?CF356B50" TargetMode="External"/><Relationship Id="rId1" Type="http://schemas.openxmlformats.org/officeDocument/2006/relationships/externalLinkPath" Target="file:///\\CF356B50\Bonkal%20design%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yd11\d\YMallikarjuna%20Reddy(SW)\OFFICE\AE's\AE-%20ATP\Degree%20College%20at%20Tadipatri.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asa-4\d\Alpesh\Alp-cal.xls" TargetMode="External"/></Relationships>
</file>

<file path=xl/externalLinks/_rels/externalLink104.xml.rels><?xml version="1.0" encoding="UTF-8" standalone="yes"?>
<Relationships xmlns="http://schemas.openxmlformats.org/package/2006/relationships"><Relationship Id="rId2" Type="http://schemas.microsoft.com/office/2019/04/relationships/externalLinkLongPath" Target="file:///\\pc-30\Users\admin\Downloads\Node22\Users\HP\Downloads\10-11-20\SK5\ERestimates13_1_2015\New%20Folder\Estimate%20medak\Master%20estimate\Copy%20of%20C%20k%20J%20road%20to%20Nainalappa%20recast%20temple%20road%20%20Detailed%20HBG_FINAL%2007-(26-01-2009)%20-%20Copy.xls?4A45A18B" TargetMode="External"/><Relationship Id="rId1" Type="http://schemas.openxmlformats.org/officeDocument/2006/relationships/externalLinkPath" Target="file:///\\4A45A18B\Copy%20of%20C%20k%20J%20road%20to%20Nainalappa%20recast%20temple%20road%20%20Detailed%20HBG_FINAL%2007-(26-01-2009)%20-%20Copy.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Airport-tender\Aditya-%20BOQ-workings-To%20Site-04.08.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To%20Site-04.08.0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e\E-I%20drive\ESTIMATES\PROPOSALS\N%20A%20B%20A%20R%20D%20%20P%20R%20O%20P%20O%20S%20L\My%20Documents%20020807\Parkal_SD\Parkal_280707\TS%20RN%20road.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y%20Documents%20250806\New%20P-B%20Rd.16-25.2\Vallampatla%20-Tharigoppu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AEEK\NABARD%20BOMMENA\NEW%20NH16%20TO%20BOMMENA%2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lenovo2\Desktop\Gobindpur%20Budget-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BD\DDA%20Project%20-%20Final\Working\BOQ%20Ambedkar%20Maidan,%20Lucknow.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Bk\Design%20&amp;%20Development\11-%20Tourism\1101-%20GHANPUR%20TEMPLES\Estimation\Irrigation%20-%20Estimate%20RATE%20ANALYSIS%2002-11-11.xls.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Z:\T9_SECTION\Telangana\Mahabubnagar\Kollapur-Kalyanamandapam\F-%20Drive%20Data\Ray\Hyderabad\RAY-14-15\Documents%20and%20Settings\Administrator\Desktop\Sklm\Parks\palasa\SSR%20&amp;%20DATA%202005-2006\DATA%20-%202005-2006.xls" TargetMode="External"/></Relationships>
</file>

<file path=xl/externalLinks/_rels/externalLink117.xml.rels><?xml version="1.0" encoding="UTF-8" standalone="yes"?>
<Relationships xmlns="http://schemas.openxmlformats.org/package/2006/relationships"><Relationship Id="rId2" Type="http://schemas.microsoft.com/office/2019/04/relationships/externalLinkLongPath" Target="file:///\\pc-30\Users\admin\Downloads\Node22\Users\HP\Downloads\10-11-20\172.16.60.167\Tender\Documents%20and%20Settings\SCE\Local%20Settings\Temp\wzc5b5\TENDER%202-Akluj+Barshi+SHP-R+SHP-U-170108\Lot%20No.04-Dt%2009.09.07\amit\MERC\sagar%20JE\SUBMENU1.xls?3E2EB495" TargetMode="External"/><Relationship Id="rId1" Type="http://schemas.openxmlformats.org/officeDocument/2006/relationships/externalLinkPath" Target="file:///\\3E2EB495\SUBMENU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y%20Documents%20250806\New%20P-B%20Rd.16-25.2\Estimates\RIDF-XI\WARANGAL\RN%20road-05-06.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server\107CW\Users\AEE%207\Downloads\Marketing%20Data\Rythu%20bazar,%20Gaddiannara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Narsingi\New%20work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Medchal\2010-11\new%20estt%202011-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d-sys1\Store_Box\NABARD_Estimates\cd%20namnoor%20gullakota1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node5\NODE5\APMSIDC\smb:\Accounts\D\project%20documents\DMRC%20IT%20Park\project%20documents\Kuwait%20Audit%20Bureau\Rate%20Analysi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to%20do%20in%20india.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SARITHA%20CRN\Downloads\S-KS%20EST%20R0%20%20%20F.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DR-ndd-Data\TDR_data-Mast1.9.0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AEE\NABARD%20ROADS\Gangamambapuram%20Road\NABARD%20GANGAMAMBAPURAM.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COLS.%20&amp;%20SLABS-ALL%20Flr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60;\bheemunipatnam\&#160;\bheemunipatnam\VAA-road\39.6VAA\Diversion%20Road%20to%20Narrow%20Culvert%20in%20Km.39.6%20of%20V.A.A.Roa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AK%20Project%2003\gsis%20qc%20branch%20ofc\gsis%20cost%20estimate-mld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c-30\Users\admin\Downloads\Users\DELL\Desktop\Medical%20College%20Estimates%20Final\VIMS%20Civil%20estimate.%2004-02-21\file:\Node22\Users\HP\Downloads\10-11-20\Ces-del-pc-193\D\#rajib\modfly\TRANS\500\DETAI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ode5\NODE5\APMSIDC\smb:\Rajkishor\f\ZCR\Fair%20Moun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ode5\NODE5\APMSIDC\smb:\sathiyamurthy\d$\Zero%20Cost\Pondichery%20Hospital\Pondichery%20Medical%20College%20-%20Zero%20Cost%20-%20ERP%20Fina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node5\NODE5\APMSIDC\smb:\Venkatesan\d\Vinod\Excel\Tender\About%20Blank.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node5\NODE5\APMSIDC\smb:\Tender2\d\Vinod\Excel\Tender\Garuda%20Resort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ode5\NODE5\APMSIDC\smb:\Vatech\TendersII\NTPC%20Sipat%20Stage%201\ELECTRICAL\NTPC%20STP%20PROCESS%20CAL.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ocuments%20and%20Settings\bbhagwat\Local%20Settings\Temporary%20Internet%20Files\OLK21\Prelim_Marina_FINAL.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30.2.2.75\c\1Jitendra\WB\strplnf.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ntract-aruna\public_aruna\Public_Aruna\contracts(ak)\Hyderabad\Mes\MES-SE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attapally%20Bridge\05-Rate%20Analysis\Draft%20DFR%20Rate%20analysi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ahesh\t-s_models\model_final.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Filesrv\rws-common\Documents%20and%20Settings\Administrator\Local%20Settings\Temp\Slac%20prop-Model%20villages_Reqmt_RR_Final_Modified_01020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DM_12-13_Jto_vemuru%20ok\Ang_10\cover%20page%20Estimat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server\107CW\Users\AEE%207\Downloads\d\Marketing\Markfed\Market%20Yard%20Datas\PMGSY-I%20BAL-04-05\Road%20from%206-0%20km%20of%20T01%20to%20Balwanthapur%20(Mal-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node5\NODE5\APMSIDC\smb:\Rkd\RK\BandF\Housing\kkp\KKP-ISO\KKP-ISO-9001-1994\stds\GN-ST-06(2)(Design%20Sheet-Ruled).xls" TargetMode="External"/></Relationships>
</file>

<file path=xl/externalLinks/_rels/externalLink154.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CRR%20ESTMATES\Working%20estimate%20of%20Narasampeta,%20Bandrugonda%20and%20Mamidigudem\358-CRR%20Sangem%20to%20Bandrugonda-Estt-OK%20working%20estimate.xls?7529918E" TargetMode="External"/><Relationship Id="rId1" Type="http://schemas.openxmlformats.org/officeDocument/2006/relationships/externalLinkPath" Target="file:///\\7529918E\358-CRR%20Sangem%20to%20Bandrugonda-Estt-OK%20working%20estimat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Indsrv02\IDMS\Documents%20and%20Settings\akulkarni\My%20Documents\LDATA\Dubai%20Teaching%20Hospital\Stage-2\Sum_Prelim_DTH_Stage%202%20-%20Rev%20E%20(RGK_JOC%2018Sep0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Y:\Documents%20and%20Settings\00540\Local%20Settings\Temporary%20Internet%20Files\OLK2B\Documents%20and%20Settings\00540\Local%20Settings\Temporary%20Internet%20Files\OLK2B\devi\FR\SR\STREN-3\FR3q2001SR-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RAVI%20KUMAR\Desktop\IDH-%20Infra-16-4-15%2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mp_1\c\My%20Documents\A3\Perfomance\Dandupally\NABARD\mbnr-est&amp;shed.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63.xml.rels><?xml version="1.0" encoding="UTF-8" standalone="yes"?>
<Relationships xmlns="http://schemas.openxmlformats.org/package/2006/relationships"><Relationship Id="rId2" Type="http://schemas.microsoft.com/office/2019/04/relationships/externalLinkLongPath" Target="file:///\\pc-30\Users\admin\Downloads\Node22\Users\HP\Downloads\10-11-20\System1\My%20Documents\Documents%20and%20Settings\Administrator\My%20Documents\E1%20Section\SANCTIONED%20ESTIMATES%20OF%20JAGTIAL%20CD\DATA\Datas%20for%20(2005-06)%20corrected.xls?94270DF5" TargetMode="External"/><Relationship Id="rId1" Type="http://schemas.openxmlformats.org/officeDocument/2006/relationships/externalLinkPath" Target="file:///\\94270DF5\Datas%20for%20(2005-06)%20corrected.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node5\NODE5\APMSIDC\smb:\rajkishor\f\FILES\2%20KC258%20PASADINA\My%20Documents\zero.xls" TargetMode="External"/></Relationships>
</file>

<file path=xl/externalLinks/_rels/externalLink165.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NANDIGAMA%20SPECIAL\sumpdesign.xls?BA6A65C6" TargetMode="External"/><Relationship Id="rId1" Type="http://schemas.openxmlformats.org/officeDocument/2006/relationships/externalLinkPath" Target="file:///\\BA6A65C6\sumpdesig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Other%20Projects\Barmer%20WS%20Project\Estimates\Revised%20TS%20P2%20as%20issu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ZPHS,%20Kadiri(RMSA)\Back%20up%20files\f\R&amp;B%20Reg\Sathya%20Murthy%20JE\Re-cast%20Est\CT%20Road%20Km%202-0-2%2020608\CT%20Road%20biurdge%20Km%202-0-2%2026908.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Hyderabad%20Airport%20(HIAL)\HIAL%20Nego%20Stage\HIAL%20Schedule%20of%20Rate%20(Conforming%20Tender)%20-%2031%20January%20'05\Sc"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hcl\Desktop\ARRR-ver-110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RAMU\Desktop\ARRR-ver-1105-vsr.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splserver\msplindia\Documents%20and%20Settings\mspl50\Local%20Settings\Temporary%20Internet%20Files\Content.IE5\AXH2BULG\Barsched%208666.xlt"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rccdu\d\P.R.%20Atmakur\Estimates\P.R%20Guest%20house\PR%20Guest%20house%20Atmakur.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RD134.0\RD134%20TS(1224CR)%2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node5\NODE5\APMSIDC\smb:\vatech\o&amp;m\Tenders\O&amp;M%20TENDER\CMWSSB_SHIFTED_PRICE\FINANCIAL18.02.03FRC\FRA_Perungudi_base.xlt"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ivya\divya\Copy%20of%20NH%206%20-%20Arang%20Estimations\Road%20Estimation%20NH6%20R.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7\d\node4c\Thiruvottiyur%20sewerage%20Scheme\THIRUVOTTIYUR-Draft%20Final%20Report\Detailed%20Estimate\Thiruvottiyur%20Data-20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node5\NODE5\APMSIDC\smb:\Edrcserver1\design\user\Housing\Binod\saihous\saihous.el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c-30\RDF%20Estimates\Chintalapudi%20-%20Kamalapuram%20road%20(via)%20Kantampalem%20from%20Km.10.0%20to%2023.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250\snc%20running%20projects\Documents%20and%20Settings\hiamashu%20ojha\Local%20Settings\Temporary%20Internet%20Files\OLK17\Indore%20Airpot-21.01.09\Bharat-Revised%20Enquire%20of%20Indore%20Airpot-26.03.09.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ode5\NODE5\APMSIDC\smb:\M-h1\FORMATS\Documents%20and%20Settings\Administrator\Local%20Settings\Temporary%20Internet%20Files\Content.IE5\YRUJ6X63\Excel\K%20&amp;%20L\Part%20-%20A%20workings%20(revised%20on%2018-01-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Monica\test\My%20Documents\MOTOROL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9_SECTION\Telangana\Mahabubnagar\Kollapur-Kalyanamandapam\Badngpet%20Estimate%2012.10.2017.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c-36\Users\Kanthi\AppData\Local\Temp\Temp1_BDL-II%20FOR%20CHECKING.zip\BDL-II%20FOR%20CHECKING\Discarded%20link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ode5\NODE5\APMSIDC\smb:\viji\Dwraka\TENDER\Tender%20Quote\NATRIP\Documents%20and%20Settings\Administrator\Local%20Settings\Temporary%20Internet%20Files\OLK3B\Infra\Geotech\BBR\Ap-19&amp;20\spt-bh.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server\107CW\Users\AEE%207\Downloads\Estimates%20CE%20HUDCO\Impts.by%20wid.&amp;%20Strength.VAA%2051.8%20to%2052.8%20inc.CD%20work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5\node5\NODE22\NODE22\JYOTHSNA\PJTSAU\SIRICILLA\02.11.2017.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LAILA\M.Duggivalasa\M.Duggivalasa\DATA%202008-09\Documents%20and%20Settings\RAMU\Desktop\ARRR-ver-1105-vsr.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pp1\e\PMGSY-I%20BAL-04-05\Road%20from%206-0%20km%20of%20T01%20to%20Balwanthapur%20(Mal-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250\snc%20running%20projects\GOA_ARPT_ELECT_INTERNAL_EST.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CP2%20Pampanga\CP2%20updated.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my%20documents\KKD-2010\Dec-2010\Documents%20and%20Settings\sys\Desktop\SPECS.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Users\SATYASAI\Desktop\Ekalavya%20Doors%20&amp;%20Roads%20Datas%2013-1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node5\NODE5\APMSIDC\smb:\ssm\B&amp;F%202\My%20Documents\SVA\Internal\number2text-formula.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SASIKUMAR\R&amp;B\ADONI%20SIX%20COURT%2024-06-2019\Adoni%20(6court)%20Structural%20drawings\from%20ramesh\QUOTATIONS\CCTV\CCTV%20INVENTORIES.xlsx" TargetMode="External"/></Relationships>
</file>

<file path=xl/externalLinks/_rels/externalLink208.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RWS%20VSPT\VISSANNAPETA\sumpdesign.xls?C1D32656" TargetMode="External"/><Relationship Id="rId1" Type="http://schemas.openxmlformats.org/officeDocument/2006/relationships/externalLinkPath" Target="file:///\\C1D32656\sumpdesign.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Sandeep\SANDEEP%20SHARED\Cost%20to%20Completion\~CTC%2001.10.1999\Gateway%20Tower-%20Data%20for%20CTC%201.10.99.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drcdatacenter3\BANDF-ACTIVEPRJ\Users\ssg\AppData\Local\Microsoft\Windows\Temporary%20Internet%20Files\Content.Outlook\FG5D43EV\TOP%20SHEET-BOQ.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tender21\SharedFolder\Gopi\Mahatma%20Gandhi%20Medical%20College,%20Pondi.39\Workings-Corrected%20by%20MVK.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server\107CW\Users\AEE%207\Downloads\f\My%20Documents\ESTIMATES\Estimate%20copy.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192.168.100.17\d\Marketing\Markfed\Market%20Yard%20Datas\Estimate%20with%20latest%20datas.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Tandur\datas-2010-11,Tandu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node5\NODE5\APMSIDC\smb:\venkat\FILES\CD-Write\Final%20offer\Final%20offer%20for%20LOI.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ender5\F\Vinod\Tender\Viceroy%20Hotels\Working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node5\NODE5\APMSIDC\smb:\192.168.4.17\workings%20(e)\Files\BZ001%20-%20RO\Seminar\SEMIN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1-nab4\d\AVRCR\Documents%20and%20Settings\hcl\Desktop\ARRR-ver-110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node5\NODE5\Arul\MD%20Visit\RAB-23\Data%20-%20base\Client%20Bill\R.A%20Bill%20No-17\UGF%20Block%20F.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dnin\Vishnu\vardhan\System\New%20Folder\MP%20Vepada\School%20Building\PMGSY%20-%20VIZIANAGARAM\VIZIANAGARAM\Sirpur%20est.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Documents%20and%20Settings\SYSTEM2\My%20Documents\D2\Lead%20&amp;%20Datas%202005-06\Datas\Copy%20of%20Lead.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wmo-ho-skafzal\pub-afzal\Documents%20and%20Settings\Acer%20OEM%20User\Desktop\pfbs%20rate%20analysis\EcnoRM-DWdesign%20DI+MS%20(24.4.2007).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server\Estimates\pmgsy-phaseII\Nalgonda\Graded-27.Dach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Pc-40\Himanshu%2015-01-11\jim%20corbett%20hotel%20Boq\My%20Documents\Price1.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erver\107CW\WINDOWS\Desktop\PMGSY%20PH-V\ARRR-ver-1104.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Tyd11\d\YMallikarjuna%20Reddy(SW)\WE%20Constr.%20of%20premanent%20SWRSC%20Kondapuram%20-%2030.12.2012.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Dwma-2\d\d%20drive\T8-Satya%20Prasad\CRF%20IBP\Estimates\pmgsy-phaseII\Nalgonda\Graded-27.Dachara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node5\NODE5\APMSIDC\Madanapalli\WINDOWS\Desktop\PMGSY%20PH-V\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server\107CW\SINGH\ROADS\Price_Escalation_Bills\1_Model_Price_escalation_Roads_Building\Price_Escalation_new_model\NABARD_MODEL\1_Model_Price_Escalation_Index_Price_base_Bill_Wise_CC_%20.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NABARD%20RIDF%20XVI%20&amp;%20XVII%20(RIAD)\NABARD%20-%20(RIAD)%20Estimates%20&amp;%20%20Schedules\Kullupadu-Tajangi%20to%20Locheli(Schd.%20&amp;%20Est.)\Final_Detailed_estiamte_NABARD-RIAD.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server\107CW\RAJU%20PR\2008-09%20BUILDINGS\HERITAGE%202008-09\SRIVARIMETTU%20-%20New\WINDOWS\Desktop\PMGSY%20PH-V\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32.186.101.194\gc_sl_ptd-h\PRICE\SAMPLE.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3\e\PMGSY%20PHASE-III%20ESTIMATES\ZP%20road%20%2011-0%20of%20Maidambanda(Manthani)~1.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God\f\Lotus%20Planning\Client%20Blls\Documents%20and%20Settings\Venkat\Local%20Settings\Temp\My%20Documents\zero.xls" TargetMode="External"/></Relationships>
</file>

<file path=xl/externalLinks/_rels/externalLink243.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works\R.R.district\other%20files\devarakadra%20TS%20estimate\new%20estimation\ROB%20Diversion%20road%20latest.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RA-07%20STEEL.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server\107CW\SKHT%20MANDAL\heritage_division\bokkisampalem\WINDOWS\Desktop\PMGSY%20PH-V\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30\Users\admin\Downloads\costing1\D\cccl16\D\TENDER\CPWD\GPOA-%20Wrking.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server\SKHT%20MANDAL\heritage_division\bokkisampalem\WINDOWS\Desktop\PMGSY%20PH-V\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server\107CW\APMSIDC-DEE-I(14.06.17)\Srikakulam\Medical%20college,%20SKLM\RIMS-Sklm-Balance-II-11.09.2015\Constr.%20of%20Off.%20Bldg.%20for%20JD%20AH%20%201.12.2010.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TENDER\PACKAGE%20-%20I\Tender%20for%20Plumbing%20works\26th%20Nov%202014\4_CAPFIMS%20-%20PLUMBING%20ESTIMATE%20REVISE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node5\NODE5\11-12-10\kukke%20Drawing%20status%20Report-4.00pm.xls" TargetMode="External"/></Relationships>
</file>

<file path=xl/externalLinks/_rels/externalLink25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DECEMBER%20DPR'S\main%20temp\Final%20DPR%20template%20Dont%20touch\15%20estimates\Nariah%20banjara\Divison%20Wise\Adilabad\HATTIGUDA.xls?B0E427B3" TargetMode="External"/><Relationship Id="rId1" Type="http://schemas.openxmlformats.org/officeDocument/2006/relationships/externalLinkPath" Target="file:///\\B0E427B3\HATTIGUDA.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imanshu\PARYAVARAN_BHAWAN\Mamta\NCPA\DG\GOA_ARPT_SUBSTNDG_EST_090609(fina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node5\NODE5\Arul%20workings\Woods\Pranee%20Final%20offer%20&amp;%20BOQ\Final%20Offer\My%20Downloads\KC%20685%20-%20TT%20ZCR%20Final1.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62.xml.rels><?xml version="1.0" encoding="UTF-8" standalone="yes"?>
<Relationships xmlns="http://schemas.openxmlformats.org/package/2006/relationships"><Relationship Id="rId2" Type="http://schemas.microsoft.com/office/2019/04/relationships/externalLinkLongPath" Target="file:///\\pc-30\Users\admin\Downloads\Node22\Users\HP\Downloads\10-11-20\ncc-wdps\PUBLIC-ELEC\Nagur\Tender\MSEDCL\Pune-RGGVY\MP-HVDS-WORKINGS(REV)\Documents%20and%20Settings\electender.NCC-WED\Desktop\Documents%20and%20Settings\01465\Desktop\BALASORE%20DPR.xls?BFF69B22" TargetMode="External"/><Relationship Id="rId1" Type="http://schemas.openxmlformats.org/officeDocument/2006/relationships/externalLinkPath" Target="file:///\\BFF69B22\BALASORE%20DPR.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ode5\NODE5\APMSIDC\smb:\192.168.4.19\texas\BOQ_TEXAS.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Johnny\STAFFSCHED.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PareuOfftake\Pareu.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ommon\O3340-BOQ-workings-29.07.04-EXTRA1.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APMSIDC-DEE-I(14.06.17)\Srikakulam\Medical%20college,%20SKLM\RIMS-Sklm-Balance-II-11.09.2015\Constr.%20of%20Off.%20Bldg.%20for%20JD%20AH%20%201.12.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erver\107CW\Users\AEE%207\Downloads\Documents%20and%20Settings\Administrator\Desktop\IHSDP_KMC\RGK.RAYANAM.BILL%203.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ENC%20R\DN%20road%202.6%20to%206.4\D%20N%20rtoad%202.6%20to%206.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32.186.101.194\gc_sl_ptd-h\WINDOWS\Local%20Settings\Temporary%20Internet%20Files\Content.IE5\UOLD2D3S\MOTOROLA.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node2\PROJECTS%202009-10(GN)\ANGRAU\ANGRAU%20DATAS\lead%20s%20%202008-09\ananthapur.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Fire%20escape.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andupally\NABARD\mbnr-est&amp;shed.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Balaji\SharedDocs\RAB\Book1.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himanshu\PARYAVARAN_BHAWAN\Documents%20and%20Settings\mamta.SPECTRAL\Desktop\GOA_ARPT_ELECT_INTERNAL_EST.xls" TargetMode="External"/></Relationships>
</file>

<file path=xl/externalLinks/_rels/externalLink285.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20and%20Settings\hcl\Desktop\ARRR-ver-1104.xls?14943FC4" TargetMode="External"/><Relationship Id="rId1" Type="http://schemas.openxmlformats.org/officeDocument/2006/relationships/externalLinkPath" Target="file:///\\14943FC4\ARRR-ver-1104.xls" TargetMode="External"/></Relationships>
</file>

<file path=xl/externalLinks/_rels/externalLink286.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Kamath\shares\share%20folder\steel%20hubli.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server\Documents%20and%20Settings\Administrator\Desktop\IHSDP_KMC\RGK.RAYANAM.BILL%20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edrcserver1\design\Infra\Geotech\BBR\references\KWA\ISO-2001\Manual%20of%20Standards\GN-ST-06(2)(Design%20Sheet-Ruled).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23.08.0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c-30\Users\admin\Downloads\8A9CA55D\cost%20data%20as%20per%20audited%20CPA%20rates%20as%20on%20%2030.07.08.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DESIGN-FFW.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INDIA%20Final.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Qs\d\Documents%20and%20Settings\ashwin\Local%20Settings\Temporary%20Internet%20Files\OLKD\CHIRAG\INFMA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All\Monthly\Nov.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Reconstn.%20of%20Bridge%20@%2039.6%20of%20V.A.A.Road\Re.con.of%20Minor%20Bridge%20in%20Km.39.6%20of%20V.A.A.Road.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OLD%202014%20&amp;%202015\TENDER\PACKAGE%204\bipin%20data\DATA\CAPFIMS\Plumbing%20Revised\Package-1\4_CAPFIMS%20-%20PLUMBING%20ESTIMATE%20REVISED%2007.10.201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MALLESHAM\My%20Documents\ARRR-ver-11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ELISHO-NAGUL\Tender\Documents%20and%20Settings\Unison\Desktop\FOR%20PRINT\Identification\Udgir%20220707\coding_of_activity_revised_2__1_(1)%20New%2012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ee3\c\Phase-V\ARRR-ver-1104-Chandegaon.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tsclient\C\Cost%20Data%2030.07.08\cost%20data%20as%20per%20audited%20CPA%20rates%20as%20on%20%2030.07.08.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hcl\Desktop\ARRR-ver-110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RAMU\Desktop\ARRR-ver-1105-vsr.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309.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My%20Documents\docu\docu\R&amp;B%20Dept.%20Estimates\East-Section.xls?8EFBDDDD" TargetMode="External"/><Relationship Id="rId1" Type="http://schemas.openxmlformats.org/officeDocument/2006/relationships/externalLinkPath" Target="file:///\\8EFBDDDD\East-Section.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echnic-7vkx6ql\e\D%20on%20server\Engg%20Dept\Current%20proj%202007\ESIC-Gujarat\Take%20off%20sheets\Revised%20Take%20off%20sheets%20-%2022.07.11\Steel%20-%20Hospital%20Be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3\d\New%20Folder\Ravi%20A.E.E\My%20Documents%20250806\New%20P-B%20Rd.16-25.2\Vallampatla%20-Tharigoppul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node5\NODE5\APMSIDC\smb:\Geetha\F\user\GMK\T4312-HIAL\BOQ\Public%20convenience%20building.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hcl\Desktop\ARRR-ver-1104.xls" TargetMode="External"/></Relationships>
</file>

<file path=xl/externalLinks/_rels/externalLink315.xml.rels><?xml version="1.0" encoding="UTF-8" standalone="yes"?>
<Relationships xmlns="http://schemas.openxmlformats.org/package/2006/relationships"><Relationship Id="rId2" Type="http://schemas.microsoft.com/office/2019/04/relationships/externalLinkLongPath" Target="file:///\\pc-30\Users\admin\Downloads\Node22\Users\HP\Downloads\10-11-20\F-%20Drive%20Data\Ray\Hyderabad\RAY-14-15\F-%20Drive%20Data\Nalgonda%20&amp;%20Miryalaguda%20-%20UGD\NALGONDA-Manjari\nalgonda%2026-2-14\Gvmc%20Ray%20final\upper%20colony%20toll%20gate%20est\RAY\Ravi\new%20data.xlsx?499ABE9F" TargetMode="External"/><Relationship Id="rId1" Type="http://schemas.openxmlformats.org/officeDocument/2006/relationships/externalLinkPath" Target="file:///\\499ABE9F\new%20data.xlsx"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Indiramma\e\Data\pmgsy\package1303\Package1304\formats1-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attachments_2010_12_07/est%20ref/DOCUME~1/SUDARS~1/LOCALS~1/Temp/Rar$DI00.765/Tirpuathi/Datas%20for%20roads%20and%20drains_2008-09.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_2\d\bhu\porur\Hydra.%20Design(07-11-03)%20.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andur%20Mpl.Office\Tandur%20Municipal%20Office\Tandur%20-Mpl.Office-10-5-13.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GVMC-New\DPR%20GVMC-12-5-09\GVMC-North%20East%20Zone%2011-5-09\a-Distribution%20-%20NE.xls" TargetMode="External"/></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GR\TGR_Aug11\CRF\CRF_Bhattiprolu(M)_Gunturu(Dt)\Chavali%20R&amp;B%20road%20to%20Addepally%20H.W%20of%20D.W_90.00%20Lakhs\CRF_Bhattiprolu_90%20lakhs_ok_20-11-2011.xls?EF3E2811" TargetMode="External"/><Relationship Id="rId1" Type="http://schemas.openxmlformats.org/officeDocument/2006/relationships/externalLinkPath" Target="file:///\\EF3E2811\CRF_Bhattiprolu_90%20lakhs_ok_20-11-2011.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Model%20estimates%202012-13\Sridhar\Maintenance%20Estimates\R&amp;B%20road%20to%20Yelavarru.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JE%20KALIGIRI\Desktop\Users\KAVALIDEE\Desktop\Wid%20PS%20Road%202.5-1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cer-pc\e\Raja%20(Data%20enty%20operator)\Prathap\RE's%202015-16\Kupagal\RE%20kupagu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Most-Graded%20Modal%20Estimate.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Natraj\d\Mukesh\IBP\South\SOR-III\Price-Bid\Capex%20(TN).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imate.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server\attachments_2010_12_07\est%20ref\DOCUME~1\SUDARS~1\LOCALS~1\Temp\Rar$DI00.765\Tirpuathi\Datas%20for%20roads%20and%20drains_2008-09.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C%20drive\Documents%20and%20Settings\S.E\My%20Documents\D2\STP%20APURMSP\Final%20Dat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NZVD_6Sep08\Intake%20well%20-%20Modified%20-27.8.08.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allavi\d\SAI\M.%20P.%20HALL\CIVIL.xls" TargetMode="External"/></Relationships>
</file>

<file path=xl/externalLinks/_rels/externalLink336.xml.rels><?xml version="1.0" encoding="UTF-8" standalone="yes"?>
<Relationships xmlns="http://schemas.openxmlformats.org/package/2006/relationships"><Relationship Id="rId2" Type="http://schemas.microsoft.com/office/2019/04/relationships/externalLinkLongPath" Target="file:///\\Pc-3\Users\Aditi\Documents\OS%20Misc%20Maternity%20Work\ITBP\ITBP%20Alwar\Tenders3\d\Bihar%20Police%20Academy\BIHAR%20POLICE\GBU-Hema\GBU-Final%20BOQs\GBU-DSR-2007-Estimate-Civil-Foundation+Dynamic\GBU-04-03-2008-%20CD-Hostel-B-Housing-?AC55E6FF" TargetMode="External"/><Relationship Id="rId1" Type="http://schemas.openxmlformats.org/officeDocument/2006/relationships/externalLinkPath" Target="file:///\\AC55E6FF\GBU-04-03-2008-%20CD-Hostel-B-Housing-" TargetMode="External"/></Relationships>
</file>

<file path=xl/externalLinks/_rels/externalLink337.xml.rels><?xml version="1.0" encoding="UTF-8" standalone="yes"?>
<Relationships xmlns="http://schemas.openxmlformats.org/package/2006/relationships"><Relationship Id="rId2" Type="http://schemas.microsoft.com/office/2019/04/relationships/externalLinkLongPath" Target="file:///\\node5\NODE5\APMSIDC\smb:\arul\D\Sudha%20Documents\Sudha%20-%20Planning%20&amp;%20Monitoring\Site%20Info\MJES\Documents%20and%20Settings\Hotels\Desktop\Murugan\Murugan\Documents%20and%20Settings\Venkat\Local%20Settings\Temp\My%20Documents\zero.xls?78BAF22D" TargetMode="External"/><Relationship Id="rId1" Type="http://schemas.openxmlformats.org/officeDocument/2006/relationships/externalLinkPath" Target="file:///\\78BAF22D\zero.xls" TargetMode="External"/></Relationships>
</file>

<file path=xl/externalLinks/_rels/externalLink3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MORD%20DATA\ARRR-Final-Andhra%20Pradesh.xls?8A3EF2D5" TargetMode="External"/><Relationship Id="rId1" Type="http://schemas.openxmlformats.org/officeDocument/2006/relationships/externalLinkPath" Target="file:///\\8A3EF2D5\ARRR-Final-Andhra%20Pradesh.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utocad1\anand\GROUP%201%20QUANTITY%20CALCULATIONS\ODR%20-%20ver-1104.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G:\Back%20up%20files%20up%20to%2017509\f\Price%20Escalation\Sekhar\SC%20Corporation\Bldgs\Monthly%20rates\Gooty\Welfare%20hostel%20complex%20Girls%20Gooty%2028.4.2010.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nin\Users\Users\prasad\Downloads\System_1%20Files\PR%20DIVN%20NGKL\Ramesh\Suda\Estimates\Electrical_Estimats\SC%20Community%20hall%20at%20Ngkl_2.00L.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yd11\d\YMallikarjuna%20Reddy(SW)\Back%20up%20files%20up%20to%2017509\f\Price%20Escalation\Sekhar\SC%20Corporation\Bldgs\Monthly%20rates\Gooty\Welfare%20hostel%20complex%20Girls%20Gooty%2028.4.2010.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Back%20up%20files%20up%20to%2017509\f\Price%20Escalation\Sekhar\SC%20Corporation\Bldgs\Monthly%20rates\Gooty\Welfare%20hostel%20complex%20Girls%20Gooty%2028.4.2010.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ept_NGKL_SubDvn\CHECK_DATA2006_07F.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Tyd11\d\Marketing%20Data\Estimates\Estimates\Bowenpally\Up%20date\Estimates\Estimates\Medchal\2010-11\Compound%20wall%20(balance%20portion).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A.Rao%20(29-01-2011)\Prabhu%20je\Nabard\GJ%20puram%20road\GJ%20puram%20road.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node5\NODE5\11-12-10\FILES\a.BZ001%20-%20RO\EXCEL\Turnover%20Projections%202004.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5\my%20documents\Subhash\GU%20Reddy\upender-gudipally-rsvp.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Documents%20and%20Settings\somireddy\My%20Documents\FDR%20ESTIMATES%2010-11\FDR%20BORLAM%20DURKI.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4\C\RIDF%20X\MNMGEN\progRpts\absaug99.xls" TargetMode="External"/></Relationships>
</file>

<file path=xl/externalLinks/_rels/externalLink356.xml.rels><?xml version="1.0" encoding="UTF-8" standalone="yes"?>
<Relationships xmlns="http://schemas.openxmlformats.org/package/2006/relationships"><Relationship Id="rId2" Type="http://schemas.microsoft.com/office/2019/04/relationships/externalLinkLongPath" Target="file:///\\APEWIDC-PREM\Documents%20and%20Settings\Administrator\Local%20Settings\Temporary%20Internet%20Files\Content.IE5\0XQNG5U3\Documents%20and%20Settings\RAJESHWAR%20RAO\Desktop\srinivas\hyd-sts\mulug-hyds-final\jawaharnagar-bpt\jawaharnagar-bpt-hyd-1.xls?79B72E80" TargetMode="External"/><Relationship Id="rId1" Type="http://schemas.openxmlformats.org/officeDocument/2006/relationships/externalLinkPath" Target="file:///\\79B72E80\jawaharnagar-bpt-hyd-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ocuments%20and%20Settings\S.A.Rahman\My%20Documents\Downloads\Estimates\SR317-318.2AC%20ROA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Pallavi\d\SAI\M.%20P.%20HALL\ELECTRICAL.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R%20Cener\R%20R%20BUILDINGS\Documents%20and%20Settings\Acer%20OEM%20User\Desktop\TS%20Tadwai-Bayyaram-N.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ARRR%20JANNEPALLY.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server\MH(09.07.2013)\DE-I_mh_reports(28.02.14)\Roads\CDS-CC-Road\Skl-CMS-CCR%20-%20Copy.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Waseem\Downloads\Bridge_Gangyada\Modifications\DPRs%20of%20Metpally\Nabard_B'Lingapur_2.80-5.0_030909.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sathiyamurthy\d$\Zero%20Cost\HRO\jayabheri\jayabheri\shuttering%20qty%20-%20SAP.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PR1\c\MY%20DOCUMENTS\Ashanna\ASIFABAD\My%20Documents\PMGSY_Phase-II(Spl)\APII_0113\PMGSY%20Gupthala_EE.xls" TargetMode="External"/></Relationships>
</file>

<file path=xl/externalLinks/_rels/externalLink370.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GN(2013)\DRDO\NGO%20Guest%20House\TENDER%20APRISAL\Final%20at%20Culcutta(26-12-12)\BOQ\Jan\17th\New%20Folder\Rateanalysis%20with%20Market%20Rates-2.xls?C9E243D0" TargetMode="External"/><Relationship Id="rId1" Type="http://schemas.openxmlformats.org/officeDocument/2006/relationships/externalLinkPath" Target="file:///\\C9E243D0\Rateanalysis%20with%20Market%20Rates-2.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oads-pmgsy\c\WINDOWS\Desktop\singh\db1\BIJNEPALLY\VATTEM_PALEM_BT_ROAD_15KM'S.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ruthisk\scans\Users\aprdc3\Downloads\H-N'Sagar%20road\Byepass.Srisailam%20-%20Venu-final.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PMGSY-I%20BAL-04-05\Road%20from%206-0%20km%20of%20T01%20to%20Balwanthapur%20(Mal-5).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KVC\Building\MNIT,%20Jaipur\BOQ%20Ambedkar%20Maidan,%20Lucknow.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Ray\GVMC\Surya%20Teja%20Nagar-Vizag\After%20Scrutiny%20in%20MEPMA&amp;ENC\RWHS-GHMC\Data-East%20zone-%20Ist%20Qts.%20%202008-09,June%20(version%201).xls" TargetMode="External"/></Relationships>
</file>

<file path=xl/externalLinks/_rels/externalLink376.xml.rels><?xml version="1.0" encoding="UTF-8" standalone="yes"?>
<Relationships xmlns="http://schemas.openxmlformats.org/package/2006/relationships"><Relationship Id="rId2" Type="http://schemas.microsoft.com/office/2019/04/relationships/externalLinkLongPath" Target="file:///\\APEWIDC-PREM\Documents%20and%20Settings\AMBIENCE\Application%20Data\Microsoft\Excel\Documents%20and%20Settings\welcome\Desktop\adilabad\Abdullapur%20final%2015.06.11\Dorepalli_new%20rates\Economical%20PM\l%20Ecconomical%20Pumping%20Main-DP1.xlsx?4C6474BB" TargetMode="External"/><Relationship Id="rId1" Type="http://schemas.openxmlformats.org/officeDocument/2006/relationships/externalLinkPath" Target="file:///\\4C6474BB\l%20Ecconomical%20Pumping%20Main-DP1.xlsx"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server\f\Srikakulam\NABH-SKLM\EEC_NABH-SKLM-HO-DATA%202017-18%2010-04-2018%20YSAV%20to%20Print.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PR1\c\MY%20DOCUMENTS\Ashanna\ADILABAD%20(DIVISION)\PMGSY%20Gupthala_EE.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server\107CW\FormatRecovery\Hyd.%20Public%20School,%20Kdp\ROAD%20TO%20HPS%2001-01-2008.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2016-17%20works\Telangana%202016-17\Siddipet\Siddipet%20UGD\Siddipet%20UGD-30-1-17%20-%20op-1.xlsx"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Zenith\c\My%20Documents\covers\Estimate\Rakesh2\MHP%20Daily.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c\My%20Documents\ESTIMATES\E.Abstract\Gzl_project.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ws2\c\My%20Documents\SCHEMES\mateen.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p-1\dp-1\DEE-1\RDF\KADAPA\2011-12\RDF%20-%20Kodur-From%20Roads%20wing\CR%20Road%20to%20CE%20Road.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Database\FinalXLS\PFBS(13.9.04).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server\E-Procurement%20Sche-A\Kadapa%20Tenders\Onipenta\Onipenta%2012.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S%20Tadwai-Bayyaram-N.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pc-30\My%20Documents\docu\docu\R&amp;B%20Dept.%20Estimates\East-Section.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CRF\CRF_Bhattiprolu(M)_Gunturu(Dt)\WEst.,\WE1_CRF%20Bhattiprolu\CRF_BPRLU_West\Documents\Buildings\Data\data99.xls" TargetMode="External"/></Relationships>
</file>

<file path=xl/externalLinks/_rels/externalLink39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F-%20Drive%20Data\Ray\Hyderabad\RAY-14-15\Documents%20and%20Settings\Administrator\Desktop\Sklm\Parks\palasa\SSR%20&amp;%20DATA%202005-2006\DATA%20-%202005-2006.xls?B5539B09" TargetMode="External"/><Relationship Id="rId1" Type="http://schemas.openxmlformats.org/officeDocument/2006/relationships/externalLinkPath" Target="file:///\\B5539B09\DATA%20-%202005-2006.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server\My%20Documents\docu\docu\R&amp;B%20Dept.%20Estimates\East-Secti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WS%20DATA%20COMMUNICATED\Valves09-10_NABARD%20DPR.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Eeprvsp\d\ARRR%20JANNEPALLY.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AEE2\rachabanda\Rachabanda%20Estimate\as%20on%2015.7.11\My%20Documents\docu\docu\R&amp;B%20Dept.%20Estimates\East-Section.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server\107CW\PMGSY%20Ph%20X\Raghunadhapuram%20R%20data.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2\f\ssr%2010-11\Chigurumamidi\Anganwadi%20%20building%20(4.25%20Lakhs)%20Manikyam-wk.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itrakant\PICTORIAL\Pictorial%20Presentation_c.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1\my%20documents\bh%20Nabard\shaligouraram.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Ratnaraj\My%20Documents\RIDF-XII-TS-24.3.2007OGPC-WMM\tDR-ndd-Data\TDR_data-Mast1.9.06.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erver\r-10891\e\Back%20up%20files%20up%20to%2017509\f\Sudhakar%20Babu%20AE%20SC%20Corp\Proposal\2012-13\APSWRSC\23.8.2013\Adapur%2023.8.2013\Est.%20Adapur%20-%2024.8.2013%20F.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e\Documents\Repalle\KD\DPR%20line%20Est\KD\mangalagiri.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r-10891\e\Back%20up%20files%20up%20to%2017509\f\Sudhakar%20Babu%20AE%20SC%20Corp\Proposal\2012-13\APSWRSC\23.8.2013\Adapur%2023.8.2013\Est.%20Adapur%20-%2024.8.2013%20F.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G:\WINDOWS\Desktop\PMGSY%20PH-V\ARRR-ver-1104.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G:\KINGSTON%20J%20Files\SINGH\ROADS\Price_Escalation_Bills\1_Model_Price_escalation_Roads_Building\Price_Escalation_new_model\NABARD_MODEL\1_Model_Price_Escalation_Index_Price_base_Bill_Wise_CC_%20.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sers\HP\Downloads\CC%20Roads%20Dubbak%20(Repaired).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Edrcserver2\Design\Bandip\Infra\Geotech\Bds\Operating\SALPG\Well%20Design\Well.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SA\Sundar%20Associates\SRIVARIMETTU%20-%20TPT\WINDOWS\Desktop\PMGSY%20PH-V\ARRR-ver-1104.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2000%20MT,%20IBPM.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Adnin\Documents%20and%20Settings\sai\My%20Documents\Downloads\Model.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server\SRIVARIMETTU%20-%20TPT\WINDOWS\Desktop\PMGSY%20PH-V\ARRR-ver-110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Users\AEE-II\AppData\Local\Temp\Rar$DI02.478\ESTIMATE...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RIVE-F\ISC%20WORKS\ISC%20CHITTOOR\ISC%20TNN%20ROAD\ISC%20TNN%20ROAD2007-08\1)ISC-%20TNN%20-T.A-EST.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2014-15\CH%20SREENIVAS\DRIVE-F\CRF%20NEW%20ESTIMATES%2001.09.2008\TS%20ESTIMATES\2%20PHASE\8%20KADAPA\ALLADUPALLI%20-ETURU\AE%20%20Road%20-%20.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My%20Documents\Downloads\RDF%20RTS%20%20final\Chilakamamidi\Kalimera%20-%20Shapally%20new.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Documents%20and%20Settings\hcl\Desktop\ARRR-ver-1104.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Edrcserver1\design\user\Cement\KVPgroup\E-Kvp\KVP-Engrs\PPRM-Housing\Namakkal%20Housing\School\T1037%20Entire%20School.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node5\NODE5\APMSIDC\smb:\Edrcserver1\DESIGN\Infra\Geotech\Crep\Soil-inv\O1097\DJB-0509\Spt-BH.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Documents%20and%20Settings\shailu\Desktop\New%20Folder\Bowenpally\New%20estt,%20Bowenpally.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Documents%20and%20Settings\Administrator\Desktop\CPWD%20DELHI%20RK%20PURAM\TENDERS-DATA%20PREPARATION%20-PETLABURZ.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20and%20Settings\hcl\Desktop\ARRR-ver-1104.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node5\NODE5\APMSIDC\smb:\Vatech\tenders\venkatesh%20babu\D\Vb\PROPOSAL\SEWAGE\VB-294\PRESENT\O&amp;M-Approvals\O&amp;M%20-%20FINAL\FRA_DJB%20O&amp;M24.12.02.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node5\NODE5\Arul\MD%20Visit\RAB-23\RA%20Bill-Sep'12\F\UGF%20Block%20F.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Eeprvsp\d\Jan\PMGSY%20PhVIII\VSP%20final%20PH_VIII%20est\PMGSY-I%20BAL-04-05\Road%20from%206-0%20km%20of%20T01%20to%20Balwanthapur%20(Mal-5).xls" TargetMode="External"/></Relationships>
</file>

<file path=xl/externalLinks/_rels/externalLink4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ESH%2013-02-2017\2017\PRESENT%20PROJECT\WORKING\STATE%20PROJECTS\AOU\EXAMINATION%20HALL\examination%20block%20%2021-8-2017%20-UPDATED.xls?84D29ABF" TargetMode="External"/><Relationship Id="rId1" Type="http://schemas.openxmlformats.org/officeDocument/2006/relationships/externalLinkPath" Target="file:///\\84D29ABF\examination%20block%20%2021-8-2017%20-UPDATED.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VOL-II_RA(Civil)_Fire%20Fighting%202P%20Dt%2015.12.11%20-%20Est%20as%20per%20market%20rates(carrage%20nil).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Nellure-80-%20ELEC%20%20BOQ.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server\Arul%20workings\RA%20Bills%20to%20JMC\Mantri%20Alpyne\Mantri%20Alpyne%20SC%20Bill\Mantri%20Sc%20Bill%20-%2030-11-13%20Bill%2004\Abstract.xlsx"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192.168.100.11\psu-tender\MD%20FROM%2018.07.2012%20TO%2013-11-2013\SW\WORKING\Documents%20and%20Settings\hcl\Desktop\ARRR-ver-1104.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Buildings\Data\data99.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ampachodavaram%20projects\Pipes&amp;Valves09-10\1.Model%20pipelines%20Data%202008-09-1.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evised%20CC%202%20&amp;%203%20(CSCHK-SOMA)%2002-Aug-05.xls" TargetMode="External"/></Relationships>
</file>

<file path=xl/externalLinks/_rels/externalLink447.xml.rels><?xml version="1.0" encoding="UTF-8" standalone="yes"?>
<Relationships xmlns="http://schemas.openxmlformats.org/package/2006/relationships"><Relationship Id="rId2" Type="http://schemas.microsoft.com/office/2019/04/relationships/externalLinkLongPath" Target="file:///\\pc-30\Users\admin\Downloads\Node22\Users\HP\Downloads\10-11-20\192.168.100.2\BACKUP%205-10-2010\New%20Folder\SIVARAM\INTERNAL%20DISTRUBUTION%20SYSTEMS\Data%20Items\Rampachodavaram%20projects\Pipes&amp;Valves09-10\1.Model%20pipelines%20Data%202008-09-1.XLS?B6FBB772" TargetMode="External"/><Relationship Id="rId1" Type="http://schemas.openxmlformats.org/officeDocument/2006/relationships/externalLinkPath" Target="file:///\\B6FBB772\1.Model%20pipelines%20Data%202008-09-1.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192.168.100.17\Temp\Temp\Electrica%20lEstimate%20for%204th%20floor.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Estimates\CD-works\Kistapuram-%20paleru%20causeway.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server\PROJECTS\PROJECTS\Projects%20H%20-%20M\JP%20Greens%20128%20NOIDA\KENSINGTON%20BOUVELARD%20(131)\Tender\Fire%20Tender\KENSINGTON%20BOULEVARD%20-%20FIRE%20FIGHTING%20Rate%20Analysis.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windows\TEMP\KOYO%25E6%258F%2590%25E5%2587%25BA%25E8%25A6%258B%25E7%25A9%258D%25E6%259B%25B8%20.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IR%20road%200%20to%206.3\Damalacheruvu%20-%20Nendragunta.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dhamodar\My%20Documents\MAHA%20NANDI%20RESTAURANT\aptdc-mahanandi-civil-datas-estimate-20-9-07.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132.186.101.194\gc_sl_ptd-h\PRICE\HYATT.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DATA%202008-09\Documents%20and%20Settings\hcl\Desktop\ARRR-ver-1104.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Nagarjuna\vol4\CONTRACT\BRIDG106\PACKAGE4\PAK4BOQ.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6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A.Rao%20(29-01-2011)\Collector%20chamber%20-3rd%20floor-18-1-2016\VC%20&amp;%20NIC%20&amp;%20others\PR%20HLB%20VZM\Documents%20and%20Settings\hcl\Desktop\ARRR-ver-1104.xls?093439F1" TargetMode="External"/><Relationship Id="rId1" Type="http://schemas.openxmlformats.org/officeDocument/2006/relationships/externalLinkPath" Target="file:///\\093439F1\ARRR-ver-11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FENCING"/>
      <sheetName val="LIST"/>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Expenditure plan"/>
      <sheetName val="BOQ _2_"/>
      <sheetName val="ANALYSIS"/>
      <sheetName val="Rate Analysis"/>
      <sheetName val="p&amp;m"/>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labour coeff"/>
      <sheetName val="BOQ_Direct_selling cost"/>
      <sheetName val="Sheet1"/>
      <sheetName val="BOQ-Civil"/>
      <sheetName val="WB0203-OLDLOAN"/>
      <sheetName val="Detail"/>
      <sheetName val="DOOR-WIND"/>
      <sheetName val="Ave.wtd.rates"/>
      <sheetName val="Material "/>
      <sheetName val="Labour &amp; Plant"/>
      <sheetName val="COS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TBAL9697 -group wise  sdpl"/>
      <sheetName val="Tender Summary"/>
      <sheetName val="Codes"/>
      <sheetName val="Input"/>
      <sheetName val="Transactions"/>
      <sheetName val="concrete"/>
      <sheetName val="beam-reinft-IIInd floor"/>
      <sheetName val="Consolidated CF"/>
      <sheetName val="Figures in"/>
      <sheetName val="Deduction of assets"/>
      <sheetName val="ESP Control Bldg_"/>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SPILL OVE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FORM7"/>
      <sheetName val="PRECAST lightconc-II"/>
      <sheetName val="Design"/>
      <sheetName val="RA-markate"/>
      <sheetName val="Stress Calculation"/>
      <sheetName val="final abstract"/>
      <sheetName val="Form 6"/>
      <sheetName val="Sheet3"/>
      <sheetName val="Labour productivity"/>
      <sheetName val="Build-up"/>
      <sheetName val="VCH-SLC"/>
      <sheetName val="Supplier"/>
      <sheetName val="dBase"/>
      <sheetName val="RCC,Ret. Wall"/>
      <sheetName val="内外控制表"/>
      <sheetName val="海盐加工装置"/>
      <sheetName val="BHANDUP"/>
      <sheetName val="Material List "/>
      <sheetName val="Labour Rate "/>
      <sheetName val="base"/>
      <sheetName val="(M+L)"/>
      <sheetName val="#REF"/>
      <sheetName val="Results"/>
      <sheetName val="PLGroupings"/>
      <sheetName val="電気設備表"/>
      <sheetName val="ORDER BOOKING"/>
      <sheetName val="ABSTRACT PHASE-I"/>
      <sheetName val="ABSTRACT-PHASE-II (2)"/>
      <sheetName val="Data"/>
      <sheetName val="Lead"/>
      <sheetName val="ACS(1)"/>
      <sheetName val="FAS-C(4)"/>
      <sheetName val="CCTV(old)"/>
      <sheetName val="BOQ Distribution"/>
      <sheetName val="factors"/>
      <sheetName val="Meas.-Hotel Part"/>
      <sheetName val="Mat_Cost"/>
      <sheetName val="Staff Acco."/>
      <sheetName val="bar bending"/>
      <sheetName val="ETC Plant Cost"/>
      <sheetName val="Service Function"/>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B1" t="str">
            <v>BOQ of Burhur - Amarkantak</v>
          </cell>
        </row>
      </sheetData>
      <sheetData sheetId="83">
        <row r="1">
          <cell r="B1" t="str">
            <v>BOQ of Burhur - Amarkantak</v>
          </cell>
        </row>
      </sheetData>
      <sheetData sheetId="84">
        <row r="1">
          <cell r="B1" t="str">
            <v>BOQ of Burhur - Amarkantak</v>
          </cell>
        </row>
      </sheetData>
      <sheetData sheetId="85">
        <row r="1">
          <cell r="B1" t="str">
            <v>BOQ of Burhur - Amarkantak</v>
          </cell>
        </row>
      </sheetData>
      <sheetData sheetId="86">
        <row r="1">
          <cell r="B1" t="str">
            <v>BOQ of Burhur - Amarkantak</v>
          </cell>
        </row>
      </sheetData>
      <sheetData sheetId="87">
        <row r="1">
          <cell r="B1" t="str">
            <v>BOQ of Burhur - Amarkantak</v>
          </cell>
        </row>
      </sheetData>
      <sheetData sheetId="88">
        <row r="1">
          <cell r="B1" t="str">
            <v>BOQ of Burhur - Amarkantak</v>
          </cell>
        </row>
      </sheetData>
      <sheetData sheetId="89">
        <row r="1">
          <cell r="B1" t="str">
            <v>BOQ of Burhur - Amarkantak</v>
          </cell>
        </row>
      </sheetData>
      <sheetData sheetId="90">
        <row r="1">
          <cell r="B1" t="str">
            <v>BOQ of Burhur - Amarkantak</v>
          </cell>
        </row>
      </sheetData>
      <sheetData sheetId="91">
        <row r="1">
          <cell r="B1" t="str">
            <v>BOQ of Burhur - Amarkantak</v>
          </cell>
        </row>
      </sheetData>
      <sheetData sheetId="92">
        <row r="1">
          <cell r="B1" t="str">
            <v>BOQ of Burhur - Amarkantak</v>
          </cell>
        </row>
      </sheetData>
      <sheetData sheetId="93">
        <row r="1">
          <cell r="B1" t="str">
            <v>BOQ of Burhur - Amarkantak</v>
          </cell>
        </row>
      </sheetData>
      <sheetData sheetId="94">
        <row r="1">
          <cell r="B1" t="str">
            <v>BOQ of Burhur - Amarkantak</v>
          </cell>
        </row>
      </sheetData>
      <sheetData sheetId="95">
        <row r="1">
          <cell r="B1" t="str">
            <v>BOQ of Burhur - Amarkantak</v>
          </cell>
        </row>
      </sheetData>
      <sheetData sheetId="96">
        <row r="1">
          <cell r="B1" t="str">
            <v>BOQ of Burhur - Amarkantak</v>
          </cell>
        </row>
      </sheetData>
      <sheetData sheetId="97">
        <row r="1">
          <cell r="B1" t="str">
            <v>BOQ of Burhur - Amarkantak</v>
          </cell>
        </row>
      </sheetData>
      <sheetData sheetId="98">
        <row r="1">
          <cell r="B1" t="str">
            <v>BOQ of Burhur - Amarkantak</v>
          </cell>
        </row>
      </sheetData>
      <sheetData sheetId="99">
        <row r="1">
          <cell r="B1" t="str">
            <v>BOQ of Burhur - Amarkantak</v>
          </cell>
        </row>
      </sheetData>
      <sheetData sheetId="100">
        <row r="1">
          <cell r="B1" t="str">
            <v>BOQ of Burhur - Amarkantak</v>
          </cell>
        </row>
      </sheetData>
      <sheetData sheetId="101">
        <row r="1">
          <cell r="B1" t="str">
            <v>BOQ of Burhur - Amarkantak</v>
          </cell>
        </row>
      </sheetData>
      <sheetData sheetId="102">
        <row r="1">
          <cell r="B1" t="str">
            <v>BOQ of Burhur - Amarkantak</v>
          </cell>
        </row>
      </sheetData>
      <sheetData sheetId="103">
        <row r="1">
          <cell r="B1" t="str">
            <v>BOQ of Burhur - Amarkantak</v>
          </cell>
        </row>
      </sheetData>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row r="1">
          <cell r="B1" t="str">
            <v>BOQ of Burhur - Amarkantak</v>
          </cell>
        </row>
      </sheetData>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ow r="1">
          <cell r="B1" t="str">
            <v>BOQ of Burhur - Amarkantak</v>
          </cell>
        </row>
      </sheetData>
      <sheetData sheetId="126">
        <row r="1">
          <cell r="B1" t="str">
            <v>BOQ of Burhur - Amarkantak</v>
          </cell>
        </row>
      </sheetData>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ow r="1">
          <cell r="B1" t="str">
            <v>BOQ of Burhur - Amarkantak</v>
          </cell>
        </row>
      </sheetData>
      <sheetData sheetId="139">
        <row r="1">
          <cell r="B1" t="str">
            <v>BOQ of Burhur - Amarkantak</v>
          </cell>
        </row>
      </sheetData>
      <sheetData sheetId="140">
        <row r="1">
          <cell r="B1" t="str">
            <v>BOQ of Burhur - Amarkantak</v>
          </cell>
        </row>
      </sheetData>
      <sheetData sheetId="141">
        <row r="1">
          <cell r="B1" t="str">
            <v>BOQ of Burhur - Amarkantak</v>
          </cell>
        </row>
      </sheetData>
      <sheetData sheetId="142">
        <row r="1">
          <cell r="B1" t="str">
            <v>BOQ of Burhur - Amarkantak</v>
          </cell>
        </row>
      </sheetData>
      <sheetData sheetId="143">
        <row r="1">
          <cell r="B1" t="str">
            <v>BOQ of Burhur - Amarkantak</v>
          </cell>
        </row>
      </sheetData>
      <sheetData sheetId="144">
        <row r="1">
          <cell r="B1" t="str">
            <v>BOQ of Burhur - Amarkantak</v>
          </cell>
        </row>
      </sheetData>
      <sheetData sheetId="145">
        <row r="1">
          <cell r="B1" t="str">
            <v>BOQ of Burhur - Amarkantak</v>
          </cell>
        </row>
      </sheetData>
      <sheetData sheetId="146">
        <row r="1">
          <cell r="B1" t="str">
            <v>BOQ of Burhur - Amarkantak</v>
          </cell>
        </row>
      </sheetData>
      <sheetData sheetId="147">
        <row r="1">
          <cell r="B1" t="str">
            <v>BOQ of Burhur - Amarkantak</v>
          </cell>
        </row>
      </sheetData>
      <sheetData sheetId="148">
        <row r="1">
          <cell r="B1" t="str">
            <v>BOQ of Burhur - Amarkantak</v>
          </cell>
        </row>
      </sheetData>
      <sheetData sheetId="149">
        <row r="1">
          <cell r="B1" t="str">
            <v>BOQ of Burhur - Amarkantak</v>
          </cell>
        </row>
      </sheetData>
      <sheetData sheetId="150">
        <row r="1">
          <cell r="B1" t="str">
            <v>BOQ of Burhur - Amarkantak</v>
          </cell>
        </row>
      </sheetData>
      <sheetData sheetId="151">
        <row r="1">
          <cell r="B1" t="str">
            <v>BOQ of Burhur - Amarkantak</v>
          </cell>
        </row>
      </sheetData>
      <sheetData sheetId="152">
        <row r="1">
          <cell r="B1" t="str">
            <v>BOQ of Burhur - Amarkantak</v>
          </cell>
        </row>
      </sheetData>
      <sheetData sheetId="153">
        <row r="1">
          <cell r="B1" t="str">
            <v>BOQ of Burhur - Amarkantak</v>
          </cell>
        </row>
      </sheetData>
      <sheetData sheetId="154">
        <row r="1">
          <cell r="B1" t="str">
            <v>BOQ of Burhur - Amarkantak</v>
          </cell>
        </row>
      </sheetData>
      <sheetData sheetId="155">
        <row r="1">
          <cell r="B1" t="str">
            <v>BOQ of Burhur - Amarkantak</v>
          </cell>
        </row>
      </sheetData>
      <sheetData sheetId="156">
        <row r="1">
          <cell r="B1" t="str">
            <v>BOQ of Burhur - Amarkantak</v>
          </cell>
        </row>
      </sheetData>
      <sheetData sheetId="157">
        <row r="1">
          <cell r="B1" t="str">
            <v>BOQ of Burhur - Amarkantak</v>
          </cell>
        </row>
      </sheetData>
      <sheetData sheetId="158">
        <row r="1">
          <cell r="B1" t="str">
            <v>BOQ of Burhur - Amarkantak</v>
          </cell>
        </row>
      </sheetData>
      <sheetData sheetId="159" refreshError="1"/>
      <sheetData sheetId="160" refreshError="1"/>
      <sheetData sheetId="161" refreshError="1"/>
      <sheetData sheetId="162">
        <row r="1">
          <cell r="B1" t="str">
            <v>BOQ of Burhur - Amarkantak</v>
          </cell>
        </row>
      </sheetData>
      <sheetData sheetId="163">
        <row r="1">
          <cell r="B1" t="str">
            <v>BOQ of Burhur - Amarkantak</v>
          </cell>
        </row>
      </sheetData>
      <sheetData sheetId="164">
        <row r="1">
          <cell r="B1" t="str">
            <v>BOQ of Burhur - Amarkantak</v>
          </cell>
        </row>
      </sheetData>
      <sheetData sheetId="165">
        <row r="1">
          <cell r="B1" t="str">
            <v>BOQ of Burhur - Amarkantak</v>
          </cell>
        </row>
      </sheetData>
      <sheetData sheetId="166">
        <row r="1">
          <cell r="B1" t="str">
            <v>BOQ of Burhur - Amarkantak</v>
          </cell>
        </row>
      </sheetData>
      <sheetData sheetId="167">
        <row r="1">
          <cell r="B1" t="str">
            <v>BOQ of Burhur - Amarkantak</v>
          </cell>
        </row>
      </sheetData>
      <sheetData sheetId="168">
        <row r="1">
          <cell r="B1" t="str">
            <v>BOQ of Burhur - Amarkantak</v>
          </cell>
        </row>
      </sheetData>
      <sheetData sheetId="169">
        <row r="1">
          <cell r="B1" t="str">
            <v>BOQ of Burhur - Amarkantak</v>
          </cell>
        </row>
      </sheetData>
      <sheetData sheetId="170">
        <row r="1">
          <cell r="B1" t="str">
            <v>BOQ of Burhur - Amarkantak</v>
          </cell>
        </row>
      </sheetData>
      <sheetData sheetId="171">
        <row r="1">
          <cell r="B1" t="str">
            <v>BOQ of Burhur - Amarkantak</v>
          </cell>
        </row>
      </sheetData>
      <sheetData sheetId="172">
        <row r="1">
          <cell r="B1" t="str">
            <v>BOQ of Burhur - Amarkantak</v>
          </cell>
        </row>
      </sheetData>
      <sheetData sheetId="173">
        <row r="1">
          <cell r="B1" t="str">
            <v>BOQ of Burhur - Amarkantak</v>
          </cell>
        </row>
      </sheetData>
      <sheetData sheetId="174">
        <row r="1">
          <cell r="B1" t="str">
            <v>BOQ of Burhur - Amarkantak</v>
          </cell>
        </row>
      </sheetData>
      <sheetData sheetId="175">
        <row r="1">
          <cell r="B1" t="str">
            <v>BOQ of Burhur - Amarkantak</v>
          </cell>
        </row>
      </sheetData>
      <sheetData sheetId="176">
        <row r="1">
          <cell r="B1" t="str">
            <v>BOQ of Burhur - Amarkantak</v>
          </cell>
        </row>
      </sheetData>
      <sheetData sheetId="177">
        <row r="1">
          <cell r="B1" t="str">
            <v>BOQ of Burhur - Amarkantak</v>
          </cell>
        </row>
      </sheetData>
      <sheetData sheetId="178">
        <row r="1">
          <cell r="B1" t="str">
            <v>BOQ of Burhur - Amarkantak</v>
          </cell>
        </row>
      </sheetData>
      <sheetData sheetId="179">
        <row r="1">
          <cell r="B1" t="str">
            <v>BOQ of Burhur - Amarkantak</v>
          </cell>
        </row>
      </sheetData>
      <sheetData sheetId="180">
        <row r="1">
          <cell r="B1" t="str">
            <v>BOQ of Burhur - Amarkantak</v>
          </cell>
        </row>
      </sheetData>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ow r="1">
          <cell r="B1" t="str">
            <v>BOQ of Burhur - Amarkantak</v>
          </cell>
        </row>
      </sheetData>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Sheet1"/>
      <sheetName val="Rates-May-14"/>
      <sheetName val="TOP SLAB-beams"/>
      <sheetName val="int-Dia-pvc"/>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MRATES"/>
      <sheetName val="Works"/>
      <sheetName val="RMR"/>
      <sheetName val="General"/>
      <sheetName val="Lɥad"/>
      <sheetName val="id"/>
      <sheetName val="Bitumen trunk"/>
      <sheetName val="Feeder"/>
      <sheetName val="R99 etc"/>
      <sheetName val="Trunk unpaved"/>
      <sheetName val="m"/>
      <sheetName val="Level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water-hammar-strenght"/>
      <sheetName val="hdpe weights"/>
      <sheetName val="PVC weights"/>
      <sheetName val="0000000000000"/>
      <sheetName val="SSR"/>
      <sheetName val="VC 80"/>
      <sheetName val="VC 450"/>
      <sheetName val="hdpe_basic"/>
      <sheetName val="pvc_basic"/>
      <sheetName val="Rates"/>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PROCTOR"/>
      <sheetName val="Ins &amp; Bonds"/>
      <sheetName val="A-3.1"/>
      <sheetName val="Client req"/>
      <sheetName val="MRoad data"/>
      <sheetName val="BOQ (2)"/>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Usage"/>
      <sheetName val="Tees"/>
      <sheetName val="BWSCPlt"/>
      <sheetName val="CI"/>
      <sheetName val="G.R.P"/>
      <sheetName val="PSC REVISED"/>
      <sheetName val="PUMP_DATA"/>
      <sheetName val="Quarry"/>
      <sheetName val="Line"/>
      <sheetName val="BTR"/>
      <sheetName val="CRUST"/>
      <sheetName val="QDTS"/>
      <sheetName val="Abs_CD_2"/>
      <sheetName val="road est"/>
      <sheetName val="ECV"/>
      <sheetName val="FORM-W3"/>
      <sheetName val="Design"/>
      <sheetName val="index"/>
      <sheetName val="Cash2"/>
      <sheetName val="C-data"/>
      <sheetName val="COVER"/>
      <sheetName val="Rates SSR 2008-09"/>
      <sheetName val="DATA SHEET"/>
      <sheetName val="ANAL-PIPE LINE"/>
      <sheetName val="MS Pipe Working"/>
      <sheetName val="wh_data"/>
      <sheetName val="wh_data_R"/>
      <sheetName val="CPHEEO"/>
      <sheetName val="input"/>
      <sheetName val="civ data"/>
      <sheetName val="RWS"/>
      <sheetName val="Entry"/>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Abs"/>
      <sheetName val="X-2"/>
      <sheetName val="Exp"/>
      <sheetName val="A 3_7"/>
      <sheetName val="LEAD S 10-11"/>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pop"/>
      <sheetName val="hdpe-rates"/>
      <sheetName val="pvc-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sand"/>
      <sheetName val="stone"/>
      <sheetName val="MRATES"/>
      <sheetName val="Devider(CC)"/>
      <sheetName val="Devider (CRS)"/>
      <sheetName val="data-Parks-new"/>
      <sheetName val="C-Mat-Gen-"/>
      <sheetName val="Data "/>
      <sheetName val="Devider (CRS) final"/>
      <sheetName val="GA"/>
      <sheetName val="Single Devider"/>
      <sheetName val="v"/>
      <sheetName val="Rates SSR 2008-09"/>
      <sheetName val="final 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DATA_PRG"/>
      <sheetName val="Labour"/>
      <sheetName val="Material"/>
      <sheetName val="Plant &amp;  Machinery"/>
      <sheetName val="GEN-ABS Del"/>
      <sheetName val="Rates SSR 2008-09"/>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GF SB Ok "/>
      <sheetName val="Levels"/>
      <sheetName val="HDPE-pipe-rates"/>
      <sheetName val="pvc-pipe-rates"/>
      <sheetName val="Labour"/>
      <sheetName val="Material"/>
      <sheetName val="Plant &amp;  Machinery"/>
      <sheetName val="BTR"/>
      <sheetName val="RMR"/>
      <sheetName val="DES"/>
      <sheetName val="COVER"/>
      <sheetName val="ROAD DATA"/>
      <sheetName val="HP PIPE  DATA"/>
      <sheetName val="SLAB  DATA"/>
      <sheetName val="maya"/>
      <sheetName val="C-data"/>
      <sheetName val="MRATES"/>
      <sheetName val="stone"/>
      <sheetName val="Nspt-smp-final-ORIGINAL"/>
      <sheetName val="Lead"/>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m"/>
      <sheetName val="MRoad data"/>
      <sheetName val="AV-HDPE"/>
      <sheetName val="Di_gate-HDPE"/>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Sheet2"/>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Rate Analysis"/>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abs road"/>
      <sheetName val="coverpage"/>
      <sheetName val="TS memo"/>
      <sheetName val="GT DUMP"/>
      <sheetName val="sancdump"/>
      <sheetName val="R_Det"/>
      <sheetName val="ROADS"/>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Global factors"/>
      <sheetName val="Table10"/>
      <sheetName val="Table11"/>
      <sheetName val="Table12"/>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HDPE"/>
      <sheetName val="DI"/>
      <sheetName val="pvc"/>
      <sheetName val="Red oxide Primer Paint grade-II"/>
      <sheetName val="wh_data"/>
      <sheetName val="wh_data_R"/>
      <sheetName val="CPHEEO"/>
      <sheetName val="input"/>
      <sheetName val="EDWise"/>
      <sheetName val="MRATES"/>
      <sheetName val="lead-st"/>
      <sheetName val="data"/>
      <sheetName val="Sheet1 (2)"/>
      <sheetName val="Material"/>
      <sheetName val="Plant &amp;  Machinery"/>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lead_st"/>
      <sheetName val="CDdata_(2)1"/>
      <sheetName val="cwaydata_(2)1"/>
      <sheetName val="CDdata_(3)1"/>
      <sheetName val="DATA"/>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detls"/>
      <sheetName val="bom"/>
      <sheetName val="CDdata_(2)5"/>
      <sheetName val="Data_2"/>
      <sheetName val="CDdata_(2)3"/>
      <sheetName val="CDdata_(2)2"/>
      <sheetName val="Data_"/>
      <sheetName val="CDdata_(2)4"/>
      <sheetName val="Data_1"/>
      <sheetName val="Labour"/>
      <sheetName val="Plant &amp;  Machinery"/>
      <sheetName val="Bridge Data 2005-06"/>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HDPE"/>
      <sheetName val="Estimate "/>
      <sheetName val="stone"/>
      <sheetName val="EDWise"/>
      <sheetName val="BHANDUP"/>
      <sheetName val="PRECAST lightconc-II"/>
      <sheetName val="data existing_do not delete"/>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lead_s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Lead"/>
      <sheetName val="Materials"/>
      <sheetName val="Data "/>
      <sheetName val="Retaing"/>
      <sheetName val="Abstract(F6)"/>
      <sheetName val="CDdata_(2)"/>
      <sheetName val="Sheet1"/>
      <sheetName val="CDdata_(2)1"/>
      <sheetName val="bom"/>
      <sheetName val="detls"/>
      <sheetName val="Labour"/>
      <sheetName val="Plant &amp;  Machinery"/>
      <sheetName val="Bridge Data 2005-06"/>
      <sheetName val="r"/>
      <sheetName val="CDdata_(2)5"/>
      <sheetName val="Data_2"/>
      <sheetName val="CDdata_(2)3"/>
      <sheetName val="CDdata_(2)2"/>
      <sheetName val="Data_"/>
      <sheetName val="CDdata_(2)4"/>
      <sheetName val="Data_1"/>
      <sheetName val="t_prsr"/>
      <sheetName val="id"/>
      <sheetName val="final abstract"/>
      <sheetName val="Specification report"/>
      <sheetName val="EDWise"/>
      <sheetName val="Design"/>
      <sheetName val="HDPE"/>
      <sheetName val="pvc"/>
      <sheetName val="pvc_basic"/>
      <sheetName val="Fee Rate Summary"/>
      <sheetName val="Rate Analysis"/>
      <sheetName val="Common "/>
      <sheetName val="Usage"/>
      <sheetName val="wh"/>
      <sheetName val="DI"/>
      <sheetName val="Newabstract"/>
      <sheetName val="Specification"/>
      <sheetName val="DATA-BASE"/>
      <sheetName val="DATA-ABSTRACT"/>
      <sheetName val="GN_ST_10"/>
      <sheetName val="PRECAST lightconc_II"/>
      <sheetName val="BALAN1"/>
      <sheetName val="Voucher"/>
      <sheetName val="C-data"/>
      <sheetName val="civ data"/>
      <sheetName val="Estimate"/>
      <sheetName val="Abs"/>
      <sheetName val="maya"/>
      <sheetName val="Main sheet"/>
      <sheetName val="ci"/>
      <sheetName val="civil-works"/>
      <sheetName val="TOP SLAB-beam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Sub -  Analysis"/>
      <sheetName val="Labour rates"/>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teel"/>
      <sheetName val="Elec data"/>
      <sheetName val="Comp"/>
      <sheetName val="DATA 2021-22"/>
      <sheetName val="Staff Civil o&amp;m draft policy"/>
      <sheetName val="ABS.C.D."/>
      <sheetName val="Boq"/>
      <sheetName val="GF SB Ok "/>
      <sheetName val="p&amp;m"/>
      <sheetName val="Cem Dat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 val="sand"/>
      <sheetName val="stone"/>
      <sheetName val="Rates SSR 2008-09"/>
      <sheetName val="final abstract"/>
      <sheetName val="Devider(CC)"/>
      <sheetName val="Devider (CRS)"/>
      <sheetName val="data-Parks-new"/>
      <sheetName val="C-Mat-Gen-"/>
      <sheetName val="Data "/>
      <sheetName val="Devider (CRS) final"/>
      <sheetName val="GA"/>
      <sheetName val="Single Devider"/>
      <sheetName val="v"/>
      <sheetName val="rdamdata"/>
      <sheetName val="DATA_PRG"/>
      <sheetName val="Quarry"/>
      <sheetName val="RMR"/>
      <sheetName val="Line"/>
      <sheetName val="BTR"/>
      <sheetName val="CRUST"/>
      <sheetName val="QDTS"/>
      <sheetName val="Rates"/>
      <sheetName val="Road data"/>
      <sheetName val="Lead"/>
      <sheetName val="coverpage"/>
      <sheetName val="Rd.Est"/>
      <sheetName val="Works"/>
      <sheetName val="General"/>
      <sheetName val="HDPE"/>
      <sheetName val="DI"/>
      <sheetName val="pvc"/>
      <sheetName val="CDdata_(2)1"/>
      <sheetName val="Plant_&amp;__Machinery1"/>
      <sheetName val="CDdata_(2)2"/>
      <sheetName val="Plant_&amp;__Machinery2"/>
      <sheetName val="SC Cost FEB 03"/>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nvey"/>
      <sheetName val="mlead"/>
      <sheetName val="abs road"/>
      <sheetName val="Abs_CD_2"/>
      <sheetName val="road est"/>
      <sheetName val="ECV"/>
      <sheetName val="c.d.abs.est."/>
      <sheetName val="m"/>
      <sheetName val="pvc_basic"/>
      <sheetName val="Rates2"/>
      <sheetName val="BALAN1"/>
      <sheetName val="Staff Acco."/>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TS memo"/>
      <sheetName val="X-2"/>
      <sheetName val="DATA-BASE"/>
      <sheetName val="DATA-ABSTRACT"/>
      <sheetName val="detls"/>
      <sheetName val="C-data"/>
      <sheetName val="Sheet1 (2)"/>
      <sheetName val="cert"/>
      <sheetName val="Iocount"/>
      <sheetName val="Wordsdata"/>
      <sheetName val="int-Dia"/>
      <sheetName val="habs-list"/>
      <sheetName val="nodes"/>
      <sheetName val="maya"/>
      <sheetName val="Lead statement ss5"/>
      <sheetName val="Estt"/>
      <sheetName val="road detail est."/>
      <sheetName val="Gen_Abs"/>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Labour"/>
      <sheetName val="Material"/>
      <sheetName val="Plant &amp;  Machinery"/>
      <sheetName val="GEN-ABS Del"/>
      <sheetName val="Rates SSR 2008-09"/>
      <sheetName val="m"/>
      <sheetName val="DATA_PRG"/>
      <sheetName val="mlead"/>
      <sheetName val="MRATES"/>
      <sheetName val="Cover"/>
      <sheetName val="DI"/>
      <sheetName val="pvc"/>
      <sheetName val="RMR"/>
      <sheetName val="abs road"/>
      <sheetName val="DATA"/>
      <sheetName val="mas_hab"/>
      <sheetName val="BALAN1"/>
      <sheetName val="Voucher"/>
      <sheetName val="FORM7"/>
      <sheetName val="Staff Acco."/>
      <sheetName val="BHANDUP"/>
      <sheetName val="Plant_&amp;__Machinery"/>
      <sheetName val="GEN-ABS_Del"/>
      <sheetName val="Rates_SSR_2008-09"/>
      <sheetName val=" Doors-Window (2)"/>
      <sheetName val="Rates"/>
      <sheetName val="DATA-2005-06"/>
      <sheetName val="BTR"/>
      <sheetName val="Road data"/>
      <sheetName val="coverpage"/>
      <sheetName val="R_Det"/>
      <sheetName val="TS memo"/>
      <sheetName val="GF SB Ok "/>
      <sheetName val="DATA-BASE"/>
      <sheetName val="DATA-ABSTRACT"/>
      <sheetName val="ewst"/>
      <sheetName val="civ data"/>
      <sheetName val="PRECAST lightconc-II"/>
      <sheetName val="CABLE DATA"/>
      <sheetName val="Lead statement"/>
      <sheetName val="Lead statement ss5"/>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PRECAST lightconc-II"/>
      <sheetName val="data existing_do not delete"/>
      <sheetName val="Lead"/>
      <sheetName val="BHANDUP"/>
      <sheetName val="Sheet3"/>
      <sheetName val="Quarry"/>
      <sheetName val="Line"/>
      <sheetName val="CRUST"/>
      <sheetName val="QDTS"/>
      <sheetName val="RMR"/>
      <sheetName val="Rates"/>
      <sheetName val="BTR"/>
      <sheetName val="Road data"/>
      <sheetName val="DATA"/>
      <sheetName val="DI"/>
      <sheetName val="pvc"/>
      <sheetName val="census91"/>
      <sheetName val="0000000000000"/>
      <sheetName val="maya"/>
      <sheetName val="C-data"/>
      <sheetName val="Lead statement"/>
      <sheetName val="MRATES"/>
      <sheetName val="Nspt-smp-final-ORIGINAL"/>
      <sheetName val="Labour"/>
      <sheetName val="DES"/>
      <sheetName val="COVER"/>
      <sheetName val="HP PIPE  DATA"/>
      <sheetName val="SLAB  DATA"/>
      <sheetName val="DATA_PRG"/>
      <sheetName val="coverpage"/>
      <sheetName val="mlead"/>
      <sheetName val="ROADS"/>
      <sheetName val="id"/>
      <sheetName val="wh"/>
      <sheetName val="Levels"/>
      <sheetName val="BALAN1"/>
      <sheetName val="Material"/>
      <sheetName val="Plant &amp;  Machinery"/>
      <sheetName val="civ data"/>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enAbst"/>
      <sheetName val="abs road"/>
      <sheetName val="TS memo"/>
      <sheetName val="work_sheet"/>
      <sheetName val="m"/>
      <sheetName val="11.Habitations"/>
      <sheetName val="bom"/>
      <sheetName val="GF SB Ok "/>
      <sheetName val="HDPE-pipe-rates"/>
      <sheetName val="pvc-pipe-rates"/>
      <sheetName val="splmidata"/>
      <sheetName val="ppraodata"/>
      <sheetName val="CONST"/>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Data o"/>
      <sheetName val="Rate"/>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Data.F8.BTR"/>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Gen Abs"/>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ed oxide Primer Paint grade-II"/>
      <sheetName val="wh_data"/>
      <sheetName val="wh_data_R"/>
      <sheetName val="CPHEEO"/>
      <sheetName val="input"/>
      <sheetName val="EDWise"/>
      <sheetName val="rdamdata"/>
      <sheetName val="HDPE"/>
      <sheetName val="DI"/>
      <sheetName val="pvc"/>
      <sheetName val="lead-st"/>
      <sheetName val="data"/>
      <sheetName val="MRATES"/>
      <sheetName val="Sheet1 (2)"/>
      <sheetName val="Material"/>
      <sheetName val="Plant &amp;  Machinery"/>
      <sheetName val="Road Detail Est."/>
      <sheetName val="Road data"/>
      <sheetName val="RMR"/>
      <sheetName val="Levels"/>
      <sheetName val="Sheet1"/>
      <sheetName val="Cover"/>
      <sheetName val="int-Dia-hdpe"/>
      <sheetName val="Data.F8.BTR"/>
      <sheetName val="mlead"/>
      <sheetName val="DATA-BASE"/>
      <sheetName val="DATA-ABSTRACT"/>
      <sheetName val="Labour"/>
      <sheetName val="Sheet2"/>
      <sheetName val="Design"/>
      <sheetName val="not req 3"/>
      <sheetName val="C.D.Abs.Est."/>
      <sheetName val="RATES"/>
      <sheetName val="DATA ENTRY SHEET"/>
      <sheetName val="TOTAL DATA"/>
      <sheetName val="HP PIPE  DATA"/>
      <sheetName val="SLAB  DATA"/>
      <sheetName val="sup dat"/>
      <sheetName val="BALAN1"/>
      <sheetName val="DATA_PRG"/>
      <sheetName val="Work_sheet"/>
      <sheetName val="BTR"/>
      <sheetName val="Line"/>
      <sheetName val="dlvoid"/>
      <sheetName val="index"/>
      <sheetName val="quarry"/>
      <sheetName val="final abstract"/>
      <sheetName val="Intro"/>
      <sheetName val="Sheet1_(2)"/>
      <sheetName val="Plant_&amp;__Machinery"/>
      <sheetName val="Red_oxide_Primer_Paint_grade-II"/>
      <sheetName val="Road_Detail_Est_"/>
      <sheetName val="Road_data"/>
      <sheetName val="Data_F8_BTR"/>
      <sheetName val="road safety datas"/>
      <sheetName val="abs road"/>
      <sheetName val="coverpage"/>
      <sheetName val="TS memo"/>
      <sheetName val="m"/>
      <sheetName val="pvc_basic"/>
      <sheetName val="MRoad data"/>
      <sheetName val="RA"/>
      <sheetName val="FINAL DATA"/>
      <sheetName val="civ data"/>
      <sheetName val="mas_hab"/>
      <sheetName val="bom"/>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data-WC"/>
      <sheetName val="MRATES"/>
      <sheetName val="1V800"/>
      <sheetName val="Lead"/>
      <sheetName val="RMR"/>
      <sheetName val="Summary"/>
      <sheetName val="DATA_PRG"/>
      <sheetName val="DATA-BASE"/>
      <sheetName val="DATA-ABSTRACT"/>
      <sheetName val="ABS"/>
      <sheetName val="Data.F8.BTR"/>
      <sheetName val="mlead"/>
      <sheetName val="SUMP1420KL@HW"/>
      <sheetName val="Sheet2"/>
      <sheetName val="Main sheet"/>
      <sheetName val="Quotes"/>
      <sheetName val="Material"/>
      <sheetName val="abs road"/>
      <sheetName val="work_sheet"/>
      <sheetName val="BALAN1"/>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SubAnlysis"/>
      <sheetName val="coverpage"/>
      <sheetName val="Levels"/>
      <sheetName val="sand"/>
      <sheetName val="stone"/>
      <sheetName val="index"/>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sheetData sheetId="43"/>
      <sheetData sheetId="44"/>
      <sheetData sheetId="45"/>
      <sheetData sheetId="46"/>
      <sheetData sheetId="47"/>
      <sheetData sheetId="48">
        <row r="1">
          <cell r="B1">
            <v>0</v>
          </cell>
        </row>
      </sheetData>
      <sheetData sheetId="49">
        <row r="1">
          <cell r="B1">
            <v>0</v>
          </cell>
        </row>
      </sheetData>
      <sheetData sheetId="50">
        <row r="1">
          <cell r="B1">
            <v>0</v>
          </cell>
        </row>
      </sheetData>
      <sheetData sheetId="51" refreshError="1"/>
      <sheetData sheetId="52" refreshError="1"/>
      <sheetData sheetId="53" refreshError="1"/>
      <sheetData sheetId="54" refreshError="1"/>
      <sheetData sheetId="55" refreshError="1"/>
      <sheetData sheetId="56"/>
      <sheetData sheetId="57"/>
      <sheetData sheetId="58"/>
      <sheetData sheetId="59">
        <row r="1">
          <cell r="B1">
            <v>0</v>
          </cell>
        </row>
      </sheetData>
      <sheetData sheetId="60">
        <row r="1">
          <cell r="B1">
            <v>0</v>
          </cell>
        </row>
      </sheetData>
      <sheetData sheetId="61">
        <row r="1">
          <cell r="B1">
            <v>0</v>
          </cell>
        </row>
      </sheetData>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SPT vs PHI"/>
      <sheetName val="leads"/>
      <sheetName val="DI"/>
      <sheetName val="MRATES"/>
      <sheetName val="HDPE"/>
      <sheetName val="pvc"/>
      <sheetName val="bom"/>
      <sheetName val="Levels"/>
      <sheetName val="Labour"/>
      <sheetName val="Material"/>
      <sheetName val="Plant &amp;  Machinery"/>
      <sheetName val="GF SB Ok "/>
      <sheetName val="pvc_basic"/>
      <sheetName val="rdamdata"/>
      <sheetName val="mlead"/>
      <sheetName val="abs road"/>
      <sheetName val="Abs_CD_2"/>
      <sheetName val="coverpage"/>
      <sheetName val="RMR"/>
      <sheetName val="road est"/>
      <sheetName val="Road data"/>
      <sheetName val="ECV"/>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aya"/>
      <sheetName val="Boq (Main Building)"/>
      <sheetName val="p&amp;m"/>
      <sheetName val="m"/>
      <sheetName val="segments-details"/>
      <sheetName val="habs-list"/>
      <sheetName val="int-Dia-hdpe"/>
      <sheetName val="int-Dia-pvc"/>
      <sheetName val="wh_data"/>
      <sheetName val="wh_data_R"/>
      <sheetName val="CPHEEO"/>
      <sheetName val="input"/>
      <sheetName val="Cover"/>
    </sheetNames>
    <sheetDataSet>
      <sheetData sheetId="0" refreshError="1"/>
      <sheetData sheetId="1" refreshError="1"/>
      <sheetData sheetId="2" refreshError="1">
        <row r="2">
          <cell r="E2" t="str">
            <v>ANGANWADI BUILDING</v>
          </cell>
        </row>
        <row r="5">
          <cell r="B5" t="str">
            <v>ANGAN WADI GRANT</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Road data"/>
      <sheetName val="p&amp;m"/>
      <sheetName val="wordsdata"/>
      <sheetName val="AV-HDPE"/>
      <sheetName val="Di_gate-HDPE"/>
      <sheetName val="wh_data"/>
      <sheetName val="wh_data_R"/>
      <sheetName val="CPHEEO"/>
      <sheetName val="input"/>
      <sheetName val="Sheet2"/>
      <sheetName val="RA"/>
      <sheetName val="Road data-TDR"/>
      <sheetName val="MRoad data"/>
      <sheetName val="Cover"/>
      <sheetName val="maya"/>
      <sheetName val="hdpe-rates"/>
      <sheetName val="pvc-rates"/>
      <sheetName val="t_prsr"/>
      <sheetName val="detls"/>
      <sheetName val="0000000000000"/>
      <sheetName val="hdpe_basic"/>
      <sheetName val="pvc_basic"/>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ESTIMATE"/>
      <sheetName val="DL CAL"/>
      <sheetName val="ROADS"/>
      <sheetName val="Rate 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Civil 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Bridge_Data_2005-06"/>
      <sheetName val="bom"/>
      <sheetName val="MRATES"/>
      <sheetName val="lead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DATA_PRG"/>
      <sheetName val="Rate"/>
      <sheetName val="maya"/>
      <sheetName val="hdpe_basic"/>
      <sheetName val="mas_hab"/>
    </sheetNames>
    <sheetDataSet>
      <sheetData sheetId="0" refreshError="1">
        <row r="2">
          <cell r="D2" t="str">
            <v>CONST.OF 2V RCC SLAB CULVERT AT 6/1 to 6/2 KM</v>
          </cell>
        </row>
        <row r="3">
          <cell r="B3" t="str">
            <v>PWD ROAD VATTEM TO PALEM (VIA) JAWAHARNAVODAYA SCHOOL,KARKONDA</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 statement"/>
      <sheetName val="leads"/>
      <sheetName val="HDPE"/>
      <sheetName val="DI"/>
      <sheetName val="pvc"/>
      <sheetName val="Sheet1"/>
      <sheetName val="r"/>
      <sheetName val="Material"/>
      <sheetName val="Plant &amp;  Machinery"/>
      <sheetName val="Cover"/>
      <sheetName val="Lookup"/>
      <sheetName val="Conv"/>
      <sheetName val="Lead"/>
      <sheetName val="C-data"/>
      <sheetName val="hdpe_basic"/>
      <sheetName val="pvc_basic"/>
      <sheetName val="wordsdata"/>
      <sheetName val="SPT vs PHI"/>
      <sheetName val="Rates"/>
      <sheetName val="maya"/>
      <sheetName val="Newabstract"/>
      <sheetName val="detls"/>
      <sheetName val="m"/>
      <sheetName val="Bill-12"/>
      <sheetName val="Iocount"/>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p&amp;m"/>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Rates 2008-09"/>
      <sheetName val="Material"/>
      <sheetName val="Plant &amp;  Machinery"/>
      <sheetName val="lead"/>
      <sheetName val="wordsdata"/>
      <sheetName val="m"/>
      <sheetName val="RateAnalysis"/>
      <sheetName val="detls"/>
      <sheetName val="com_st_PM"/>
      <sheetName val="comst_GM"/>
      <sheetName val="G_R_P"/>
      <sheetName val="sand"/>
      <sheetName val="stone"/>
      <sheetName val="Road Detail Est."/>
      <sheetName val="Road data"/>
      <sheetName val="DATA"/>
      <sheetName val="rdamdata"/>
      <sheetName val="Labour"/>
      <sheetName val="Lead statement"/>
      <sheetName val="v"/>
      <sheetName val="r"/>
      <sheetName val="quarry"/>
      <sheetName val="Sheet1"/>
      <sheetName val="maya"/>
      <sheetName val="com_st_PM1"/>
      <sheetName val="comst_GM1"/>
      <sheetName val="G_R_P1"/>
      <sheetName val="SPT vs PHI"/>
      <sheetName val="ssr-rates"/>
      <sheetName val="#REF"/>
      <sheetName val="hdpe weights"/>
      <sheetName val="PVC weights"/>
      <sheetName val="index"/>
      <sheetName val="hdpe-rates"/>
      <sheetName val="pvc-rates"/>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Leads Entry"/>
      <sheetName val="p&amp;m"/>
      <sheetName val="Footings"/>
    </sheetNames>
    <sheetDataSet>
      <sheetData sheetId="0"/>
      <sheetData sheetId="1"/>
      <sheetData sheetId="2"/>
      <sheetData sheetId="3"/>
      <sheetData sheetId="4"/>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 val="civ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Data 07-08 "/>
      <sheetName val="Labour"/>
      <sheetName val="hdpe_basic"/>
      <sheetName val="pvc_basic"/>
      <sheetName val="Rates 2008-09"/>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p&amp;m"/>
      <sheetName val="r"/>
      <sheetName val="Sheet1"/>
      <sheetName val="lead-st"/>
      <sheetName val="rdamdata"/>
      <sheetName val="DATA_PRG"/>
      <sheetName val="Lead"/>
      <sheetName val="leads"/>
      <sheetName val="maya"/>
    </sheetNames>
    <sheetDataSet>
      <sheetData sheetId="0"/>
      <sheetData sheetId="1"/>
      <sheetData sheetId="2"/>
      <sheetData sheetId="3"/>
      <sheetData sheetId="4"/>
      <sheetData sheetId="5">
        <row r="14">
          <cell r="G14">
            <v>35.35</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_PRG"/>
      <sheetName val="Estimate "/>
      <sheetName val="data existing_do not delete"/>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t_prsr"/>
      <sheetName val="id"/>
      <sheetName val="DATA_PRG"/>
      <sheetName val="Cover"/>
      <sheetName val="p&amp;m"/>
      <sheetName val="mlead"/>
      <sheetName val="RMR"/>
      <sheetName val="final abstract"/>
      <sheetName val="AV-HDPE"/>
      <sheetName val="Di_gate-HDPE"/>
      <sheetName val="BWSCPlt"/>
      <sheetName val="CI"/>
      <sheetName val="G.R.P"/>
      <sheetName val="PSC REVISED"/>
      <sheetName val="wh"/>
      <sheetName val="Labour"/>
      <sheetName val="Buildings"/>
      <sheetName val="Hire"/>
      <sheetName val="Conveyance"/>
    </sheetNames>
    <sheetDataSet>
      <sheetData sheetId="0"/>
      <sheetData sheetId="1" refreshError="1">
        <row r="1">
          <cell r="A1" t="str">
            <v xml:space="preserve">Earth work excation and depositing on bank with initial lead and lift in loamy and clayee soils as per ss301 for foundations </v>
          </cell>
        </row>
        <row r="3">
          <cell r="A3" t="e">
            <v>#REF!</v>
          </cell>
        </row>
        <row r="4">
          <cell r="A4" t="str">
            <v>C.C (1:6:10 ) Mix for Foundation Concrete to ISOLATED works using 40mm H.B.Q metal including cost &amp; conveyance of materials and labour charges seigniorage charges etc complete .</v>
          </cell>
        </row>
        <row r="5">
          <cell r="A5" t="e">
            <v>#REF!</v>
          </cell>
        </row>
        <row r="6">
          <cell r="A6" t="str">
            <v>C.C (1:4:8 ) Mix for Foundation Concrete to ISOLATED works using 40mm H.B.G metal including cost &amp; conveyance of materials and labour charges seigniorage charges etc complete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t="e">
            <v>#REF!</v>
          </cell>
        </row>
        <row r="24">
          <cell r="A24" t="str">
            <v>Plastering with CM.(1:5)mix 12mm thick for ISOLATED works including cost &amp; conveyance of all materials and labour charges etc,complete for all exposed brick work.</v>
          </cell>
        </row>
        <row r="25">
          <cell r="A25" t="e">
            <v>#REF!</v>
          </cell>
        </row>
        <row r="26">
          <cell r="A26" t="str">
            <v>Plastering with C.M (1:3)mix 8mm thick for ISOLATED including cost &amp; conveyance of all materials and labour charges etc , complete.</v>
          </cell>
        </row>
        <row r="27">
          <cell r="A27" t="e">
            <v>#REF!</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ssr-rates"/>
      <sheetName val="#REF"/>
      <sheetName val="detls"/>
      <sheetName val="hdpe weights"/>
      <sheetName val="PVC weights"/>
      <sheetName val="index"/>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Plant &amp;  Machinery"/>
      <sheetName val="m"/>
      <sheetName val="Leads Entry"/>
      <sheetName val="p&amp;m"/>
      <sheetName val="Specification report"/>
      <sheetName val=""/>
      <sheetName val="Nspt-smp-final-ORIGINAL"/>
      <sheetName val="_x0000_V_x0000_O_x0000_I_x0000_L_x0000_S_x0000_I_x0000_N_x0000_G_x0000_R_x0000_A_x0000_M_x0000_._x0000_X_x0000_L_x0000_S_x0000_"/>
      <sheetName val="Rates-May-14"/>
      <sheetName val="wh_data"/>
      <sheetName val="CPHEEO"/>
      <sheetName val="wh_data_R"/>
      <sheetName val="input"/>
      <sheetName val="data-WC"/>
      <sheetName val="?V?O?I?L?S?I?N?G?R?A?M?.?X?L?S?"/>
      <sheetName val="C-data"/>
      <sheetName val="MRATES"/>
      <sheetName val="DATA_PRG"/>
      <sheetName val="0000000000000"/>
      <sheetName val="Staff Acco."/>
      <sheetName val="Di_gate-HDPE"/>
      <sheetName val="_5wgdhabfinal00_01"/>
      <sheetName val="WATER-HAMMER"/>
      <sheetName val="not req 3"/>
      <sheetName val="COLUMN"/>
      <sheetName val="t_prsr"/>
      <sheetName val="wh"/>
      <sheetName val="AV-HDPE"/>
      <sheetName val="RMR"/>
      <sheetName val="C.D.Abs.Est."/>
      <sheetName val="l"/>
      <sheetName val="Estimate"/>
      <sheetName val="Data rough"/>
      <sheetName val="Rates"/>
      <sheetName val="Cover"/>
      <sheetName val="coverpage"/>
      <sheetName val="R_Det"/>
      <sheetName val="_V_O_I_L_S_I_N_G_R_A_M_._X_L_S_"/>
      <sheetName val="PRECAST lightconc-II"/>
      <sheetName val="CC &amp; VC"/>
      <sheetName val="Sheet2"/>
      <sheetName val="hdpe_weights"/>
      <sheetName val="PVC_weights"/>
      <sheetName val="BWSCPlt"/>
      <sheetName val="segments-details"/>
      <sheetName val="DATA-BASE"/>
      <sheetName val="int-Dia"/>
      <sheetName val="HDPE-pipe-rates"/>
      <sheetName val="mas_hab"/>
      <sheetName val="id"/>
      <sheetName val="PSC_REVISED"/>
      <sheetName val="int-Dia-pvc"/>
      <sheetName val="pvc-pipe-rates"/>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Datas"/>
      <sheetName val="Plant_&amp;__Machinery"/>
      <sheetName val="Sheet1_(2)"/>
      <sheetName val="int-Dia-hdpe"/>
      <sheetName val="habs-list"/>
      <sheetName val="PVC_dia"/>
      <sheetName val="road safety datas"/>
      <sheetName val="Work_sheet"/>
      <sheetName val="bom"/>
      <sheetName val="abs road"/>
      <sheetName val="Summary"/>
      <sheetName val="General"/>
      <sheetName val="mlead"/>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ABS"/>
      <sheetName val="Voucher"/>
      <sheetName val="BHANDUP"/>
      <sheetName val="Intro"/>
      <sheetName val="_x005f_x0000_V_x005f_x0000_O_x005f_x0000_I_x000_2"/>
      <sheetName val="hdpe-int-Dia"/>
      <sheetName val="E-Table"/>
      <sheetName val="pvc-int-Dia"/>
      <sheetName val="dlvoid"/>
      <sheetName val="Main Sheet"/>
      <sheetName val="iocount"/>
      <sheetName val="DATA SHEET"/>
      <sheetName val="SSR 2014-15 Rates"/>
      <sheetName val="Specification Repoer CC"/>
      <sheetName val="bar bending"/>
      <sheetName val="Suppl-data"/>
      <sheetName val="final abstract"/>
      <sheetName val="Bitumen trunk"/>
      <sheetName val="Feeder"/>
      <sheetName val="R99 etc"/>
      <sheetName val="Trunk unpaved"/>
      <sheetName val="_V_O_I_L_S_I_N_G_R_A_M___X_L_S_"/>
      <sheetName val="Usage"/>
      <sheetName val="Common "/>
      <sheetName val="civ data"/>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VOILSINGRAM.XLS"/>
    </sheetNames>
    <sheetDataSet>
      <sheetData sheetId="0">
        <row r="14">
          <cell r="G14">
            <v>35.35</v>
          </cell>
        </row>
      </sheetData>
      <sheetData sheetId="1">
        <row r="16">
          <cell r="C16">
            <v>73.2</v>
          </cell>
        </row>
      </sheetData>
      <sheetData sheetId="2">
        <row r="14">
          <cell r="G14">
            <v>40.78</v>
          </cell>
        </row>
      </sheetData>
      <sheetData sheetId="3">
        <row r="16">
          <cell r="C16">
            <v>73.2</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slab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Letter"/>
      <sheetName val="Sheet4"/>
      <sheetName val="section"/>
      <sheetName val="strip plan"/>
      <sheetName val="Retaining wall drawing"/>
      <sheetName val="drawing"/>
      <sheetName val="report"/>
      <sheetName val="Culvert details"/>
      <sheetName val="3V"/>
      <sheetName val="2V"/>
      <sheetName val="1V"/>
      <sheetName val="lead"/>
      <sheetName val="Det Abs"/>
      <sheetName val="abstract"/>
      <sheetName val="drin est 2"/>
      <sheetName val="drain estimate"/>
      <sheetName val="road safety"/>
      <sheetName val="Cover"/>
      <sheetName val="Seigniorage"/>
      <sheetName val="MRoad data"/>
      <sheetName val="vSeignarages"/>
      <sheetName val="DetEst"/>
      <sheetName val="WorkSlip"/>
      <sheetName val="BTLeads"/>
      <sheetName val="RMR"/>
      <sheetName val="road safety datas"/>
      <sheetName val="Certificates"/>
      <sheetName val="MRATES"/>
      <sheetName val="Sheet2"/>
      <sheetName val="Sheet10"/>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Lookup"/>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Rates SSR 2008-09"/>
      <sheetName val="hdpe_basic"/>
      <sheetName val="pvc_basic"/>
      <sheetName val="HDPE"/>
      <sheetName val="DI"/>
      <sheetName val="pvc"/>
      <sheetName val="Plant &amp;  Machinery"/>
      <sheetName val="Labour"/>
      <sheetName val="Lead"/>
      <sheetName val="r"/>
      <sheetName val="t_prsr"/>
      <sheetName val="id"/>
      <sheetName val="Data 07-08 "/>
      <sheetName val="maya"/>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not req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maya"/>
      <sheetName val="rdamdata"/>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hdpe_basic"/>
      <sheetName val="pvc_basic"/>
      <sheetName val="HDPE"/>
      <sheetName val="DI"/>
      <sheetName val="pvc"/>
      <sheetName val="Plant &amp;  Machinery"/>
      <sheetName val="Labour"/>
      <sheetName val="Rates SSR 2008-09"/>
      <sheetName val="Lead"/>
      <sheetName val="r"/>
      <sheetName val="t_prsr"/>
      <sheetName val="id"/>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 val="PHE ab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EDWise"/>
    </sheetNames>
    <sheetDataSet>
      <sheetData sheetId="0" refreshError="1"/>
      <sheetData sheetId="1" refreshError="1"/>
      <sheetData sheetId="2" refreshError="1"/>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Outline Cost - Five star Hotel"/>
      <sheetName val="Basement"/>
      <sheetName val="External Works"/>
      <sheetName val="Summary (2)"/>
      <sheetName val="Revised_10.09.08"/>
      <sheetName val="Link  Structure "/>
      <sheetName val="Link Finish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works"/>
      <sheetName val="MHexcavation"/>
      <sheetName val="To ma.l requirement for mh"/>
      <sheetName val="material requirement for mh"/>
      <sheetName val="Estimation MH"/>
      <sheetName val="BLK2"/>
      <sheetName val="BLK3"/>
      <sheetName val="E &amp; R"/>
      <sheetName val="radar"/>
      <sheetName val="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HDPE"/>
      <sheetName val="DI"/>
      <sheetName val="pvc"/>
      <sheetName val="Labour"/>
      <sheetName val="Material"/>
      <sheetName val="Plant &amp;  Machinery"/>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bom"/>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ther rates"/>
      <sheetName val="Hire"/>
      <sheetName val="Conv"/>
      <sheetName val="LEAD"/>
      <sheetName val="DATA -MTC"/>
      <sheetName val="detailed  estimate"/>
      <sheetName val="RMR  MAP"/>
      <sheetName val="RMR  CHART"/>
      <sheetName val="r"/>
      <sheetName val="Bridge Data 2005-06"/>
      <sheetName val="Lead statement"/>
      <sheetName val="1-Pop Proj"/>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 val="SSR 2014-15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MBTLead"/>
      <sheetName val="MRMR"/>
      <sheetName val="MRoadMap"/>
      <sheetName val="Quary Chart"/>
      <sheetName val="Lead Chart"/>
      <sheetName val="cover"/>
      <sheetName val="Gen.Abs."/>
      <sheetName val="Bridge Estimate"/>
      <sheetName val="Diversion estimate"/>
      <sheetName val="Culvert Draw"/>
      <sheetName val="L.W.W"/>
      <sheetName val="kEY 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FUNDFLOW"/>
      <sheetName val="Lead"/>
      <sheetName val="Coefficients"/>
      <sheetName val="IS3370"/>
      <sheetName val="IS456"/>
      <sheetName val="col-reinft1"/>
      <sheetName val="220 11  BS "/>
      <sheetName val="SSR &amp; NSSR Market final"/>
      <sheetName val="p&amp;m"/>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s>
    <sheetDataSet>
      <sheetData sheetId="0"/>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ATES"/>
      <sheetName val="MBTLead"/>
      <sheetName val="MRMR"/>
      <sheetName val="MRoadMap"/>
      <sheetName val="Lead Chart"/>
      <sheetName val="cert."/>
      <sheetName val="Road D.Est."/>
      <sheetName val="Road A.Est."/>
      <sheetName val="MRoad data"/>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Sheet1"/>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s"/>
      <sheetName val="Civil Boq"/>
      <sheetName val="L-Planks"/>
      <sheetName val="Assumptions"/>
      <sheetName val="Pre-cast Qty"/>
      <sheetName val="precast RC element"/>
      <sheetName val="Typical floor on 3BHK -STD"/>
      <sheetName val="Loads"/>
      <sheetName val="COLUMN"/>
      <sheetName val="Lead"/>
      <sheetName val="#REF"/>
      <sheetName val="Sheet1"/>
      <sheetName val="col-reinft1"/>
      <sheetName val="Staff man month300516"/>
      <sheetName val="Format 1.9 Ph-1"/>
      <sheetName val="CAL"/>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DATA-2005-06"/>
      <sheetName val="data"/>
      <sheetName val="Estimate "/>
      <sheetName val="HDPE"/>
      <sheetName val="pvc_basic"/>
      <sheetName val="Usage"/>
      <sheetName val="Common "/>
      <sheetName val="General"/>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DATA"/>
      <sheetName val="r"/>
      <sheetName val="C-data"/>
      <sheetName val="Bitumen trunk"/>
      <sheetName val="Feeder"/>
      <sheetName val="R99 etc"/>
      <sheetName val="Trunk unpaved"/>
      <sheetName val="HDPE"/>
      <sheetName val="DI"/>
      <sheetName val="pvc"/>
      <sheetName val="pvc_basic"/>
      <sheetName val="hdpe_basic"/>
      <sheetName val="bom"/>
      <sheetName val="Sheet1"/>
      <sheetName val="final abstract"/>
      <sheetName val="Usage"/>
      <sheetName val="Common "/>
      <sheetName val="General"/>
      <sheetName val="Estimate "/>
      <sheetName val="t_prsr"/>
      <sheetName val="wh"/>
      <sheetName val="S Tank"/>
      <sheetName val="SSR 2014-15 Rates"/>
      <sheetName val="DATA-2005-06"/>
      <sheetName val="not req 3"/>
      <sheetName val="mlead"/>
      <sheetName val="Cover"/>
      <sheetName val="Sheet2"/>
      <sheetName val="Labour"/>
      <sheetName val="Material"/>
      <sheetName val="Plant &amp;  Machinery"/>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WorkSlip"/>
      <sheetName val="BTLeads"/>
      <sheetName val="RMR"/>
      <sheetName val="MRMECADAMoad data"/>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 WORK ESTI (2)"/>
      <sheetName val="DATA_ENTRY"/>
      <sheetName val="Report"/>
      <sheetName val="DetEst"/>
      <sheetName val="GEN ABST"/>
      <sheetName val="CD WORK ESTI"/>
      <sheetName val="ROAD WORK ESTI"/>
      <sheetName val="Lead"/>
      <sheetName val="WorkSlip"/>
      <sheetName val="BTLeads"/>
      <sheetName val="RMR"/>
      <sheetName val="MRoad data"/>
      <sheetName val="Certificates"/>
      <sheetName val="MRATES"/>
      <sheetName val="Earth work"/>
      <sheetName val="cover"/>
      <sheetName val="MRMECADAM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SPT vs PHI"/>
      <sheetName val="MRoad data"/>
      <sheetName val="MRATES"/>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Sheet1"/>
      <sheetName val="final abstract"/>
      <sheetName val="R_Det"/>
      <sheetName val="Road data"/>
      <sheetName val="RMR"/>
      <sheetName val="Plant &amp;  Machinery"/>
      <sheetName val="Labour"/>
      <sheetName val="Material"/>
      <sheetName val="MRATES"/>
      <sheetName val="Cover"/>
      <sheetName val="wh_data"/>
      <sheetName val="wh_data_R"/>
      <sheetName val="CPHEEO"/>
      <sheetName val="input"/>
      <sheetName val="Estimate "/>
      <sheetName val="hdpe-int-Dia"/>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Main Bldg."/>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lead"/>
      <sheetName val="DI"/>
      <sheetName val="pvc"/>
      <sheetName val="hdpe_basic"/>
      <sheetName val="rdamdata"/>
      <sheetName val="lead-st"/>
      <sheetName val="DATA_PRG"/>
      <sheetName val="col-reinft1"/>
      <sheetName val="wh_data"/>
      <sheetName val="wh_data_R"/>
      <sheetName val="CPHEEO"/>
      <sheetName val="input"/>
      <sheetName val="Cover"/>
      <sheetName val="final abstract"/>
      <sheetName val="DATA-2005-06"/>
      <sheetName val="SSR 2014-15 Rates"/>
      <sheetName val="SOR"/>
      <sheetName val="doq"/>
      <sheetName val="Data_Bit_I"/>
      <sheetName val="CD data"/>
      <sheetName val="mlead"/>
      <sheetName val="abs road"/>
      <sheetName val="Abs_CD_2"/>
      <sheetName val="road est"/>
      <sheetName val="ECV"/>
      <sheetName val="maya"/>
      <sheetName val="basic"/>
      <sheetName val="Machinery"/>
      <sheetName val="Bituminous"/>
      <sheetName val="Labour rates"/>
      <sheetName val="Culverts"/>
      <sheetName val="Bitumen"/>
      <sheetName val="Earthwork"/>
      <sheetName val="2a Main Road"/>
      <sheetName val="LIST"/>
      <sheetName val="Data.F8.BTR"/>
      <sheetName val="Nspt-smp-final-ORIGINAL"/>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NW"/>
      <sheetName val="Report"/>
      <sheetName val="foundations"/>
      <sheetName val="grouping of piers"/>
      <sheetName val="Sheet1"/>
      <sheetName val="Sheet2"/>
      <sheetName val="piergroups"/>
      <sheetName val="stresses"/>
      <sheetName val="r.walls"/>
      <sheetName val="Tjunction"/>
      <sheetName val="DetEst"/>
      <sheetName val="Certificates"/>
      <sheetName val="MRATES"/>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Usage"/>
      <sheetName val="Common "/>
      <sheetName val="General"/>
      <sheetName val="MRATES"/>
      <sheetName val="col-reinft1"/>
      <sheetName val="Cover"/>
      <sheetName val="wh_data"/>
      <sheetName val="wh_data_R"/>
      <sheetName val="CPHEEO"/>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
      <sheetName val="PH data"/>
      <sheetName val="labour"/>
      <sheetName val="Details (3)"/>
      <sheetName val="Rates-May-14"/>
      <sheetName val="rdamdata"/>
      <sheetName val="Estimate "/>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ssr-rates"/>
      <sheetName val="leads"/>
      <sheetName val="DATA-2005-06"/>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Register"/>
      <sheetName val="Data.F8.BTR"/>
      <sheetName val="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협조전"/>
      <sheetName val="B.F.Meters"/>
      <sheetName val="intr stool brkup"/>
      <sheetName val="AK-Offertstammblatt"/>
      <sheetName val="WORK TABLE"/>
      <sheetName val="220 11  BS "/>
      <sheetName val="Intro."/>
      <sheetName val="newsales"/>
      <sheetName val="Meas.-Hotel Part"/>
      <sheetName val="Pay_Sep06"/>
      <sheetName val="Detail"/>
      <sheetName val="B1"/>
      <sheetName val="P4-BOQ"/>
      <sheetName val="B3-B4-B5-B6"/>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B"/>
      <sheetName val="Internet"/>
      <sheetName val="Introduction"/>
      <sheetName val="Operating Statistics"/>
      <sheetName val="Financials"/>
      <sheetName val="QCEQPT-owned"/>
      <sheetName val="Vind - BtB"/>
      <sheetName val="Tender Summary"/>
      <sheetName val="Cash Flows &amp; IRR"/>
      <sheetName val="MFG"/>
      <sheetName val="1"/>
      <sheetName val="PriceSummary"/>
      <sheetName val="A.O.R."/>
      <sheetName val="sheeet7"/>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Proforma -II "/>
      <sheetName val="Pump se"/>
      <sheetName val="DATA_PRG"/>
      <sheetName val="Pump se_x0000_Ñ"/>
      <sheetName val="Ellis &amp; WS&amp;S"/>
      <sheetName val="Drip mould &amp; Elevation"/>
      <sheetName val="Trussess"/>
      <sheetName val="MRATES"/>
      <sheetName val="BS"/>
      <sheetName val="Capex"/>
      <sheetName val="CIV INV&amp;EXP"/>
      <sheetName val="not req 3"/>
      <sheetName val="220Kv (2)"/>
      <sheetName val="COMPLEXALL"/>
      <sheetName val="Works - Quote Sheet"/>
      <sheetName val="Cover"/>
      <sheetName val="DATA-BASE"/>
      <sheetName val="DATA-ABSTRACT"/>
      <sheetName val="v"/>
      <sheetName val="Material"/>
      <sheetName val="Plant &amp;  Machinery"/>
      <sheetName val="MRoad data"/>
      <sheetName val="wh_data_R"/>
      <sheetName val="Abs_CD_2"/>
      <sheetName val="road est"/>
      <sheetName val="ECV"/>
      <sheetName val="DI"/>
      <sheetName val="ABST SANITARY"/>
      <sheetName val="ABST CIVIL"/>
      <sheetName val="TOTAL SUMMARY"/>
      <sheetName val="QTY"/>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Retaing wall"/>
      <sheetName val="TS-TC"/>
      <sheetName val="대비표"/>
      <sheetName val="except wiring"/>
      <sheetName val="Cs"/>
      <sheetName val="CPIPE 1"/>
      <sheetName val="3. Elemental Summary"/>
      <sheetName val="Assumptions"/>
      <sheetName val="Occ, Other Rev, Exp, Dispo"/>
      <sheetName val="DATA SHEET FOR 2014-15"/>
      <sheetName val="wh_data"/>
      <sheetName val="CPHEEO"/>
      <sheetName val="Branch Power"/>
      <sheetName val="Distrib"/>
      <sheetName val="Emergency"/>
      <sheetName val="Equipment"/>
      <sheetName val="Lighting"/>
      <sheetName val="P.Well( RCC)"/>
      <sheetName val="Template4444"/>
      <sheetName val="CONNECT"/>
      <sheetName val="DetEst"/>
      <sheetName val="basdat"/>
      <sheetName val="P-Ins &amp; Bonds"/>
      <sheetName val="sheet6"/>
      <sheetName val="Costing-blk-B"/>
      <sheetName val="SSR 2014-15 Rates"/>
      <sheetName val="2.대외공문"/>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PCC"/>
      <sheetName val="NEW-IDs Fun &amp; Group"/>
      <sheetName val="Values"/>
      <sheetName val="PART-I_(2)6"/>
      <sheetName val="final_abstract6"/>
      <sheetName val="Basement_Budget5"/>
      <sheetName val="Fee_Rate_Summary5"/>
      <sheetName val="Rate_analysis5"/>
      <sheetName val="Materials_Cost5"/>
      <sheetName val="Lead statement ss5"/>
      <sheetName val="Control"/>
      <sheetName val="PROG_DATA"/>
      <sheetName val="DETAILED  BOQ"/>
      <sheetName val="Name List"/>
      <sheetName val="PRELIM5"/>
      <sheetName val="Abs PMRL"/>
      <sheetName val="Cleaning &amp; Grubbing"/>
      <sheetName val="Price Comparison"/>
      <sheetName val="BLOCK-A (MEA.SHEET)"/>
      <sheetName val="Insts"/>
      <sheetName val="PRICE-COMP"/>
      <sheetName val="India F&amp;S Template"/>
      <sheetName val="R20_R30_work"/>
      <sheetName val="PRSH"/>
      <sheetName val="Results"/>
      <sheetName val="PLGroupings"/>
      <sheetName val="List"/>
      <sheetName val="BASIS -DEC 08"/>
      <sheetName val=" "/>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M.S."/>
      <sheetName val="BHANDUP"/>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MaterfÙ_x0002_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refreshError="1"/>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sheetData sheetId="222" refreshError="1"/>
      <sheetData sheetId="223"/>
      <sheetData sheetId="224"/>
      <sheetData sheetId="225" refreshError="1"/>
      <sheetData sheetId="226" refreshError="1"/>
      <sheetData sheetId="227" refreshError="1"/>
      <sheetData sheetId="228" refreshError="1"/>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refreshError="1"/>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sheetData sheetId="758"/>
      <sheetData sheetId="759"/>
      <sheetData sheetId="760" refreshError="1"/>
      <sheetData sheetId="761" refreshError="1"/>
      <sheetData sheetId="762" refreshError="1"/>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sheetData sheetId="868"/>
      <sheetData sheetId="869"/>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sheetData sheetId="877"/>
      <sheetData sheetId="878"/>
      <sheetData sheetId="879">
        <row r="52">
          <cell r="B52" t="str">
            <v>Main Panel</v>
          </cell>
        </row>
      </sheetData>
      <sheetData sheetId="880">
        <row r="52">
          <cell r="B52" t="str">
            <v>Main Panel</v>
          </cell>
        </row>
      </sheetData>
      <sheetData sheetId="881">
        <row r="52">
          <cell r="B52" t="str">
            <v>Main Panel</v>
          </cell>
        </row>
      </sheetData>
      <sheetData sheetId="882"/>
      <sheetData sheetId="883"/>
      <sheetData sheetId="884"/>
      <sheetData sheetId="885"/>
      <sheetData sheetId="886"/>
      <sheetData sheetId="887"/>
      <sheetData sheetId="888">
        <row r="52">
          <cell r="B52" t="str">
            <v>Main Panel</v>
          </cell>
        </row>
      </sheetData>
      <sheetData sheetId="889">
        <row r="52">
          <cell r="B52" t="str">
            <v>Main Panel</v>
          </cell>
        </row>
      </sheetData>
      <sheetData sheetId="890">
        <row r="52">
          <cell r="B52" t="str">
            <v>Main Panel</v>
          </cell>
        </row>
      </sheetData>
      <sheetData sheetId="891"/>
      <sheetData sheetId="892"/>
      <sheetData sheetId="893"/>
      <sheetData sheetId="894"/>
      <sheetData sheetId="895"/>
      <sheetData sheetId="896"/>
      <sheetData sheetId="897">
        <row r="52">
          <cell r="B52" t="str">
            <v>Main Panel</v>
          </cell>
        </row>
      </sheetData>
      <sheetData sheetId="898">
        <row r="52">
          <cell r="B52" t="str">
            <v>Main Panel</v>
          </cell>
        </row>
      </sheetData>
      <sheetData sheetId="899">
        <row r="52">
          <cell r="B52" t="str">
            <v>Main Panel</v>
          </cell>
        </row>
      </sheetData>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row>
        <row r="196">
          <cell r="P196" t="str">
            <v>CI</v>
          </cell>
        </row>
        <row r="197">
          <cell r="P197" t="str">
            <v>DI</v>
          </cell>
        </row>
        <row r="198">
          <cell r="P198" t="str">
            <v>GRP</v>
          </cell>
        </row>
        <row r="199">
          <cell r="P199" t="str">
            <v>HDPE</v>
          </cell>
        </row>
        <row r="200">
          <cell r="P200" t="str">
            <v>PVC</v>
          </cell>
        </row>
        <row r="201">
          <cell r="P201" t="str">
            <v>RCC</v>
          </cell>
        </row>
        <row r="202">
          <cell r="P202" t="str">
            <v>PSC</v>
          </cell>
        </row>
        <row r="203">
          <cell r="P203" t="str">
            <v>BWSP</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Work_sheet"/>
      <sheetName val="Cover"/>
      <sheetName val="MRMECADAMoad data"/>
      <sheetName val="maya"/>
      <sheetName val="Sheet9"/>
      <sheetName val="ABS"/>
      <sheetName val="Labour"/>
      <sheetName val="bom"/>
      <sheetName val="SSR 2014-15 Rates"/>
      <sheetName val="Bitumen trunk"/>
      <sheetName val="Feeder"/>
      <sheetName val="R99 etc"/>
      <sheetName val="Trunk unpaved"/>
      <sheetName val="60-70"/>
      <sheetName val="80-100"/>
      <sheetName val="BOQ"/>
      <sheetName val="C&amp;S"/>
      <sheetName val="CC"/>
      <sheetName val="C&amp;S monthwise"/>
      <sheetName val="Emulsion MS"/>
      <sheetName val=" HSD"/>
      <sheetName val="Materials"/>
      <sheetName val="PVC_dia"/>
      <sheetName val="m"/>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lysis"/>
      <sheetName val="GRAND SUMMARY"/>
      <sheetName val="Part C - HardStand"/>
      <sheetName val="Sum"/>
      <sheetName val="Est"/>
      <sheetName val="Sheet1"/>
      <sheetName val="Summary"/>
      <sheetName val="Estimate"/>
      <sheetName val="APPX-J"/>
      <sheetName val="Appendix J (EST &amp; QUO Summary)"/>
      <sheetName val="Appendix K(L1)"/>
      <sheetName val="Appendix L(SUMMARY L1)"/>
      <sheetName val="APPX-N"/>
      <sheetName val="APX-O (LOW)"/>
      <sheetName val="APPX-M"/>
      <sheetName val="Summary (2)"/>
      <sheetName val="Comparision"/>
      <sheetName val="compa"/>
      <sheetName val="Part II Subhead I(12-73)"/>
      <sheetName val="Basic Rates"/>
      <sheetName val="Rate"/>
      <sheetName val="Rate Ana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QTY"/>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BOQ"/>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Sheet3"/>
      <sheetName val="Ammendement"/>
      <sheetName val="Sheet2"/>
      <sheetName val="Amd BOQ"/>
      <sheetName val="Cost Civil"/>
      <sheetName val="Civil-AOR"/>
      <sheetName val="Electrical AOR"/>
      <sheetName val="Subdetail"/>
      <sheetName val="Basic Rate"/>
      <sheetName val="Cover"/>
      <sheetName val="T7 Buildestimate"/>
      <sheetName val="RA SOLAR"/>
      <sheetName val="Servieces"/>
      <sheetName val="Tunnel "/>
      <sheetName val="FF RA"/>
      <sheetName val="Vent Rate"/>
      <sheetName val="FAS RA"/>
      <sheetName val=" T7"/>
      <sheetName val="LATEST AE"/>
      <sheetName val="AE_I"/>
      <sheetName val="AE-II"/>
      <sheetName val="Rateanalysis"/>
      <sheetName val="Detail"/>
      <sheetName val="FF_RA"/>
      <sheetName val="Power Supply FF RA"/>
      <sheetName val="ktr"/>
      <sheetName val="Final BOQ"/>
      <sheetName val="Material rate"/>
      <sheetName val="Steel Rate"/>
      <sheetName val="Septic Tank"/>
      <sheetName val="SUMMARY-1"/>
      <sheetName val="Material rate (2)"/>
      <sheetName val="Bldg-Wise"/>
      <sheetName val="Fee Rate Summary"/>
      <sheetName val="wh_data"/>
      <sheetName val="wh_data_R"/>
      <sheetName val="CPHEEO"/>
      <sheetName val="input"/>
      <sheetName val="SOR"/>
      <sheetName val="970121 fee rates"/>
      <sheetName val="p&amp;m"/>
      <sheetName val="SPT vs PHI"/>
      <sheetName val="Civil Boq"/>
      <sheetName val="PA- Consutant "/>
      <sheetName val="Materials Cost"/>
      <sheetName val="Design"/>
      <sheetName val="Kurkumbh BOQ"/>
      <sheetName val="BOQ (2)"/>
      <sheetName val="VCH-SLC"/>
      <sheetName val="Supplier"/>
      <sheetName val="A1-Continuous"/>
      <sheetName val="sheet6"/>
      <sheetName val="MASTER_RATE ANALYSIS"/>
      <sheetName val="Headings"/>
      <sheetName val="CASHFLOWS"/>
      <sheetName val="jobhist"/>
      <sheetName val="upa"/>
      <sheetName val="Form 6"/>
      <sheetName val="Assumptions"/>
      <sheetName val="PPA Summary"/>
      <sheetName val="India F&amp;S Template"/>
      <sheetName val="Site Dev BOQ"/>
      <sheetName val="PRECAST lightconc-II"/>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1"/>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細目"/>
      <sheetName val="A"/>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Material"/>
      <sheetName val="Works"/>
      <sheetName val="General"/>
      <sheetName val="Data"/>
      <sheetName val="abstract"/>
      <sheetName val="detailed"/>
      <sheetName val="cdAbst"/>
      <sheetName val="cost"/>
      <sheetName val="hp900"/>
      <sheetName val="CDdata (2)"/>
      <sheetName val="1v900"/>
      <sheetName val="2v900"/>
      <sheetName val="3v900"/>
      <sheetName val="impRdam"/>
      <sheetName val="CDdata"/>
      <sheetName val="lchart"/>
      <sheetName val="keymap"/>
      <sheetName val="LS"/>
      <sheetName val="CS"/>
      <sheetName val="leads"/>
      <sheetName val="F6pave"/>
      <sheetName val="F7hp900"/>
      <sheetName val="F7hp600"/>
      <sheetName val="F7slb3m"/>
      <sheetName val="F7slb4m"/>
      <sheetName val="F8rate"/>
      <sheetName val="btrates"/>
      <sheetName val="thick"/>
      <sheetName val="Leadcost"/>
      <sheetName val="lchart1"/>
      <sheetName val="index"/>
      <sheetName val="gen_abst"/>
      <sheetName val="water"/>
      <sheetName val="data_new"/>
      <sheetName val="lead-st"/>
      <sheetName val="v"/>
      <sheetName val="r"/>
      <sheetName val="l"/>
      <sheetName val="electrica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Lead"/>
      <sheetName val="Data.F8.BTR"/>
      <sheetName val="F6-Estt"/>
      <sheetName val="sub-data -no full"/>
      <sheetName val="Labour"/>
      <sheetName val="Machinery"/>
      <sheetName val="Diff stmnt (2)"/>
      <sheetName val="slip"/>
      <sheetName val="tech"/>
      <sheetName val="culvert"/>
      <sheetName val="culvert (2)"/>
      <sheetName val="culvert (3)"/>
      <sheetName val="CS (2)"/>
      <sheetName val="f_slip"/>
      <sheetName val="1v600"/>
      <sheetName val="2v600"/>
      <sheetName val="3v600"/>
      <sheetName val="30mRdam"/>
      <sheetName val="report"/>
      <sheetName val="trialpit"/>
      <sheetName val="Encl."/>
      <sheetName val="Tender Gist"/>
      <sheetName val="K &amp; L"/>
      <sheetName val="EMD Req form"/>
      <sheetName val="Batching Plant"/>
      <sheetName val="P+M "/>
      <sheetName val="Comp. sheeting"/>
      <sheetName val="Analysis for sheeting"/>
      <sheetName val="Annexure - 1"/>
      <sheetName val="CCCl Offer (Annexure)"/>
      <sheetName val="Split up"/>
      <sheetName val="Bulk Materials"/>
      <sheetName val="Boq (Main Building)"/>
      <sheetName val="Qty VA"/>
      <sheetName val="Standard"/>
      <sheetName val="OH"/>
      <sheetName val="Top Sheet"/>
      <sheetName val="Cem. Consmption"/>
      <sheetName val="Scaffolding"/>
      <sheetName val="su"/>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TBAL9697 -group wise  sdpl"/>
      <sheetName val="rate anal"/>
      <sheetName val="Batch"/>
      <sheetName val="見積書 8月５日提出"/>
      <sheetName val="見積書 8月７日変更"/>
      <sheetName val="表紙"/>
      <sheetName val="表紙 (2)"/>
      <sheetName val="見積書 11月20日"/>
      <sheetName val="見積書 11月20日 連動"/>
      <sheetName val="ドル移行"/>
      <sheetName val="準備期間経費"/>
      <sheetName val="見積金額一覧表"/>
      <sheetName val="impRoaddam"/>
      <sheetName val="rdamdata"/>
      <sheetName val="1v600stone"/>
      <sheetName val="2v900stone"/>
      <sheetName val="3v900stone"/>
      <sheetName val="cwaydata (2)"/>
      <sheetName val="LLCWay"/>
      <sheetName val="1v900stone"/>
      <sheetName val="CDdata (3)"/>
      <sheetName val="F7hp1v900"/>
      <sheetName val="F7hp2v900"/>
      <sheetName val="F7hp3v900"/>
      <sheetName val="Hydra"/>
      <sheetName val="BP"/>
      <sheetName val="Std"/>
      <sheetName val="TS"/>
      <sheetName val="labour coeff"/>
      <sheetName val="Labour rates"/>
      <sheetName val="HVAC casu"/>
      <sheetName val="HVACmater."/>
      <sheetName val="HVACtreat"/>
      <sheetName val="HVAC serv"/>
      <sheetName val="hvac opd"/>
      <sheetName val="total abst.HVAC"/>
      <sheetName val="sec.adv.-19th HVAC"/>
      <sheetName val="sec.adv.-19TH ELEC.  (2)"/>
      <sheetName val="sec.adv.-19TH ELEC. "/>
      <sheetName val="Extra item"/>
      <sheetName val="External Item-Total Abstract "/>
      <sheetName val="CASUALTY m"/>
      <sheetName val="maternity M"/>
      <sheetName val="TREATMENT m "/>
      <sheetName val="block-3 m"/>
      <sheetName val="BLOCK-2m"/>
      <sheetName val="Total  ABSTRAC 20 TH"/>
      <sheetName val="Casualty"/>
      <sheetName val="Maternity"/>
      <sheetName val="Treatment"/>
      <sheetName val="service"/>
      <sheetName val="Block3"/>
      <sheetName val="Block2"/>
      <sheetName val="opd"/>
      <sheetName val=" INTERIM 17 TH-certified"/>
      <sheetName val=" INTERIM 17 TH-spec"/>
      <sheetName val="sec.adv.-17Int  "/>
      <sheetName val="HVAC"/>
      <sheetName val="CASUALTY "/>
      <sheetName val="TREATMENT "/>
      <sheetName val="SERVICE-4"/>
      <sheetName val="block-3"/>
      <sheetName val="O.P.D. "/>
      <sheetName val="Total Abstract17th"/>
      <sheetName val="BLOCK-2"/>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MSPS_Abstract"/>
      <sheetName val="MSPS_Detailed"/>
      <sheetName val="JAN 09 "/>
      <sheetName val="31-05-2007-DPR"/>
      <sheetName val="sum-all"/>
      <sheetName val="Block admin"/>
      <sheetName val="Block acad"/>
      <sheetName val="Block aud"/>
      <sheetName val=" Club house"/>
      <sheetName val="DPR"/>
      <sheetName val="pictorial view "/>
      <sheetName val="pictorial view (2)"/>
      <sheetName val="Revised shutt.cycle 10-07-2007"/>
      <sheetName val="Revised shut cycle progress"/>
      <sheetName val="Slab area floorwise"/>
      <sheetName val="FINISHING SCHEDULE"/>
      <sheetName val="Area Statement"/>
      <sheetName val="Analysis"/>
      <sheetName val="4 Plumbing"/>
      <sheetName val="Changed Analysis"/>
      <sheetName val="OH Calculation sheet"/>
      <sheetName val="Program"/>
      <sheetName val="Road BOQ)"/>
      <sheetName val="Machinary  Analysis- DSIDC"/>
      <sheetName val="hmp"/>
      <sheetName val="wmm"/>
      <sheetName val="Over Head Total"/>
      <sheetName val="Calculations"/>
      <sheetName val="Analysis( Civil )."/>
      <sheetName val="Civil Work-building"/>
      <sheetName val="Analysis."/>
      <sheetName val="Elect."/>
      <sheetName val="Boiler&amp;TG"/>
      <sheetName val="Tg_foundn"/>
      <sheetName val="Stru_steel"/>
      <sheetName val="Digester building"/>
      <sheetName val="Conc-Site"/>
      <sheetName val="Shut"/>
      <sheetName val="Boiler_TG"/>
      <sheetName val="T Crane"/>
      <sheetName val="SDF I"/>
      <sheetName val="Sheet5"/>
      <sheetName val="Syn"/>
      <sheetName val="Loading"/>
      <sheetName val="Abstract "/>
      <sheetName val="OH's"/>
      <sheetName val="BOQ P-N"/>
      <sheetName val="MAJ Qtys "/>
      <sheetName val="LOCAL RATES"/>
      <sheetName val="Site Plan"/>
      <sheetName val="DATA SHEET"/>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Synopsis"/>
      <sheetName val="Abs Wagha"/>
      <sheetName val="Wagha BoQ"/>
      <sheetName val="Proj. View "/>
      <sheetName val="Loading "/>
      <sheetName val="SHUTTERING "/>
      <sheetName val="END"/>
      <sheetName val="Brief"/>
      <sheetName val="Shuttering Cost NS 40"/>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pLUMBING"/>
      <sheetName val="List of Items"/>
      <sheetName val="Major Quantities"/>
      <sheetName val="s"/>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Salary"/>
      <sheetName val="IO List"/>
      <sheetName val="BMS BOQ"/>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MBQ"/>
      <sheetName val="drg study"/>
      <sheetName val="basic"/>
      <sheetName val="block"/>
      <sheetName val="Technicla manpower"/>
      <sheetName val="Mixer"/>
      <sheetName val="PRE (3)"/>
      <sheetName val="PRE (2)"/>
      <sheetName val="PRE"/>
      <sheetName val="Prerna Engg."/>
      <sheetName val="Bahuleyan"/>
      <sheetName val="Uday rai"/>
      <sheetName val="Manjur islam"/>
      <sheetName val="T Khan"/>
      <sheetName val="Misc."/>
      <sheetName val="Sabir"/>
      <sheetName val="Mirror"/>
      <sheetName val="Ramachander"/>
      <sheetName val="Surendar"/>
      <sheetName val="Guddu"/>
      <sheetName val="Ramjeet"/>
      <sheetName val="Aalam"/>
      <sheetName val="Ashok"/>
      <sheetName val="Naushad"/>
      <sheetName val="Cable-data"/>
      <sheetName val="XLPE. ALLUMINIUM) (2)"/>
      <sheetName val="XLPE. ALLUMINIUM)"/>
      <sheetName val="XLPE COPPER"/>
      <sheetName val="PVC ALLUMINIUM"/>
      <sheetName val="PVC COPPER"/>
      <sheetName val="      "/>
      <sheetName val="VD FOR LIGHTING"/>
      <sheetName val="CABLE DATA"/>
      <sheetName val="Certi."/>
      <sheetName val="Abstact"/>
      <sheetName val="lab ind"/>
      <sheetName val="st ind"/>
      <sheetName val="cem ind"/>
      <sheetName val="fuel ind"/>
      <sheetName val="Details of price Index"/>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02"/>
      <sheetName val="03"/>
      <sheetName val="04"/>
      <sheetName val="05"/>
      <sheetName val=" summary"/>
      <sheetName val="01"/>
      <sheetName val="06"/>
      <sheetName val="07"/>
      <sheetName val="08"/>
      <sheetName val="09"/>
      <sheetName val="Elect_"/>
      <sheetName val="C_P_ BOQ"/>
      <sheetName val="Synops"/>
      <sheetName val="Abstract ( Depre)"/>
      <sheetName val="C.P. BOQ"/>
      <sheetName val="Materials"/>
      <sheetName val="BitAll"/>
      <sheetName val="Crushing n screening"/>
      <sheetName val="05-02-2K1"/>
      <sheetName val="01-03-2K1"/>
      <sheetName val="16-03-2K1"/>
      <sheetName val="fnl"/>
      <sheetName val="fnl (2)"/>
      <sheetName val="WELCOME SHEET"/>
      <sheetName val="Revised Planning Jan'13"/>
      <sheetName val="Q-4 Target"/>
      <sheetName val="BOTTLE NECK"/>
      <sheetName val="KTPP WPR Dec'12"/>
      <sheetName val="MRS"/>
      <sheetName val="MAIN-BLDG  "/>
      <sheetName val="infra"/>
      <sheetName val="Steel "/>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Safety"/>
      <sheetName val="Diesel +other oH"/>
      <sheetName val="Asset rental"/>
      <sheetName val="INPUT SHEET"/>
      <sheetName val="RES-PLANNING"/>
      <sheetName val="PLANNING"/>
      <sheetName val="ACHIEVED"/>
      <sheetName val="plan-achieved"/>
      <sheetName val="BO-material-details"/>
      <sheetName val="P&amp;L-Support"/>
      <sheetName val="P&amp;L BudRo"/>
      <sheetName val="Module1"/>
      <sheetName val="Front"/>
      <sheetName val="Org chart"/>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Working"/>
      <sheetName val="INFRA- budget"/>
      <sheetName val="Rolled budget_Jun06"/>
      <sheetName val="tender-exercise"/>
      <sheetName val="P&amp;L-zero"/>
      <sheetName val="EARTH WORK 2"/>
      <sheetName val="EARTH WORK 1"/>
      <sheetName val="VFMP-Monthly-AB"/>
      <sheetName val="MPR"/>
      <sheetName val="14-08"/>
      <sheetName val="INSURANCE"/>
      <sheetName val="profitability"/>
      <sheetName val="overhead"/>
      <sheetName val="finance"/>
      <sheetName val="Misc.P&amp;M"/>
      <sheetName val="Tools&amp;tackle"/>
      <sheetName val="client"/>
      <sheetName val="power"/>
      <sheetName val="BARRI"/>
      <sheetName val="APPROVAL"/>
      <sheetName val="ED-Apr-13 to May-13"/>
      <sheetName val="BPS 5 (2)"/>
      <sheetName val="BPS 5"/>
      <sheetName val="LPG HR"/>
      <sheetName val="Cant"/>
      <sheetName val="S&amp;I"/>
      <sheetName val="Utility"/>
      <sheetName val="DG"/>
      <sheetName val="Road"/>
      <sheetName val="Sewer storm"/>
      <sheetName val="Gaurdroom"/>
      <sheetName val="Pipe rack"/>
      <sheetName val="BPS"/>
      <sheetName val="Main abstract"/>
      <sheetName val="Sheet1 (10)"/>
      <sheetName val="inf"/>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Bill summary"/>
      <sheetName val="Abstract (2)"/>
      <sheetName val="Disposal"/>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Title"/>
      <sheetName val="Bill status"/>
      <sheetName val="MRS-Feb-08(3rd RA)"/>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1"/>
      <sheetName val="Form 2"/>
      <sheetName val="Form 3"/>
      <sheetName val="Form 4"/>
      <sheetName val="Form 5"/>
      <sheetName val="Form 7"/>
      <sheetName val="Form 8"/>
      <sheetName val="Form 9"/>
      <sheetName val="Form 10"/>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1"/>
      <sheetName val="Chart-2"/>
      <sheetName val="Chart3"/>
      <sheetName val="Expenses"/>
      <sheetName val="turnover"/>
      <sheetName val="Chart4"/>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Level Cal."/>
      <sheetName val="2.1"/>
      <sheetName val="3.1.1"/>
      <sheetName val="4.1"/>
      <sheetName val="5.1"/>
      <sheetName val="6.1"/>
      <sheetName val="7.1"/>
      <sheetName val="7.2"/>
      <sheetName val="8.1"/>
      <sheetName val="Ab8.1"/>
      <sheetName val="9.1"/>
      <sheetName val="15.1"/>
      <sheetName val="16.1"/>
      <sheetName val="17.1"/>
      <sheetName val="18.1"/>
      <sheetName val="18.2"/>
      <sheetName val="19.1"/>
      <sheetName val="19.2"/>
      <sheetName val="19.3"/>
      <sheetName val="20.1.1"/>
      <sheetName val="21.1"/>
      <sheetName val="22"/>
      <sheetName val="23"/>
      <sheetName val="24"/>
      <sheetName val="25"/>
      <sheetName val="26"/>
      <sheetName val="27"/>
      <sheetName val="28"/>
      <sheetName val="31"/>
      <sheetName val="32"/>
      <sheetName val="33"/>
      <sheetName val="E.I.9.1"/>
      <sheetName val="E.I.10"/>
      <sheetName val="E.I.11"/>
      <sheetName val="E.I.12.1"/>
      <sheetName val="E.I.13.1"/>
      <sheetName val="E.I.14.1"/>
      <sheetName val="E.I.15.1"/>
      <sheetName val="E.I.16.1"/>
      <sheetName val="E.I.17.1"/>
      <sheetName val="E.I.18"/>
      <sheetName val="E.I.19.1"/>
      <sheetName val="E.I.20"/>
      <sheetName val="E.I.21.1"/>
      <sheetName val="E.I.22.1"/>
      <sheetName val="E.I.23.1"/>
      <sheetName val="E.I.24.1"/>
      <sheetName val="E.I.25.1"/>
      <sheetName val="E.I.26"/>
      <sheetName val="E.I.27.1"/>
      <sheetName val="E.I.28"/>
      <sheetName val="E.I.29"/>
      <sheetName val="E.I.30"/>
      <sheetName val="T.C"/>
      <sheetName val="Steel"/>
      <sheetName val="Dev.I"/>
      <sheetName val="Dev.II"/>
      <sheetName val="E.I.AE"/>
      <sheetName val="E.I.EE"/>
      <sheetName val="Dev.I (3)"/>
      <sheetName val="E.I (2)"/>
      <sheetName val="T.C (2)"/>
      <sheetName val="19.3 (2)"/>
      <sheetName val="20.1.1 (2)"/>
      <sheetName val="21.1 (2)"/>
      <sheetName val="Sheet7"/>
      <sheetName val="MAIN"/>
      <sheetName val="RA BILL CIVIL"/>
      <sheetName val="RA BILL ELEC"/>
      <sheetName val="SIGN_PAGE"/>
      <sheetName val="MOP"/>
      <sheetName val="Recovery"/>
      <sheetName val="Sec Adv"/>
      <sheetName val="COMBINED ABS"/>
      <sheetName val="ABSPDI"/>
      <sheetName val="ABSPDII"/>
      <sheetName val="ABSPDIII"/>
      <sheetName val="BOQ CIVIL"/>
      <sheetName val="BOQELECT"/>
      <sheetName val="QTY_LAST_BILL"/>
      <sheetName val="Part Stmnt "/>
      <sheetName val="test check_new"/>
      <sheetName val="ROYALITY"/>
      <sheetName val="TC CEMENT"/>
      <sheetName val="Th.Con Reinforcement"/>
      <sheetName val="MANDATORY TEST1"/>
      <sheetName val="TMT STEEL"/>
      <sheetName val="QTY_LAST_BILL (2)"/>
      <sheetName val="REVIEW"/>
      <sheetName val="Th.Con Reinforcement (2)"/>
      <sheetName val="Level Book "/>
      <sheetName val="Avg NGL 1-30"/>
      <sheetName val="Avg NGL 31-58"/>
      <sheetName val=" Initial"/>
      <sheetName val="final level"/>
      <sheetName val=" filling"/>
      <sheetName val="TRench top level 8"/>
      <sheetName val="trench pcc level"/>
      <sheetName val="Trench 8Filling"/>
      <sheetName val="Inst"/>
      <sheetName val="MB-11"/>
      <sheetName val="STUPA-11"/>
      <sheetName val="S.Previous 11th"/>
      <sheetName val="ROYAL"/>
      <sheetName val="Royalty Upto Date"/>
      <sheetName val="REVIEW NOTES"/>
      <sheetName val="for. letter"/>
      <sheetName val="check list"/>
      <sheetName val="RAB"/>
      <sheetName val="MANDATORY"/>
      <sheetName val="T.C. cement"/>
      <sheetName val="T.C.(Steel)"/>
      <sheetName val="Test Check"/>
      <sheetName val="P.Rate"/>
      <sheetName val="MAS detail"/>
      <sheetName val="S.Adv."/>
      <sheetName val="Royalty st."/>
      <sheetName val="Labour report"/>
      <sheetName val="TRENCH-10"/>
      <sheetName val="Initial Lvl"/>
      <sheetName val="Final Lvl"/>
      <sheetName val="Filling"/>
      <sheetName val="Good Earth"/>
      <sheetName val="UGT-9"/>
      <sheetName val="Drain"/>
      <sheetName val="STP-10"/>
      <sheetName val="Drain 8th"/>
      <sheetName val="Road-11"/>
      <sheetName val="ESS"/>
      <sheetName val=" Drain-9"/>
      <sheetName val="Trench Filling"/>
      <sheetName val="1st RA bill measurement"/>
      <sheetName val="LEVEL BOOK"/>
      <sheetName val="Back filling"/>
      <sheetName val="Trench calculation"/>
      <sheetName val="Extra depth of NP2pipe"/>
      <sheetName val="FinalExtra depth of NP2pipe (2)"/>
      <sheetName val="Excavation"/>
      <sheetName val="Sewer-11"/>
      <sheetName val="ESS-9"/>
      <sheetName val="Water Supply-10"/>
      <sheetName val="Electrical-10"/>
      <sheetName val="Kerb Stone-9"/>
      <sheetName val="TRENCH (2)"/>
      <sheetName val="Extra item-II"/>
      <sheetName val="Analysis 1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sheetData sheetId="336"/>
      <sheetData sheetId="337"/>
      <sheetData sheetId="338"/>
      <sheetData sheetId="339"/>
      <sheetData sheetId="340" refreshError="1"/>
      <sheetData sheetId="341"/>
      <sheetData sheetId="342"/>
      <sheetData sheetId="343" refreshError="1"/>
      <sheetData sheetId="344" refreshError="1"/>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 val="Form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TOR"/>
      <sheetName val="Fee Rate Summary"/>
    </sheetNames>
    <sheetDataSet>
      <sheetData sheetId="0" refreshError="1"/>
      <sheetData sheetId="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d 1Rof 1000MM"/>
      <sheetName val="2V of 3.0Mslab"/>
      <sheetName val="1V of 2m slab"/>
      <sheetName val="HP cD3rows of 1000mm"/>
      <sheetName val="HP cd 3 Rof 1000"/>
      <sheetName val="Line"/>
      <sheetName val="Detailed RD  estimate"/>
      <sheetName val="GenAbst"/>
      <sheetName val="cov"/>
      <sheetName val="BTR"/>
      <sheetName val="QDTS"/>
      <sheetName val="RMR"/>
      <sheetName val="Road data"/>
      <sheetName val="Line_ABS"/>
      <sheetName val="She_A"/>
      <sheetName val="BOQ"/>
      <sheetName val="AS"/>
      <sheetName val="TS_CRF"/>
      <sheetName val="Quarry"/>
      <sheetName val="Note_CRF"/>
      <sheetName val="Rates"/>
      <sheetName val="Sheet1"/>
      <sheetName val="Sheet2"/>
      <sheetName val="Sheet3"/>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s>
    <sheetDataSet>
      <sheetData sheetId="0"/>
      <sheetData sheetId="1"/>
      <sheetData sheetId="2" refreshError="1">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Cover"/>
      <sheetName val="wh_data"/>
      <sheetName val="wh_data_R"/>
      <sheetName val="CPHEEO"/>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Sheet2"/>
      <sheetName val="2R 800"/>
      <sheetName val="3R800"/>
      <sheetName val="4R 800"/>
      <sheetName val="abs road"/>
      <sheetName val="Abs CD"/>
      <sheetName val="Gen abs"/>
      <sheetName val="mlead"/>
      <sheetName val="col-reinf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Application Form"/>
      <sheetName val="F4 Variance (3)"/>
      <sheetName val="S2groupcode"/>
      <sheetName val="Assumptions"/>
      <sheetName val="F2Cumm Profit"/>
      <sheetName val="F3 Month Profit"/>
      <sheetName val="S1BOQ"/>
      <sheetName val="S2workplanqty"/>
      <sheetName val="S4MATCONSUM"/>
      <sheetName val="Mech. Deploy."/>
      <sheetName val="RRR-Mech."/>
      <sheetName val="S5MATqty-code"/>
      <sheetName val="S7MATexp-code"/>
      <sheetName val="Mech-Rates Mech staff"/>
      <sheetName val="S8BEQPnorm"/>
      <sheetName val="S11 Mech Staff"/>
      <sheetName val="working rates"/>
      <sheetName val="S9EQPhrs"/>
      <sheetName val="HO-Rates"/>
      <sheetName val="S10Diesel"/>
      <sheetName val="S12Con"/>
      <sheetName val="S22C-EMI &amp; Machinery Mob"/>
      <sheetName val="S13 FO"/>
      <sheetName val="S15PRW"/>
      <sheetName val="Mech-Rates"/>
      <sheetName val="S16Hired P&amp;M"/>
      <sheetName val="S17 manpower"/>
      <sheetName val="S17b manpwer-2,NMR"/>
      <sheetName val="S18 RUNNING EXP"/>
      <sheetName val="S19SITE EST"/>
      <sheetName val="S20 Sec Backup"/>
      <sheetName val="EMI &amp; Machinery Mob.(Rev-00)"/>
      <sheetName val="S21 Lead Sheet"/>
      <sheetName val="Indices"/>
      <sheetName val="OH %"/>
      <sheetName val="s22-Hire cal"/>
      <sheetName val="Sheet1"/>
      <sheetName val="RRR-Density"/>
      <sheetName val="S22A-Mech. Required"/>
      <sheetName val="S22B-EMI &amp; Machinery Mob"/>
      <sheetName val="S22D-EMI &amp; Machinery Mob."/>
      <sheetName val="DATA"/>
      <sheetName val="mlead"/>
      <sheetName val="abs road"/>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s>
    <sheetDataSet>
      <sheetData sheetId="0"/>
      <sheetData sheetId="1"/>
      <sheetData sheetId="2"/>
      <sheetData sheetId="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S1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ipes &amp; Valves"/>
      <sheetName val="labour"/>
      <sheetName val="Hire"/>
      <sheetName val="PH Pipe Lines"/>
      <sheetName val="Estim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data existing_do not delete"/>
      <sheetName val="col-reinft1"/>
      <sheetName val="upa"/>
      <sheetName val="COLUMN"/>
      <sheetName val="Analysis"/>
      <sheetName val="Elect."/>
      <sheetName val="office"/>
      <sheetName val="Lab"/>
      <sheetName val="Material&amp;equipment"/>
      <sheetName val="SPT vs PHI"/>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not req 3"/>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2">
          <cell r="J12">
            <v>10.5</v>
          </cell>
        </row>
        <row r="13">
          <cell r="J13">
            <v>7.1</v>
          </cell>
        </row>
        <row r="14">
          <cell r="J14">
            <v>19.5</v>
          </cell>
        </row>
        <row r="15">
          <cell r="J15">
            <v>31.5</v>
          </cell>
        </row>
        <row r="16">
          <cell r="J16">
            <v>32</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112">
          <cell r="J112">
            <v>156</v>
          </cell>
        </row>
        <row r="212">
          <cell r="J212">
            <v>135</v>
          </cell>
        </row>
        <row r="213">
          <cell r="J213">
            <v>793.8</v>
          </cell>
        </row>
      </sheetData>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labour"/>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s>
    <sheetDataSet>
      <sheetData sheetId="0"/>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 val="Input"/>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GF SB Ok "/>
      <sheetName val="Specification report"/>
      <sheetName val="maya"/>
      <sheetName val="coverpage"/>
      <sheetName val="Road data"/>
      <sheetName val="leads"/>
      <sheetName val="Compound wall  Ok"/>
      <sheetName val="Lead statement"/>
      <sheetName val="Material"/>
      <sheetName val="Works"/>
      <sheetName val="RMR"/>
      <sheetName val="Class IV Qtr. Ele"/>
      <sheetName val="Sheet1"/>
      <sheetName val="rdamdata"/>
      <sheetName val="lead-st"/>
      <sheetName val="DATA-BASE"/>
      <sheetName val="DATA-ABSTRACT"/>
      <sheetName val="Bitumen trunk"/>
      <sheetName val="Feeder"/>
      <sheetName val="R99 etc"/>
      <sheetName val="Trunk unpaved"/>
      <sheetName val="Levels"/>
      <sheetName val="BWSCPlt"/>
      <sheetName val="CI"/>
      <sheetName val="G.R.P"/>
      <sheetName val="PSC REVISED"/>
      <sheetName val="Sheet1 (2)"/>
      <sheetName val="m"/>
      <sheetName val="Design"/>
      <sheetName val="Process"/>
      <sheetName val="SUMP1420KL@HW"/>
      <sheetName val="Sheet2"/>
      <sheetName val="Lead statement ss5"/>
      <sheetName val="Analy_7-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m"/>
      <sheetName val="Boq"/>
      <sheetName val="COLUMN"/>
      <sheetName val="TBAL9697 -group wise  sdpl"/>
      <sheetName val="DISCOUNT"/>
      <sheetName val="Specification report"/>
    </sheetNames>
    <sheetDataSet>
      <sheetData sheetId="0" refreshError="1"/>
      <sheetData sheetId="1" refreshError="1"/>
      <sheetData sheetId="2" refreshError="1"/>
      <sheetData sheetId="3" refreshError="1"/>
      <sheetData sheetId="4" refreshError="1">
        <row r="27">
          <cell r="E27" t="str">
            <v>SRIKAKULAM</v>
          </cell>
        </row>
      </sheetData>
      <sheetData sheetId="5"/>
      <sheetData sheetId="6"/>
      <sheetData sheetId="7" refreshError="1"/>
      <sheetData sheetId="8"/>
      <sheetData sheetId="9" refreshError="1">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ow r="30">
          <cell r="K30">
            <v>43.7</v>
          </cell>
        </row>
      </sheetData>
      <sheetData sheetId="26">
        <row r="30">
          <cell r="K30">
            <v>43.7</v>
          </cell>
        </row>
      </sheetData>
      <sheetData sheetId="27"/>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 val="mlead"/>
      <sheetName val="abs road"/>
      <sheetName val="Road data"/>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Keyplan"/>
      <sheetName val="STRIP PLAN"/>
      <sheetName val="StripLS"/>
      <sheetName val="Cross section"/>
      <sheetName val="Deg-cru"/>
      <sheetName val="QMap"/>
      <sheetName val="BTR"/>
      <sheetName val="LEADS"/>
      <sheetName val="RMR"/>
      <sheetName val="ABS R"/>
      <sheetName val="DET R"/>
      <sheetName val="ABS CUL"/>
      <sheetName val="DET 1R"/>
      <sheetName val="PC-1R"/>
      <sheetName val="Road data"/>
      <sheetName val="GenAbst"/>
      <sheetName val="Quarry"/>
      <sheetName val="Rates"/>
      <sheetName val="EW S"/>
      <sheetName val="EW C"/>
      <sheetName val="EW"/>
      <sheetName val="EW cross section"/>
      <sheetName val="Road data-T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oad data"/>
      <sheetName val="mlead"/>
      <sheetName val="abs road"/>
      <sheetName val="coverpage"/>
      <sheetName val="RMR"/>
      <sheetName val="R_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Bitumen"/>
      <sheetName val="MRMR"/>
      <sheetName val="MRoadMap"/>
      <sheetName val="Quary Chart"/>
      <sheetName val="Lead Chart"/>
      <sheetName val="Det.Est.Div."/>
      <sheetName val="Div.E.W.Cal."/>
      <sheetName val="COLUM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tro"/>
      <sheetName val="SPT vs PHI"/>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Estimate "/>
      <sheetName val="Levels"/>
      <sheetName val="r"/>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p&amp;m"/>
      <sheetName val="Lead  RATES"/>
      <sheetName val="segments-details"/>
      <sheetName val="int-Dia-hdpe"/>
      <sheetName val="habs-list"/>
      <sheetName val="int-Dia-pvc"/>
      <sheetName val="C-data"/>
      <sheetName val="GEN-ABS Del"/>
      <sheetName val="Boq"/>
      <sheetName val="TBAL9697 -group wise  sdpl"/>
      <sheetName val="lead-st"/>
      <sheetName val="maya"/>
      <sheetName val="PRECAST lightconc-II"/>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nodes"/>
      <sheetName val="other rates"/>
      <sheetName val="Sheet2"/>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Feeder"/>
      <sheetName val="CI"/>
      <sheetName val="id"/>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leads-11-12"/>
      <sheetName val="Data_Bit_I"/>
      <sheetName val="PVC_dia"/>
      <sheetName val="Gen Abs"/>
      <sheetName val="Conveayance charges"/>
      <sheetName val="Conveyance"/>
      <sheetName val="Hire"/>
      <sheetName val="ewst"/>
      <sheetName val="Input"/>
      <sheetName val="c.d.abs.est."/>
      <sheetName val="c.d.data (morth)"/>
      <sheetName val="rd.det.est"/>
      <sheetName val="Cover"/>
      <sheetName val="rd.data"/>
      <sheetName val="mlead "/>
      <sheetName val="cert"/>
      <sheetName val="GA"/>
      <sheetName val="SSR 2010-11 Rates"/>
      <sheetName val="DATA_PRG"/>
      <sheetName val="index"/>
      <sheetName val="Rate"/>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Variables"/>
      <sheetName val="ESTIMATE"/>
      <sheetName val="Rates SSR 2008-09"/>
      <sheetName val="data-W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Boq"/>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M_Adj"/>
      <sheetName val="Cost Plan"/>
      <sheetName val="Prov Sum"/>
      <sheetName val="Ext.Wks"/>
      <sheetName val="Output"/>
      <sheetName val="Settlement"/>
      <sheetName val="Non-Rec"/>
      <sheetName val="Data"/>
      <sheetName val="Prelim_Bill"/>
      <sheetName val="Prelims"/>
      <sheetName val="1.1 Staff"/>
      <sheetName val="3.1 Labour"/>
      <sheetName val="4.1 Site_Offices"/>
      <sheetName val="4.4SiteLab_Comp"/>
      <sheetName val="4.4SiteLab_Alt"/>
      <sheetName val="6.1 Plant"/>
      <sheetName val="6.5 Scaffolding"/>
      <sheetName val="6.5 Laminated Board"/>
      <sheetName val="6.5 Soft Wood"/>
      <sheetName val="7.1.3 Protection"/>
      <sheetName val="Adjustments"/>
      <sheetName val="Agen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labour coeff"/>
      <sheetName val="Meas.-Hotel Part"/>
      <sheetName val="Tender Summary"/>
      <sheetName val="Cashflow projection"/>
      <sheetName val="factors"/>
      <sheetName val="Fin Sum"/>
      <sheetName val="Footings"/>
      <sheetName val="Name List"/>
      <sheetName val="Package split - Cost"/>
      <sheetName val="Contract Night Staff"/>
      <sheetName val="Contract Day Staff"/>
      <sheetName val="Day Shift"/>
      <sheetName val="Night Shift"/>
      <sheetName val="3. Elemental Summary"/>
      <sheetName val="LIST OF MAKES"/>
      <sheetName val="9. Package split - Cost "/>
      <sheetName val="10. &amp; 11. Rate Code &amp; BQ"/>
      <sheetName val="CFForecast detail"/>
      <sheetName val="TBAL9697 -group wise  sdpl"/>
      <sheetName val="Material "/>
      <sheetName val="Basement Budget"/>
      <sheetName val="Extra Item"/>
      <sheetName val="Labour &amp; Plant"/>
      <sheetName val="Pay_Sep06"/>
      <sheetName val="SILICATE"/>
      <sheetName val="Sun E Type"/>
      <sheetName val="Fill this out first..."/>
      <sheetName val="Parameter"/>
      <sheetName val="Ave.wtd.rates"/>
      <sheetName val="LEVEL SHEET"/>
      <sheetName val="Fill this out first___"/>
      <sheetName val="zero"/>
      <sheetName val="Detail"/>
      <sheetName val="Pacakges split"/>
      <sheetName val="Driveway Beams"/>
      <sheetName val="VCH-SLC"/>
      <sheetName val="Supplier"/>
      <sheetName val="loads at base of pier"/>
      <sheetName val="analysis"/>
      <sheetName val="Cost Abstract - feb' 2012"/>
      <sheetName val="WORK TABLE"/>
      <sheetName val="Cat A Change Control"/>
      <sheetName val="sept-plan"/>
      <sheetName val="Civil Boq"/>
      <sheetName val="Hidden"/>
      <sheetName val="Database"/>
      <sheetName val="SCHEDULE"/>
      <sheetName val="schedule nos"/>
      <sheetName val="Data sheet"/>
      <sheetName val="dBase"/>
      <sheetName val="GBW"/>
      <sheetName val="Labour"/>
      <sheetName val="FITZ MORT 94"/>
      <sheetName val="Costing"/>
      <sheetName val="rate_anal"/>
      <sheetName val="Top_Sheet"/>
      <sheetName val="PRECAST_lightconc-II"/>
      <sheetName val="Intro."/>
      <sheetName val="Structure Bills Qty"/>
      <sheetName val="P&amp;L - AD"/>
      <sheetName val="Civil Works"/>
      <sheetName val="Rate analysis"/>
      <sheetName val="key dates"/>
      <sheetName val="Actuals"/>
      <sheetName val="COST"/>
      <sheetName val="list"/>
      <sheetName val="Civil-Mat."/>
      <sheetName val="FT-05-02IsoBOM"/>
      <sheetName val="Legal Risk Analysis"/>
      <sheetName val="Cover"/>
      <sheetName val="Cost Index"/>
      <sheetName val="ACS(1)"/>
      <sheetName val="FAS-C(4)"/>
      <sheetName val="CCTV(old)"/>
      <sheetName val="1st flr"/>
      <sheetName val="loadcal"/>
      <sheetName val="box-12"/>
      <sheetName val="GN-ST-10"/>
      <sheetName val="girder"/>
      <sheetName val="PCC"/>
      <sheetName val="inWords"/>
      <sheetName val="Intake"/>
      <sheetName val="Assumptions"/>
      <sheetName val="@risk rents and incentives"/>
      <sheetName val="Car park lease"/>
      <sheetName val="Net rent analysis"/>
      <sheetName val="BLK2"/>
      <sheetName val="BLK3"/>
      <sheetName val="SPT vs PHI"/>
      <sheetName val="E &amp; R"/>
      <sheetName val="radar"/>
      <sheetName val="UG"/>
      <sheetName val="Debits as on 12.04.08"/>
      <sheetName val="AOR"/>
      <sheetName val="Per Unit"/>
      <sheetName val="Window"/>
      <sheetName val="Staff Acco."/>
      <sheetName val="RA-markate"/>
      <sheetName val="Build-up"/>
      <sheetName val="concrete"/>
      <sheetName val="Tender_Summary"/>
      <sheetName val="labour_coeff"/>
      <sheetName val="Meas_-Hotel_Part"/>
      <sheetName val="TBAL9697_-group_wise__sdpl"/>
      <sheetName val="Fill_this_out_first___"/>
      <sheetName val="SPT_vs_PHI"/>
      <sheetName val="Staff_Acco_"/>
      <sheetName val="Civil_Works"/>
      <sheetName val="Civil_Boq"/>
      <sheetName val="rate_anal1"/>
      <sheetName val="Top_Sheet1"/>
      <sheetName val="PRECAST_lightconc-II1"/>
      <sheetName val="Tender_Summary1"/>
      <sheetName val="labour_coeff1"/>
      <sheetName val="Meas_-Hotel_Part1"/>
      <sheetName val="TBAL9697_-group_wise__sdpl1"/>
      <sheetName val="Fill_this_out_first___1"/>
      <sheetName val="SPT_vs_PHI1"/>
      <sheetName val="Staff_Acco_1"/>
      <sheetName val="Civil_Works1"/>
      <sheetName val="Civil_Boq1"/>
      <sheetName val="Index"/>
      <sheetName val="환율"/>
      <sheetName val="Capex - Hry"/>
      <sheetName val="CABLERET"/>
      <sheetName val="COP Final"/>
      <sheetName val="AoR Finishing"/>
      <sheetName val="Mat_Cost"/>
      <sheetName val="Elect."/>
      <sheetName val="Cashflow - Con"/>
      <sheetName val="DetEst"/>
      <sheetName val="Main Gate House"/>
      <sheetName val="Item- Compact"/>
      <sheetName val="Basis"/>
      <sheetName val="Fin. Assumpt. - Sensitivities"/>
      <sheetName val="Summary output"/>
      <sheetName val="Basic Rates"/>
      <sheetName val="THK"/>
      <sheetName val="Brand"/>
      <sheetName val="Location"/>
      <sheetName val="PackSize"/>
      <sheetName val="PackagingType"/>
      <sheetName val="Plant"/>
      <sheetName val="PurchGroup"/>
      <sheetName val="Sub-brand"/>
      <sheetName val="UOM"/>
      <sheetName val="Variant"/>
      <sheetName val="Boq- Civil"/>
      <sheetName val="Boq (Main Building)"/>
      <sheetName val="Bill-12"/>
      <sheetName val="Project Details"/>
      <sheetName val="BOQ LT"/>
      <sheetName val="INTSHEET"/>
      <sheetName val="INTSHEET3"/>
      <sheetName val="num-word"/>
      <sheetName val="VI Floor Beam "/>
      <sheetName val="TEXT"/>
      <sheetName val="EOBC-Cement (Bulker)"/>
      <sheetName val="INPUT SHEET"/>
      <sheetName val="PS1"/>
      <sheetName val="Project Budget Worksheet"/>
      <sheetName val="ProductHierarchy"/>
      <sheetName val="Order Info"/>
      <sheetName val="Acceptance"/>
      <sheetName val="IO List"/>
      <sheetName val="2gii"/>
      <sheetName val="Manpower Histogram "/>
      <sheetName val="공장별판관비배부"/>
      <sheetName val="Pile cap"/>
      <sheetName val="#REF!"/>
      <sheetName val="RECAPITULATION"/>
      <sheetName val="CASHFLOWS"/>
      <sheetName val="Traffic"/>
      <sheetName val="Area St"/>
      <sheetName val="Summary of P &amp; M"/>
      <sheetName val="Over Heads- Zero"/>
      <sheetName val="Power Consumption"/>
      <sheetName val="General P+M"/>
      <sheetName val="Shuttering Analysis "/>
      <sheetName val="gen"/>
      <sheetName val="Detail In Door Stad"/>
      <sheetName val="SITE OVERHEADS"/>
      <sheetName val="JMC summary"/>
      <sheetName val="Block-01 ABS"/>
      <sheetName val="Labor abs-NMR"/>
      <sheetName val="FRONT PAGE"/>
      <sheetName val="CONTENT"/>
      <sheetName val="ASSUMPTION"/>
      <sheetName val="EXCLUSION"/>
      <sheetName val="DRAWING LIST"/>
      <sheetName val="SUMMARY"/>
      <sheetName val="GRAND SUMMARY"/>
      <sheetName val="FOOTING"/>
      <sheetName val="STICH SLABS"/>
      <sheetName val="RAFT"/>
      <sheetName val="RETAINING WALL &amp; PEDESTAL "/>
      <sheetName val="PARAPET WALL"/>
      <sheetName val="WATER TANK WALL"/>
      <sheetName val="DRAINAGE SUMP &amp; CHANNEL"/>
      <sheetName val="COLUMN,SHEAR &amp; CORE WALLS   "/>
      <sheetName val=" RAMP BEAM"/>
      <sheetName val="STAIRCASE"/>
      <sheetName val="FLAT SLAB"/>
      <sheetName val="CONCRTER"/>
      <sheetName val="D-F"/>
      <sheetName val="doc-specific"/>
      <sheetName val="PLAN_FEB97"/>
      <sheetName val="Tablette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Rates"/>
      <sheetName val="PH data"/>
      <sheetName val="labour"/>
      <sheetName val="Details (3)"/>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Fill this out first..."/>
      <sheetName val="Micro"/>
      <sheetName val="Macro"/>
      <sheetName val="Scaff-Rose"/>
      <sheetName val="CASHFLOWS"/>
      <sheetName val="SUMMARY"/>
      <sheetName val="A"/>
      <sheetName val="Sheet2"/>
      <sheetName val="dyes"/>
      <sheetName val="Sheet3"/>
      <sheetName val="UTILITY"/>
      <sheetName val="경비공통"/>
      <sheetName val="RA-markate"/>
      <sheetName val="Structure Bills Qty"/>
      <sheetName val="Builtup Area"/>
      <sheetName val="analysis"/>
      <sheetName val="Headings"/>
      <sheetName val="MASTER_RATE ANALYSIS"/>
      <sheetName val="cubes_M20"/>
      <sheetName val="Cop -VGN"/>
      <sheetName val="strand"/>
      <sheetName val="Input"/>
      <sheetName val="Activity"/>
      <sheetName val="Crew"/>
      <sheetName val="Piping"/>
      <sheetName val="Pipe Supports"/>
      <sheetName val="S1BOQ"/>
      <sheetName val="2gii"/>
      <sheetName val="Manpower"/>
      <sheetName val="HPL"/>
      <sheetName val="월선수금"/>
      <sheetName val="Materials "/>
      <sheetName val="BOQ_Direct_selling cost"/>
      <sheetName val="Stress Calculation"/>
      <sheetName val="VIWSCo1"/>
      <sheetName val="IO List"/>
      <sheetName val="MN T.B."/>
      <sheetName val="database"/>
      <sheetName val="Coalmine"/>
      <sheetName val="A1-Continuous"/>
      <sheetName val="starter"/>
      <sheetName val="BLK2"/>
      <sheetName val="BLK3"/>
      <sheetName val="E &amp; R"/>
      <sheetName val="radar"/>
      <sheetName val="UG"/>
      <sheetName val="Preside"/>
      <sheetName val="Summary_Local"/>
      <sheetName val="factor sheet"/>
      <sheetName val="RA"/>
      <sheetName val="Factor_Sheet"/>
      <sheetName val="Exp."/>
      <sheetName val="Factors"/>
      <sheetName val="INDIGINEOUS ITEMS "/>
      <sheetName val="Load Details(B1)"/>
      <sheetName val="rdamdata"/>
      <sheetName val="Estimate "/>
      <sheetName val="HDPE"/>
      <sheetName val="Sheet1"/>
      <sheetName val="Lead"/>
      <sheetName val="Usage"/>
      <sheetName val="Common "/>
      <sheetName val="General"/>
      <sheetName val="Config"/>
      <sheetName val="Break Dw"/>
      <sheetName val="THK"/>
      <sheetName val="Data"/>
      <sheetName val="Analy_7-10"/>
      <sheetName val="INDORAMA Group June 02"/>
      <sheetName val="SPT vs PHI"/>
      <sheetName val="Civil Boq"/>
      <sheetName val="Design"/>
      <sheetName val="Debits as on 12.04.08"/>
      <sheetName val="FitOutConfCentre"/>
      <sheetName val="MES-SEC"/>
      <sheetName val="beam-reinft-IIInd floor"/>
      <sheetName val="Desgn(zone I)"/>
      <sheetName val="PA- Consutant "/>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M B-QtyRecn"/>
      <sheetName val="PACK (B)"/>
      <sheetName val="For Bill-04 PS"/>
      <sheetName val="Measurements"/>
      <sheetName val="Tables"/>
      <sheetName val="Flooring"/>
      <sheetName val="Ceilings"/>
      <sheetName val="ACAD Finishes"/>
      <sheetName val="Site Details"/>
      <sheetName val="Chair"/>
      <sheetName val="Site Area Statement"/>
      <sheetName val="Doors"/>
      <sheetName val="Estimate"/>
      <sheetName val="PART-I_(2)1"/>
      <sheetName val="final_abstract1"/>
      <sheetName val="Pipe_Supports"/>
      <sheetName val="Site_Dev_BOQ"/>
      <sheetName val="Staff_Forecast_spread"/>
      <sheetName val="MN_T_B_"/>
      <sheetName val="BOQ_Direct_selling_cost"/>
      <sheetName val="Stress_Calculation"/>
      <sheetName val="IO_List"/>
      <sheetName val="E_&amp;_R"/>
      <sheetName val="Exp_"/>
      <sheetName val="INDIGINEOUS_ITEMS_"/>
      <sheetName val="TBAL9697_-group_wise__sdpl"/>
      <sheetName val="Break_Dw"/>
      <sheetName val="Load_Details(B1)"/>
      <sheetName val="Civil_Boq"/>
      <sheetName val="PA-_Consutant_"/>
      <sheetName val="Debits_as_on_12_04_08"/>
      <sheetName val="INDORAMA_Group_June_02"/>
      <sheetName val="Desgn(zone_I)"/>
      <sheetName val="Bed_Class"/>
      <sheetName val="PART-I_(2)2"/>
      <sheetName val="final_abstract2"/>
      <sheetName val="Fee_Rate_Summary1"/>
      <sheetName val="Basement_Budget1"/>
      <sheetName val="Rate_analysis1"/>
      <sheetName val="Materials_Cost1"/>
      <sheetName val="10__&amp;_11__Rate_Code_&amp;_BQ1"/>
      <sheetName val="Break_up_Sheet1"/>
      <sheetName val="B_&amp;_C_-_M_-_ccp1"/>
      <sheetName val="RES_STEEL_TO1"/>
      <sheetName val="RMZ_Summary1"/>
      <sheetName val="Pipe_Supports1"/>
      <sheetName val="Field_Values1"/>
      <sheetName val="Fin_Sum1"/>
      <sheetName val="Fill_this_out_first___1"/>
      <sheetName val="Site_Dev_BOQ1"/>
      <sheetName val="Staff_Forecast_spread1"/>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INDORAMA_Group_June_02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ance"/>
      <sheetName val="EW"/>
      <sheetName val="Found"/>
      <sheetName val="SubS"/>
      <sheetName val="SupS"/>
      <sheetName val="PW"/>
      <sheetName val="Road-works"/>
      <sheetName val="abstract"/>
      <sheetName val="Hab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ategory"/>
      <sheetName val="ABS"/>
      <sheetName val="Req.DW (Final)"/>
      <sheetName val="Habcodes"/>
      <sheetName val="ABS_Ests"/>
      <sheetName val="NC_PC_LIST"/>
      <sheetName val="Sheet1"/>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C-data"/>
      <sheetName val="Nspt-smp-final-ORIGINAL"/>
      <sheetName val="Road Detail Est."/>
      <sheetName val="quarry"/>
      <sheetName val="Data_Base"/>
      <sheetName val="Boq"/>
      <sheetName val="Design"/>
      <sheetName val="Data_Renuals"/>
      <sheetName val="Lead Sheet1"/>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final abstract"/>
      <sheetName val="JACKWELL"/>
      <sheetName val="Rates"/>
      <sheetName val="PVC_dia"/>
      <sheetName val="GM&amp;PM WE1 EST"/>
      <sheetName val="airvalve-AC PN 1.60"/>
      <sheetName val="AV_GRP ms bwsc"/>
      <sheetName val="BWSCP"/>
      <sheetName val="Soft-sluice-AC,GRP PN 1.6"/>
      <sheetName val="soft-sluice-BWSC-MS"/>
      <sheetName val="DI sluice valve"/>
      <sheetName val="Gravity Main-Jukkal"/>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civ data"/>
      <sheetName val="P "/>
      <sheetName val="Plant &amp;  Machinery"/>
      <sheetName val="data existing_do not delete"/>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A1" t="str">
            <v xml:space="preserve">Table A2 - Road Sections (as given in Terms of Reference) Not Used In The Study </v>
          </cell>
        </row>
      </sheetData>
      <sheetData sheetId="15">
        <row r="1">
          <cell r="A1">
            <v>0</v>
          </cell>
        </row>
      </sheetData>
      <sheetData sheetId="16">
        <row r="1">
          <cell r="A1" t="str">
            <v xml:space="preserve">Table A2 - Road Sections (as given in Terms of Reference) Not Used In The Study </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v>0</v>
          </cell>
        </row>
      </sheetData>
      <sheetData sheetId="25">
        <row r="1">
          <cell r="A1" t="str">
            <v xml:space="preserve">Table A2 - Road Sections (as given in Terms of Reference) Not Used In The Study </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Lead statement"/>
      <sheetName val="Lead"/>
      <sheetName val="m"/>
      <sheetName val="Data.F8.BTR"/>
      <sheetName val="DATA-BASE"/>
      <sheetName val="DATA-ABSTRACT"/>
      <sheetName val="SSR 2010-11 Rates"/>
      <sheetName val="wh_data_R"/>
      <sheetName val="GF SB Ok "/>
      <sheetName val="DATA"/>
      <sheetName val="Rates"/>
      <sheetName val="Labour"/>
      <sheetName val="Material"/>
      <sheetName val="Plant &amp;  Machinery"/>
      <sheetName val="HDPE"/>
      <sheetName val="DI"/>
      <sheetName val="pvc"/>
      <sheetName val="IDCCALHYD_GOO"/>
      <sheetName val="hdpe_basic"/>
      <sheetName val="pvc_basic"/>
      <sheetName val="abs road"/>
      <sheetName val="C.D.Abs.Est."/>
      <sheetName val="Dormitory"/>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oad data"/>
      <sheetName val="RMR"/>
      <sheetName val="coverpage"/>
      <sheetName val="R_Det"/>
      <sheetName val="Sheet1"/>
      <sheetName val="BWSCPlt"/>
      <sheetName val="CI"/>
      <sheetName val="G.R.P"/>
      <sheetName val="PSC REVISED"/>
      <sheetName val="Road Detail Est."/>
      <sheetName val="C-data"/>
      <sheetName val="Work_sheet"/>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Check_Slip"/>
      <sheetName val="Misc"/>
      <sheetName val="Data_Base"/>
      <sheetName val="quarry"/>
      <sheetName val="Templates"/>
      <sheetName val="Cover_Sheet"/>
      <sheetName val="Sp_Report"/>
      <sheetName val="Lead"/>
      <sheetName val="Conveyance_Rates"/>
      <sheetName val="Conveyance_Table"/>
      <sheetName val="Est_amt_text"/>
      <sheetName val="Data"/>
      <sheetName val="Schedule-A"/>
      <sheetName val="Labour_Charges"/>
      <sheetName val="Labour_Charges(detl)"/>
      <sheetName val="Specification"/>
      <sheetName val="Core_SSR"/>
      <sheetName val="Comparative Statement"/>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pecification report"/>
      <sheetName val="data"/>
      <sheetName val="Lead statement"/>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rocess"/>
      <sheetName val="FORM7"/>
      <sheetName val="leads"/>
      <sheetName val="Specification report"/>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REMARKS"/>
      <sheetName val="User-Instructions"/>
      <sheetName val="Schedule-A"/>
      <sheetName val="INPUT-SHEET"/>
      <sheetName val="COVER"/>
      <sheetName val="SPR"/>
      <sheetName val="TRAFF-Count-ESAL-Cal"/>
      <sheetName val="SP-72 DESIGN"/>
      <sheetName val="SP-72-CHART"/>
      <sheetName val="Gen Abs"/>
      <sheetName val="CD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Seig_Cal"/>
      <sheetName val="temp-ws"/>
      <sheetName val="other rates"/>
      <sheetName val="Hire"/>
      <sheetName val="Conv"/>
      <sheetName val="NP3 pipes"/>
      <sheetName val="NP3 collars"/>
      <sheetName val="MTC-Table"/>
      <sheetName val="Cd-qty-ws-temp"/>
      <sheetName val="Specification report"/>
      <sheetName val="Proce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rdamdata"/>
      <sheetName val="lead-st"/>
      <sheetName val="BWSCPlt"/>
      <sheetName val="CI"/>
      <sheetName val="G.R.P"/>
      <sheetName val="PSC REVISED"/>
      <sheetName val="Sheet1 (2)"/>
      <sheetName val="m"/>
      <sheetName val="Design"/>
      <sheetName val="Process"/>
      <sheetName val="SUMP1420KL@HW"/>
      <sheetName val="Sheet2"/>
      <sheetName val="Lead statement ss5"/>
      <sheetName val="Analy_7-10"/>
      <sheetName val="HDPE-pipe-rates"/>
      <sheetName val="pvc-pipe-rates"/>
      <sheetName val="m1"/>
      <sheetName val="v"/>
      <sheetName val="Rate"/>
      <sheetName val="cover-Akoly"/>
      <sheetName val="cover-oorta"/>
      <sheetName val="ewcal-korti_(2)1"/>
      <sheetName val="int-Diá-pvc"/>
      <sheetName val="DataInput"/>
      <sheetName val="DataInput-1"/>
      <sheetName val="DI Rate Analysis"/>
      <sheetName val="R_Det"/>
      <sheetName val="DATA_PRG"/>
      <sheetName val="sg-clay(d)"/>
      <sheetName val="Main sheet"/>
      <sheetName val="stone"/>
      <sheetName val="MRMECADAMoad data"/>
      <sheetName val="p&amp;m"/>
      <sheetName val="Boq (Main Building)"/>
      <sheetName val="ABS"/>
      <sheetName val="Convey"/>
      <sheetName val="abs_(2)akoli2"/>
      <sheetName val="Cd_nam2"/>
      <sheetName val="cd_namnoor_12"/>
      <sheetName val="ewcal_(2)-akoli2"/>
      <sheetName val="abs_(2)ko2"/>
      <sheetName val="ewcal-korta_(2)2"/>
      <sheetName val="Data_F8_BTR1"/>
      <sheetName val="Common_"/>
      <sheetName val="data_existing_do_not_delete"/>
      <sheetName val="DATA-2005-06"/>
      <sheetName val="Labour"/>
      <sheetName val="Plant &amp;  Machinery"/>
      <sheetName val="MRoad data"/>
      <sheetName val="BTR"/>
      <sheetName val="GenAbst"/>
      <sheetName val="Rates"/>
      <sheetName val="Av.G Level"/>
      <sheetName val="ewst"/>
      <sheetName val="zone-8"/>
      <sheetName val="MHNO_LEV"/>
      <sheetName val="Data rough"/>
      <sheetName val="pop"/>
      <sheetName val="HS 30.04.2015.Final"/>
      <sheetName val="nodes"/>
      <sheetName val="int-Dia"/>
      <sheetName val="JAWAHAR-hyd-original"/>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Design of two-way slab"/>
      <sheetName val="PRECAST lightconc-II"/>
      <sheetName val="51"/>
      <sheetName val="mlead"/>
      <sheetName val="Lookup"/>
      <sheetName val="Abs PMRL"/>
      <sheetName val="Rates SSR 2008-09"/>
      <sheetName val="ssr-rates"/>
      <sheetName val="hdpe_rates"/>
      <sheetName val="hdpe_wt-r"/>
      <sheetName val="pvc-rates"/>
      <sheetName val="PVC weights"/>
      <sheetName val="index"/>
      <sheetName val="moments-table(tri)"/>
      <sheetName val="sch"/>
      <sheetName val="Main"/>
      <sheetName val="dlvoid"/>
      <sheetName val="slab"/>
      <sheetName val="Staff Acco."/>
      <sheetName val="HPs HPs"/>
      <sheetName val="detls"/>
      <sheetName val="pumping main"/>
      <sheetName val="hdpe weights"/>
      <sheetName val=" data sheet "/>
      <sheetName val="HS 1"/>
      <sheetName val="0000000000000"/>
      <sheetName val="C-data"/>
      <sheetName val="Sheet9"/>
      <sheetName val="Data-ELSR"/>
      <sheetName val=" Data -Valves"/>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zone-2"/>
      <sheetName val="Valves"/>
      <sheetName val="MS Rates"/>
      <sheetName val="boredetails"/>
      <sheetName val="Masonry"/>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Challan"/>
      <sheetName val="dump"/>
      <sheetName val="ultmom"/>
      <sheetName val="CC Road"/>
      <sheetName val="MTC-estimate"/>
      <sheetName val="ESTIMATE"/>
      <sheetName val="sup dat"/>
      <sheetName val="CS "/>
      <sheetName val="Rate Analysis"/>
      <sheetName val="Z1_DATA"/>
      <sheetName val="nandipet intra"/>
      <sheetName val="CPI"/>
      <sheetName val="WPI C"/>
      <sheetName val="WPI all"/>
      <sheetName val="WPI HM"/>
      <sheetName val="WPI S"/>
      <sheetName val="SSR 2014-15 Rates"/>
      <sheetName val="Data_Base"/>
      <sheetName val="Factory_rates"/>
      <sheetName val="Specification"/>
      <sheetName val="quarry"/>
      <sheetName val="road est"/>
      <sheetName val="title"/>
      <sheetName val="pier design"/>
      <sheetName val="hdpe-rates"/>
      <sheetName val="wh"/>
      <sheetName val="Line"/>
      <sheetName val="CRUST"/>
      <sheetName val="QD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relims External"/>
      <sheetName val="Insurance Ext"/>
      <sheetName val="Non-Rec"/>
      <sheetName val="Data"/>
      <sheetName val="Prelims"/>
      <sheetName val="1.1 Staff"/>
      <sheetName val="3.1 Labour"/>
      <sheetName val="4.1 Site_Offices"/>
      <sheetName val="6.1 Plant"/>
      <sheetName val="4.4SiteLab_Motorc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data existing_do not delete"/>
      <sheetName val="GF SB Ok "/>
      <sheetName val="Bitumen trunk"/>
      <sheetName val="Feeder"/>
      <sheetName val="R99 etc"/>
      <sheetName val="Trunk unpaved"/>
      <sheetName val="Design"/>
      <sheetName val="Process"/>
      <sheetName val="Specification report"/>
      <sheetName val="Input"/>
      <sheetName val="concrete"/>
      <sheetName val="m"/>
      <sheetName val="Road data"/>
      <sheetName val="abs road"/>
      <sheetName val="coverpage"/>
      <sheetName val="TS memo"/>
      <sheetName val="RMR"/>
      <sheetName val="R_Det"/>
      <sheetName val="Bridge Data 2005-06"/>
      <sheetName val="Detail In Door Stad"/>
      <sheetName val="Plant &amp;  Machinery"/>
      <sheetName val="p&amp;m"/>
      <sheetName val="v"/>
      <sheetName val="Boq (Main Building)"/>
      <sheetName val="t_prsr"/>
      <sheetName val="id"/>
      <sheetName val="Aug,02"/>
      <sheetName val="final abstract"/>
      <sheetName val="leads"/>
      <sheetName val="MRATES"/>
      <sheetName val="1000000000000"/>
      <sheetName val="Drains Est"/>
      <sheetName val="Rd.Est"/>
      <sheetName val="mlead"/>
      <sheetName val="Material"/>
      <sheetName val="C.D.Abs.Est."/>
      <sheetName val="r"/>
      <sheetName val="MRMECADAMoad data"/>
      <sheetName val="maya"/>
      <sheetName val="RF_DesignCT_Sp@53.0"/>
      <sheetName val="select items_PMW"/>
      <sheetName val="dataB"/>
      <sheetName val="C-data"/>
      <sheetName val="ssr-rates"/>
      <sheetName val="basdat"/>
      <sheetName val="LIST"/>
      <sheetName val="Common "/>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MRoad data"/>
      <sheetName val="Bill-12"/>
      <sheetName val="1V800"/>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HDPE"/>
      <sheetName val="DI"/>
      <sheetName val="pvc"/>
      <sheetName val="Specification report"/>
      <sheetName val="RMR"/>
      <sheetName val="GROUND FLOOR"/>
      <sheetName val="maya"/>
      <sheetName val="Data-ELSR"/>
      <sheetName val="Data_Renuals"/>
      <sheetName val="ABS"/>
      <sheetName val="DATA-BASE"/>
      <sheetName val="DATA-ABSTRACT"/>
      <sheetName val="data1"/>
      <sheetName val="quarry"/>
      <sheetName val="GA"/>
      <sheetName val="C-data"/>
      <sheetName val="Civil SSR"/>
      <sheetName val="WS Data"/>
      <sheetName val="ST"/>
      <sheetName val="Sump"/>
      <sheetName val="Process"/>
      <sheetName val="Data.F8.BTR"/>
      <sheetName val="Road Detail Est."/>
      <sheetName val="rdamdata"/>
      <sheetName val="rates"/>
      <sheetName val="Sheet1"/>
      <sheetName val="SSR"/>
      <sheetName val="temp-SDData (2)"/>
      <sheetName val="other rates"/>
      <sheetName val="id"/>
      <sheetName val="bldg"/>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Bridge Data 2005-06"/>
      <sheetName val="MRoad data"/>
      <sheetName val="Main sheet"/>
      <sheetName val="Convey"/>
      <sheetName val="cert"/>
      <sheetName val="DATA_PRG"/>
      <sheetName val="RM"/>
      <sheetName val="SLAB  DATA"/>
      <sheetName val="COVER"/>
      <sheetName val="road est"/>
      <sheetName val="Basicrates"/>
      <sheetName val="C.D.Abs.Est."/>
      <sheetName val="Sorted"/>
      <sheetName val="pvc_basic"/>
      <sheetName val="Sheet2"/>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CFForecast detail"/>
      <sheetName val="DI Rate Analysis"/>
      <sheetName val="Economic RisingMain  Ph-I"/>
      <sheetName val="FINAL LEAD"/>
      <sheetName val="select items_PMW"/>
      <sheetName val="Proforma -II "/>
      <sheetName val="C.R G.F"/>
      <sheetName val="mlead"/>
      <sheetName val="Dn SLRB (R2)"/>
      <sheetName val="Data_"/>
      <sheetName val="Sheet1 (2)"/>
      <sheetName val="Bill-12"/>
      <sheetName val="dlvoid"/>
      <sheetName val="slab"/>
      <sheetName val="DL CAL"/>
      <sheetName val="1V800"/>
      <sheetName val="materials"/>
      <sheetName val="Part-A"/>
      <sheetName val="Aug,02"/>
      <sheetName val="MTC-estimate"/>
      <sheetName val="pt-cw"/>
      <sheetName val="Summary"/>
      <sheetName val="CD Data"/>
      <sheetName val="PUMP_DATA"/>
      <sheetName val="FINAL DATA"/>
      <sheetName val="Road data.PS"/>
      <sheetName val="Road data  PH"/>
      <sheetName val="RA-markate"/>
      <sheetName val="Data-2010-11"/>
      <sheetName val="sept-plan"/>
      <sheetName val="BOQ"/>
      <sheetName val="GF SB Ok "/>
      <sheetName val="Design"/>
      <sheetName val="Levels"/>
      <sheetName val="51"/>
      <sheetName val="t_prsr"/>
      <sheetName val="detls"/>
      <sheetName val="wh"/>
      <sheetName val="Sheet3"/>
      <sheetName val="Data o"/>
      <sheetName val="d-safe DELUXE"/>
      <sheetName val="bASICDATA"/>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Bitumen trunk"/>
      <sheetName val="Feeder"/>
      <sheetName val="R99 etc"/>
      <sheetName val="Trunk unpaved"/>
      <sheetName val="sup dat"/>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SS ENERGISE"/>
      <sheetName val="Common "/>
      <sheetName val="Usage"/>
      <sheetName val="Abs_CD_2"/>
      <sheetName val="coverpage"/>
      <sheetName val="E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_5wgdhabfinal00_01"/>
      <sheetName val="DSLP"/>
      <sheetName val="data"/>
      <sheetName val="Lead"/>
      <sheetName val="Desig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G+3-12.03 (2)"/>
      <sheetName val="GA-IDH Colony"/>
      <sheetName val="Est-CC-Roads"/>
      <sheetName val="Est-7.00m CC-Roads"/>
      <sheetName val="Est-7.00m CC-Roads-new"/>
      <sheetName val="summary"/>
      <sheetName val="3"/>
      <sheetName val="4"/>
      <sheetName val="5"/>
      <sheetName val="6"/>
      <sheetName val="7"/>
      <sheetName val="8"/>
      <sheetName val="9"/>
      <sheetName val="10"/>
      <sheetName val="11"/>
      <sheetName val="12"/>
      <sheetName val="CC-Drains-IDH-new"/>
      <sheetName val="Est-RWHS"/>
      <sheetName val="CC-Drains-IDH"/>
      <sheetName val="W.S-IDH colony -Bore wells"/>
      <sheetName val="Sewer lines-IDH (2)"/>
      <sheetName val="Sewer lines-IDH"/>
      <sheetName val="GA-Singam Cheruvu"/>
      <sheetName val="DU-16 Houses"/>
      <sheetName val="DU-8 Houses"/>
      <sheetName val="Dismantling-1"/>
      <sheetName val="Dismantling-2"/>
      <sheetName val="Dismantling-3"/>
      <sheetName val="CC-Roads-Singam Chervu"/>
      <sheetName val="CC-Drains-S. Cheruvu"/>
      <sheetName val="W.S-Singam cheruvu."/>
      <sheetName val="W.S-Singam Cheruvu"/>
      <sheetName val="Sewer lines-Singam Cheruvu"/>
      <sheetName val="Est-RWHS - Singam cheruvu"/>
      <sheetName val="GA-Surya Nagar"/>
      <sheetName val="DU-16 Houses-Surya Nagar"/>
      <sheetName val="DU-8 Houses- Surya Nagar"/>
      <sheetName val="Dismantling."/>
      <sheetName val="CC-Roads-S.Mahal"/>
      <sheetName val="W.S-Surya Mahal"/>
      <sheetName val="Borewell-S.Mahal"/>
      <sheetName val="Sewer lines-Surya Mahal"/>
      <sheetName val="Est-RWHS -Surya Mahal"/>
      <sheetName val="CC-Roads -Mnr"/>
      <sheetName val="GA-Jangam met"/>
      <sheetName val="DU-16 Houses-Jnmet"/>
      <sheetName val="DU-8 Houses-Jnmet"/>
      <sheetName val="Dismantling-Jnmet"/>
      <sheetName val="CC-Roads-Jangammet."/>
      <sheetName val="CC-Culverts-Jangammet-450mm"/>
      <sheetName val="W.S-Jangammet"/>
      <sheetName val="Borewells-Jnmet"/>
      <sheetName val="Sewer lines-Jangammet"/>
      <sheetName val="Est-RWHS - Jangammet"/>
      <sheetName val="Greenary.Jnmet"/>
      <sheetName val="GA-Gode ki Khabar"/>
      <sheetName val="DU-16 Houses-Gode ki khabar"/>
      <sheetName val="DU-8 Houses-Gode ki khabar"/>
      <sheetName val="Dismantling-Gode ki khabar"/>
      <sheetName val="CC-Roads-Gode ki khabar"/>
      <sheetName val="CC-Culverts-Gode ki khabar"/>
      <sheetName val="W.S-Gode ki khabar-DI."/>
      <sheetName val="Borewells-Gode ki khabar"/>
      <sheetName val="Sewer lines-Gode ki khabar"/>
      <sheetName val="Est-RWHS - Gode ki khabar"/>
      <sheetName val="Greenary. Gode ki khabar"/>
      <sheetName val="GA-Lambadi thanda"/>
      <sheetName val="DU-16 Houses-Lambadi thanda"/>
      <sheetName val="DU-8 Houses-Lambadi thanda"/>
      <sheetName val="Dismantling-Lambadi thanda"/>
      <sheetName val="CC-Roads-Lambadi thanda"/>
      <sheetName val="CC-Culverts-Lambadi thanda"/>
      <sheetName val="W.S-Lambadi thanda."/>
      <sheetName val="W.S-Lambadi thanda"/>
      <sheetName val="W.S-DI"/>
      <sheetName val="Sewer lines-Lambadi thanda"/>
      <sheetName val="Est-RWHS - Lambadi thanda"/>
      <sheetName val="GA-Amru thanda "/>
      <sheetName val="DU-8 Houses-Amru  thanda "/>
      <sheetName val="Dismantling-Amru thanda"/>
      <sheetName val="CC-Roads-Amru thanda"/>
      <sheetName val="CC-Culverts-Amru thanda "/>
      <sheetName val="W.S-Amru thanda"/>
      <sheetName val="Sewer lines-Amru thanda"/>
      <sheetName val="Est-RWHS - Amru thanda"/>
      <sheetName val="1."/>
      <sheetName val="2"/>
      <sheetName val="W.S-ACS colony (2)"/>
      <sheetName val="CI weights"/>
      <sheetName val="W.S-Gode ki khabar-DI"/>
      <sheetName val="Sewer lines-Mnr"/>
      <sheetName val="ST-20 x 5-Mnr"/>
      <sheetName val="100 KL Sump-Mnr"/>
      <sheetName val="Borewells-Mnr"/>
      <sheetName val="Shops"/>
      <sheetName val="C-Mat-Gen-Hyd"/>
      <sheetName val="Mortars,"/>
      <sheetName val="Rates"/>
      <sheetName val="Convey-14-15"/>
      <sheetName val="Lead"/>
      <sheetName val="labour-14-15"/>
      <sheetName val="Hire-14-15"/>
      <sheetName val="Cent'g-1-14-15"/>
      <sheetName val="Cent'g-2-14-15"/>
      <sheetName val="data-CC road-GHMC"/>
      <sheetName val="drains-data-GHMC"/>
      <sheetName val="data-RWHS"/>
      <sheetName val="data-Sewer-GHMC"/>
      <sheetName val="data-MH"/>
      <sheetName val="MH-est"/>
      <sheetName val="data-Water Supply -GHMC"/>
      <sheetName val="data-Sump &amp; ST-GHMC"/>
      <sheetName val="HDPE pipes"/>
      <sheetName val="RC-Bore wells-1"/>
      <sheetName val="RC-Bore wells-2"/>
      <sheetName val="RC-Bore wells-3"/>
      <sheetName val="DI-Spe-1"/>
      <sheetName val="HDPE-Spe-14-15"/>
      <sheetName val="CI Spe."/>
      <sheetName val="Valves"/>
      <sheetName val="data-Lowering"/>
      <sheetName val="data-Chamber-1"/>
      <sheetName val="Sheet1"/>
      <sheetName val="Sheet2"/>
      <sheetName val="Sheet3"/>
      <sheetName val="11 KV line"/>
      <sheetName val="Pipes &amp; Valves-14-15"/>
      <sheetName val="Distri-Zone-2"/>
      <sheetName val="W.S-ACS colony"/>
      <sheetName val="info-1"/>
      <sheetName val="Wt.of DI Spe."/>
      <sheetName val="DI&amp; CI-Spe-1"/>
      <sheetName val="W.S-IDH colony (2)"/>
      <sheetName val="Dismantling"/>
      <sheetName val="CC-Culverts-Jangammet"/>
      <sheetName val="Greenary.SRK"/>
      <sheetName val="data-Parks"/>
      <sheetName val="Condolence hall."/>
      <sheetName val="W.S-DI (2)"/>
      <sheetName val="Total SSRs"/>
      <sheetName val="Bld data-GHMC"/>
      <sheetName val="new-data"/>
      <sheetName val="Balram"/>
      <sheetName val="abs road"/>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Lead"/>
      <sheetName val="maya"/>
      <sheetName val="abs road"/>
      <sheetName val="RMR"/>
      <sheetName val="R_Det"/>
      <sheetName val="Road 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NEW "/>
      <sheetName val="Sheet1"/>
      <sheetName val="EDWise"/>
    </sheetNames>
    <sheetDataSet>
      <sheetData sheetId="0" refreshError="1"/>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s>
    <sheetDataSet>
      <sheetData sheetId="0"/>
      <sheetData sheetId="1"/>
      <sheetData sheetId="2"/>
      <sheetData sheetId="3"/>
      <sheetData sheetId="4"/>
      <sheetData sheetId="5"/>
      <sheetData sheetId="6"/>
      <sheetData sheetId="7"/>
      <sheetData sheetId="8"/>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2)"/>
      <sheetName val="GENERAL"/>
      <sheetName val="outlet"/>
      <sheetName val="GRP-1"/>
      <sheetName val="Railway"/>
      <sheetName val="Road cross"/>
      <sheetName val="Ser Road"/>
      <sheetName val="land"/>
      <sheetName val="HEAD WORKS"/>
      <sheetName val="pump house"/>
      <sheetName val="Power conn"/>
      <sheetName val="Prem"/>
      <sheetName val="Plant"/>
      <sheetName val="MSPipe"/>
      <sheetName val="CD Works List"/>
      <sheetName val="Spares"/>
      <sheetName val="O&amp;M"/>
      <sheetName val="List of spares"/>
      <sheetName val="EW"/>
      <sheetName val="EW Branches"/>
      <sheetName val="Sheet1"/>
      <sheetName val="MS Rates"/>
      <sheetName val="DI"/>
      <sheetName val="HDPE"/>
      <sheetName val="GRP"/>
      <sheetName val="Exp joint"/>
      <sheetName val="Valves"/>
      <sheetName val="Sheet2"/>
      <sheetName val="EW Rates"/>
      <sheetName val="Plinth rate"/>
      <sheetName val="Revised TS P2 as issued"/>
      <sheetName val="EDWise"/>
      <sheetName val="AV-HDPE"/>
      <sheetName val="Di_gate-HDPE"/>
      <sheetName val="SUMP1420KL@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Specification report"/>
      <sheetName val="Data"/>
      <sheetName val="Labour"/>
      <sheetName val="Material"/>
      <sheetName val="Plant &amp;  Machinery"/>
      <sheetName val="p&amp;m"/>
      <sheetName val="Lead"/>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coverpage"/>
      <sheetName val="Road data"/>
      <sheetName val="TS memo"/>
      <sheetName val="Usage"/>
      <sheetName val="Common "/>
      <sheetName val="General"/>
      <sheetName val="m"/>
      <sheetName val="DATA_PRG"/>
      <sheetName val="Class IV Qtr. Ele"/>
      <sheetName val="MRATES"/>
      <sheetName val="C-data"/>
      <sheetName val="Summary- Flyovers"/>
      <sheetName val="Works - Quote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Bridge Data 2005-06"/>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banilad"/>
      <sheetName val="Plant &amp;  Machinery"/>
      <sheetName val="Specification report"/>
      <sheetName val="Rates SSR 2008-09"/>
      <sheetName val="Data.F8.BTR"/>
      <sheetName val="Material"/>
      <sheetName val="MTC-estimate"/>
      <sheetName val="Gen Abs"/>
      <sheetName val="other rates"/>
      <sheetName val="m"/>
      <sheetName val="Mactan"/>
      <sheetName val="Mandaue"/>
      <sheetName val="Labour"/>
      <sheetName val="Bitumen trunk"/>
      <sheetName val="Feeder"/>
      <sheetName val="R99 etc"/>
      <sheetName val="Trunk unpaved"/>
      <sheetName val="Work_sheet"/>
      <sheetName val="RMR"/>
      <sheetName val="coverpage"/>
      <sheetName val="R_Det"/>
      <sheetName val="Road data"/>
      <sheetName val="2006-07 estimate"/>
      <sheetName val="Lead statement"/>
      <sheetName val="rdamdata"/>
      <sheetName val="lead-s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Works - Quote Sheet"/>
      <sheetName val="TOP SLAB-beams"/>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v"/>
      <sheetName val="DATA_PRG"/>
      <sheetName val="C.R G.F"/>
      <sheetName val="#REF"/>
      <sheetName val="Estimate "/>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segments-details"/>
      <sheetName val="int-Dia-hdpe"/>
      <sheetName val="int-Dia-pvc"/>
      <sheetName val="c-data"/>
      <sheetName val="data existing_do not delete"/>
      <sheetName val="ewst"/>
      <sheetName val="GF Columns"/>
      <sheetName val="m"/>
      <sheetName val="rates"/>
      <sheetName val="leads"/>
      <sheetName val="maya"/>
      <sheetName val="v"/>
      <sheetName val="Data.F8.BTR"/>
      <sheetName val="Levels"/>
      <sheetName val="bundqty"/>
      <sheetName val="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banilad"/>
      <sheetName val="Mactan"/>
      <sheetName val="Mandaue"/>
      <sheetName val="data existing_do not delete"/>
    </sheetNames>
    <sheetDataSet>
      <sheetData sheetId="0" refreshError="1"/>
      <sheetData sheetId="1" refreshError="1"/>
      <sheetData sheetId="2" refreshError="1"/>
      <sheetData sheetId="3" refreshError="1"/>
      <sheetData sheetId="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Lead Statement"/>
      <sheetName val="data"/>
      <sheetName val="HDPE"/>
      <sheetName val="DI"/>
      <sheetName val="pvc"/>
      <sheetName val="mlead"/>
      <sheetName val="abs road"/>
      <sheetName val="coverpage"/>
      <sheetName val="RMR"/>
      <sheetName val="Road data"/>
      <sheetName val="R_Det"/>
      <sheetName val="banilad"/>
      <sheetName val="Mactan"/>
      <sheetName val="Mandau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ST"/>
      <sheetName val="TBAL9697 -group wise  sdpl"/>
      <sheetName val="p&amp;m"/>
      <sheetName val="Staff Acco."/>
      <sheetName val="Bridge Data 2005-06"/>
      <sheetName val="Legal Risk Analysis"/>
      <sheetName val="Boq Block A"/>
    </sheetNames>
    <sheetDataSet>
      <sheetData sheetId="0"/>
      <sheetData sheetId="1"/>
      <sheetData sheetId="2">
        <row r="3">
          <cell r="A3" t="str">
            <v>CODE</v>
          </cell>
        </row>
      </sheetData>
      <sheetData sheetId="3">
        <row r="3">
          <cell r="A3" t="str">
            <v>CODE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ctan"/>
      <sheetName val="Mandaue"/>
      <sheetName val="Main sheet"/>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Lead statement ss5"/>
      <sheetName val="wh"/>
      <sheetName val="Cover"/>
      <sheetName val="Convey"/>
      <sheetName val="Lead_statement_ss5"/>
      <sheetName val="clvrt_data"/>
      <sheetName val="ssr-rates"/>
      <sheetName val="Plant 㫨  Machinery"/>
      <sheetName val="Plant_㫨__Machinery"/>
      <sheetName val="C-data"/>
      <sheetName val="C.D.Abs.Est."/>
      <sheetName val="Rates-May-14"/>
      <sheetName val="TOP SLAB-beams"/>
      <sheetName val="int-Dia-pvc"/>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hdpe_basic"/>
      <sheetName val="pvc_basic"/>
      <sheetName val="20kL-design-final"/>
      <sheetName val="Data-ELSR"/>
      <sheetName val="Sheet2"/>
      <sheetName val="sup dat"/>
      <sheetName val="HDPE-pipe-rates"/>
      <sheetName val="pvc-pipe-rates"/>
      <sheetName val="Bill-12"/>
      <sheetName val="SALIENT"/>
      <sheetName val="foundation(V)"/>
      <sheetName val="Data-2011-12"/>
      <sheetName val="DL CAL"/>
      <sheetName val="slab"/>
      <sheetName val="Flanged Beams"/>
      <sheetName val="Rectangular Beam"/>
      <sheetName val="Usage"/>
      <sheetName val="Interface_SC"/>
      <sheetName val="Calc_ISC"/>
      <sheetName val="Calc_SC"/>
      <sheetName val="Interface_ISC"/>
      <sheetName val="GD"/>
      <sheetName val="Boq"/>
      <sheetName val="wh_data"/>
      <sheetName val="wh_data_R"/>
      <sheetName val="CPHEEO"/>
      <sheetName val="input"/>
      <sheetName val="GF SB Ok "/>
      <sheetName val="final abstract"/>
      <sheetName val="detailed"/>
      <sheetName val="Sheet5"/>
      <sheetName val="ABS"/>
      <sheetName val="Data o"/>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BM-HOOP"/>
      <sheetName val="_5wgdhabfinal00_01"/>
      <sheetName val="Road Detail Est."/>
      <sheetName val="TS memo"/>
      <sheetName val="Lookup"/>
      <sheetName val="Sheet3"/>
      <sheetName val="MRoad data"/>
      <sheetName val="QTY-CRUST-SR"/>
      <sheetName val="CROSS-SECTION"/>
      <sheetName val="QTY-CRUST-MCW"/>
      <sheetName val="hyperstatic-3"/>
      <sheetName val="bundqty"/>
      <sheetName val="Main"/>
      <sheetName val="CPIPE 1"/>
      <sheetName val="MS Rates"/>
      <sheetName val="TOS-F"/>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Leads Entry"/>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Suppl-data"/>
      <sheetName val="rmr "/>
      <sheetName val="road data "/>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doors"/>
      <sheetName val="SSR1"/>
      <sheetName val="SSR2"/>
      <sheetName val="data"/>
      <sheetName val="SpRep"/>
      <sheetName val="Cover"/>
      <sheetName val="lead (4.00)"/>
      <sheetName val="data (4.00)"/>
      <sheetName val="Ele, Data"/>
      <sheetName val="Working estimate"/>
      <sheetName val="C.Sta"/>
      <sheetName val="CR"/>
      <sheetName val="Bill"/>
      <sheetName val="estimate"/>
      <sheetName val="CS"/>
      <sheetName val="maya"/>
      <sheetName val="r"/>
      <sheetName val="t_prsr"/>
      <sheetName val="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DATA"/>
      <sheetName val="Usage"/>
      <sheetName val="Common "/>
      <sheetName val="General"/>
      <sheetName val="Lead"/>
      <sheetName val="m"/>
      <sheetName val="DATA_PRG"/>
      <sheetName val="Class IV Qtr. Ele"/>
      <sheetName val="MRATES"/>
      <sheetName val="C-data"/>
      <sheetName val="Specification report"/>
      <sheetName val="Summary- Flyovers"/>
      <sheetName val="Works - Quote Sheet"/>
      <sheetName val="labour"/>
      <sheetName val="p&amp;m"/>
      <sheetName val="v"/>
      <sheetName val="data existing_do not delete"/>
      <sheetName val="SUMP1420KL@HW"/>
      <sheetName val="Sheet2"/>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 Package Cost Abst Batme(2)"/>
      <sheetName val="Sheet4"/>
      <sheetName val="Chart1"/>
      <sheetName val="ABS -2"/>
      <sheetName val="Index Source Development"/>
      <sheetName val="1-Cost of WTP"/>
      <sheetName val="General Abs Source US"/>
      <sheetName val="Demand Abstract"/>
      <sheetName val="1-Pop Proj"/>
      <sheetName val="RD134Demands"/>
      <sheetName val="RD 134 WTP 31MLD"/>
      <sheetName val="RWR+WTPdesign"/>
      <sheetName val="Shergarh2001"/>
      <sheetName val="cENSUS2001"/>
      <sheetName val="Sheet5"/>
      <sheetName val="CWR Pump Ecno design"/>
      <sheetName val="Sheet3"/>
      <sheetName val="MSpipeCost"/>
      <sheetName val="Type-IV"/>
      <sheetName val="Type-J2"/>
      <sheetName val="Boundary"/>
      <sheetName val="Sheet1"/>
      <sheetName val="Gates"/>
      <sheetName val="Revised GSch"/>
      <sheetName val="A&amp;F + TS"/>
      <sheetName val="2-Cost of Raw water RM"/>
      <sheetName val="3-Cost of CWR"/>
      <sheetName val="4- Cost of Electrification"/>
      <sheetName val="5-Cost of Pumping Machinery"/>
      <sheetName val="6-Cost of Civil Works"/>
      <sheetName val="7- Cost of Umedsagar Improvment"/>
      <sheetName val="8-Cost of Land Acquisition"/>
      <sheetName val="EST"/>
      <sheetName val="CHECKL"/>
      <sheetName val="ChartBhakhri"/>
      <sheetName val="Chart2"/>
      <sheetName val="Sheet2"/>
      <sheetName val="3-Other Demands (2)"/>
      <sheetName val="Share Costs Abstract"/>
      <sheetName val="Annual Maintenance Costs"/>
      <sheetName val="Cost Per Capita &amp; Per Thousand "/>
      <sheetName val="General Yearwise Abstract-2"/>
      <sheetName val="Technical Package Cost Abstract"/>
      <sheetName val="1-Cost of Pipeline"/>
      <sheetName val="L&amp;J DI Pipe"/>
      <sheetName val="L&amp;J AC Pipes"/>
      <sheetName val="RCC Saddles"/>
      <sheetName val="1-Trunkmain &amp; TransmissionMain"/>
      <sheetName val="Pipe Details"/>
      <sheetName val="Pipe Types"/>
      <sheetName val="Pipeline Designs"/>
      <sheetName val="2-SR &amp; GSR Costs"/>
      <sheetName val="SRs &amp; GSRs Design"/>
      <sheetName val="3-Land Acqisition"/>
      <sheetName val="4-Service Roads"/>
      <sheetName val="5-Railway Crossings"/>
      <sheetName val="6-Ancillary Works"/>
      <sheetName val="7-Hire &amp; Supervision Charges"/>
      <sheetName val="8-Plantation"/>
      <sheetName val="9-Communication System"/>
      <sheetName val="10-Bulk Water Meters"/>
      <sheetName val="11-Tools &amp; Plants"/>
      <sheetName val="12- Preliminary"/>
      <sheetName val="13-IEC Activities"/>
      <sheetName val="Index"/>
      <sheetName val="DataInput-1"/>
      <sheetName val="DI Rate Analysis"/>
      <sheetName val="Economic RisingMain  Ph-I"/>
      <sheetName val="DATA_PRG"/>
      <sheetName val="Bed Class"/>
      <sheetName val="Cd"/>
      <sheetName val="RD134 TS(1224CR) "/>
      <sheetName val="Lead statement"/>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ESTIMATE"/>
      <sheetName val="TBAL9697 -group wise  sdpl"/>
      <sheetName val="DATA_PRG"/>
      <sheetName val="_5wgdhabfinal00_01"/>
      <sheetName val="maya"/>
      <sheetName val="Sheet2"/>
      <sheetName val="r"/>
      <sheetName val="Abs"/>
      <sheetName val="MTC-estimate"/>
      <sheetName val="other rates"/>
      <sheetName val="BALAN1"/>
      <sheetName val="Boq Block A"/>
      <sheetName val="MRATES"/>
      <sheetName val="leads"/>
      <sheetName val="t_prsr"/>
      <sheetName val="id"/>
      <sheetName val="v"/>
      <sheetName val="wh"/>
      <sheetName val="SP Set"/>
      <sheetName val="0000000000000"/>
      <sheetName val="GM&amp;PM WE1 EST"/>
      <sheetName val="BWSCP"/>
      <sheetName val="AV_GRP ms bwsc"/>
      <sheetName val="wh_data"/>
      <sheetName val="CPHEEO"/>
      <sheetName val="wh_data_R"/>
      <sheetName val="input"/>
      <sheetName val="p&amp;m"/>
      <sheetName val="COST"/>
      <sheetName val="segments-details"/>
      <sheetName val="int-Dia-hdpe"/>
      <sheetName val="int-Dia-pvc"/>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C-data"/>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row r="9">
          <cell r="C9">
            <v>350</v>
          </cell>
        </row>
      </sheetData>
      <sheetData sheetId="63">
        <row r="24">
          <cell r="C24">
            <v>350</v>
          </cell>
        </row>
      </sheetData>
      <sheetData sheetId="64"/>
      <sheetData sheetId="65"/>
      <sheetData sheetId="66"/>
      <sheetData sheetId="67">
        <row r="9">
          <cell r="C9">
            <v>350</v>
          </cell>
        </row>
      </sheetData>
      <sheetData sheetId="68">
        <row r="24">
          <cell r="C24">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24">
          <cell r="C24">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bagsheet"/>
      <sheetName val="Project Description"/>
      <sheetName val="Project Information"/>
      <sheetName val="Input FRC"/>
      <sheetName val="FRC"/>
      <sheetName val="Legal Risk Analysis"/>
      <sheetName val="Minimum Requirements"/>
      <sheetName val="VA TECH-Risk Analysis-O&amp;M"/>
      <sheetName val="Supplement to RA-O&amp;M"/>
      <sheetName val="BWSCPlt"/>
      <sheetName val="CI"/>
      <sheetName val="DI"/>
      <sheetName val="G.R.P"/>
      <sheetName val="HDPE"/>
      <sheetName val="PSC REVISED"/>
      <sheetName val="pvc"/>
      <sheetName val="Boq Block 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earance"/>
      <sheetName val="TCS"/>
      <sheetName val="Input"/>
      <sheetName val="Road bill"/>
      <sheetName val="2 to 4 "/>
      <sheetName val="8,9 &amp;13"/>
      <sheetName val="TCS -new"/>
      <sheetName val="Drainage"/>
      <sheetName val="Protection"/>
      <sheetName val="Road Bill 2"/>
      <sheetName val="Embankment Height"/>
      <sheetName val="Earthwork Qty."/>
      <sheetName val="Junctions"/>
      <sheetName val="toll plaza pavement "/>
      <sheetName val="Bus &amp; Truck"/>
      <sheetName val="Ex Entry"/>
      <sheetName val="Bill 8"/>
      <sheetName val="RA data"/>
      <sheetName val="Bill 9"/>
      <sheetName val="road apurt"/>
      <sheetName val="Electrification"/>
      <sheetName val="Boq Block 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Sew"/>
      <sheetName val="Ear-Pu"/>
      <sheetName val="SW"/>
      <sheetName val="RCC"/>
      <sheetName val="3"/>
      <sheetName val="4"/>
      <sheetName val="5"/>
      <sheetName val="6"/>
      <sheetName val="Sl-val"/>
      <sheetName val="conc"/>
      <sheetName val="Man-Hol"/>
      <sheetName val="PSC"/>
      <sheetName val="DATA"/>
      <sheetName val="Thr-Bloc"/>
      <sheetName val="0.1LL OHT-16"/>
      <sheetName val="0.10LL OHT STEEL"/>
      <sheetName val="0.3LL OHT"/>
      <sheetName val="0.3LL OHT (Approved)"/>
      <sheetName val="0.30LL OHT STEEL"/>
      <sheetName val="ABSTRACT."/>
      <sheetName val="0.6LL OHT"/>
      <sheetName val="1.0LL MBR"/>
      <sheetName val="1.0LL MBR (Approved)"/>
      <sheetName val="1.5LL MBR"/>
      <sheetName val="1.5LL MBR (Approved)"/>
      <sheetName val="1.5LL MBR Steel"/>
      <sheetName val="2.0LL MBR"/>
      <sheetName val="2.0LL MBR Steel"/>
      <sheetName val="2.0LL MBR (Approved)"/>
      <sheetName val="3.0LL MBR"/>
      <sheetName val="3.0LL MBR (Approved)"/>
      <sheetName val="3.0LL MBR Steel"/>
      <sheetName val="4.0LL MBR"/>
      <sheetName val="4.0LL MBR (Approved)"/>
      <sheetName val="4.00LL MBR (Steel)"/>
      <sheetName val="10.0LL MBR"/>
      <sheetName val="10.0LL MBR (Approved)"/>
      <sheetName val="10.0LL MBR Steel"/>
      <sheetName val="0.10LL SUMP"/>
      <sheetName val="0.10LL SUMP (Approved)"/>
      <sheetName val="0.1LL Sump (Steel)"/>
      <sheetName val="Sample Format"/>
      <sheetName val="0.15LL SUMP"/>
      <sheetName val="0.15LL SUMP (Approved)"/>
      <sheetName val="0.3LL SUMP"/>
      <sheetName val="0.3LL SUMP (Approved)"/>
      <sheetName val="0.6LL SUMP"/>
      <sheetName val="0.6LL SUMP (Approved)"/>
      <sheetName val="1.0LL Sump"/>
      <sheetName val="1.0LL Sump (Approved)"/>
      <sheetName val="1.5LL Sump"/>
      <sheetName val="1.5LL Sump (Approved)"/>
      <sheetName val="2.0LL Sump (Approved)"/>
      <sheetName val="2.0LL Sump"/>
      <sheetName val="3.0LL Sump"/>
      <sheetName val="3.0LL Sump (Approved)"/>
      <sheetName val="4.0LL Sump"/>
      <sheetName val="4.0LL Sump (Approved)"/>
      <sheetName val="5.0LL Sump"/>
      <sheetName val="5.0LL Sump (Approved)"/>
      <sheetName val="7.0LL Sump"/>
      <sheetName val="7.0LL Sump (Approved)"/>
      <sheetName val="9.0LL Sump"/>
      <sheetName val="9.0LL Sump (Approved)"/>
      <sheetName val="13.0LL Sump"/>
      <sheetName val="13.0LL Sump (Approved)"/>
      <sheetName val="20.0LL Sump(DENKA)"/>
      <sheetName val="0.1LL OHT-6m Sta"/>
      <sheetName val="0.3LL OHT-6m Sta"/>
      <sheetName val="ABSTRACT"/>
      <sheetName val="ABSTRACT - FINAL"/>
      <sheetName val="35.00LL KADU"/>
      <sheetName val="Thinnur RCC"/>
      <sheetName val="Thinnur RCC - Modified"/>
      <sheetName val="Mathagiti 6.00LL"/>
      <sheetName val="Jakeri 22.00LL"/>
      <sheetName val="Pump Room MDM"/>
      <sheetName val="Pump Room KCP"/>
      <sheetName val="35.00LL Mahe"/>
      <sheetName val="30.00LL Ullu"/>
      <sheetName val="20.00LL Kundu"/>
      <sheetName val="Rayakottai-6.0LL"/>
      <sheetName val="Chlorination Building"/>
      <sheetName val="Steel (Master)"/>
      <sheetName val="ABS (Steel)"/>
      <sheetName val="Sheet1"/>
      <sheetName val="ABS"/>
      <sheetName val="ABS (Labour)"/>
      <sheetName val="Thrust Block Qty-STEEL"/>
      <sheetName val="ABS. Thrust"/>
      <sheetName val="Thrust Block Qty-CONC"/>
      <sheetName val="Civil-works"/>
      <sheetName val="1-Pop Proj"/>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Data"/>
      <sheetName val="r"/>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BWSCPlt"/>
      <sheetName val="CI"/>
      <sheetName val="DI"/>
      <sheetName val="G.R.P"/>
      <sheetName val="HDPE"/>
      <sheetName val="PSC REVISED"/>
      <sheetName val="pvc"/>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Usage"/>
      <sheetName val="General"/>
      <sheetName val="Common "/>
      <sheetName val="wh_data_R"/>
      <sheetName val="wh_data"/>
      <sheetName val="CPHEEO"/>
      <sheetName val="input"/>
      <sheetName val="lead-st"/>
      <sheetName val="rdamdata"/>
      <sheetName val="BALAN1"/>
      <sheetName val="inWords"/>
      <sheetName val="segments-details"/>
      <sheetName val="int-Dia-hdpe"/>
      <sheetName val="int-Dia-pvc"/>
      <sheetName val="TBAL9697 -group wise  sdpl"/>
      <sheetName val="p&amp;m"/>
      <sheetName val="Staff Acco."/>
      <sheetName val="Work_sheet"/>
      <sheetName val="gen"/>
      <sheetName val="BTR"/>
      <sheetName val="GenAbst"/>
      <sheetName val="Rates"/>
      <sheetName val="Road data"/>
      <sheetName val="DATA_PRG"/>
      <sheetName val="v"/>
      <sheetName val="Road Detail E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Road data"/>
      <sheetName val="Road Detail Est."/>
      <sheetName val="Legal Risk Analysis"/>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 statement"/>
      <sheetName val="Staff Acco."/>
      <sheetName val="Sheet1"/>
      <sheetName val="DATA"/>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WG."/>
      <sheetName val="Cos (2)"/>
      <sheetName val="Enquire"/>
      <sheetName val="Cos"/>
      <sheetName val="summary "/>
      <sheetName val="SO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K &amp; L"/>
      <sheetName val="EMD Req form"/>
      <sheetName val="Batching Plant"/>
      <sheetName val="P+M "/>
      <sheetName val="Comp. sheeting"/>
      <sheetName val="Analysis for sheeting"/>
      <sheetName val="Sheet1"/>
      <sheetName val="Annexure - 1"/>
      <sheetName val="CCCl Offer (Annexure)"/>
      <sheetName val="Split up"/>
      <sheetName val="Bulk Materials"/>
      <sheetName val="Boq (Main Building)"/>
      <sheetName val="Rate Analysis"/>
      <sheetName val="Qty VA"/>
      <sheetName val="Standard"/>
      <sheetName val="OH"/>
      <sheetName val="Top Sheet"/>
      <sheetName val="Cem. Consmption"/>
      <sheetName val="Scaffolding"/>
      <sheetName val="Data"/>
      <sheetName val="NEW "/>
      <sheetName val="Process"/>
      <sheetName val="Lead"/>
      <sheetName val="v"/>
      <sheetName val="El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Boq"/>
      <sheetName val="Civil Boq"/>
      <sheetName val="PL"/>
      <sheetName val="Boq Block A"/>
      <sheetName val="Staff Acco."/>
      <sheetName val="STEEL"/>
      <sheetName val="p&amp;m"/>
      <sheetName val="Sheet3"/>
      <sheetName val="SITE OVERHEADS"/>
      <sheetName val="Project-Material "/>
      <sheetName val="Sheet1"/>
      <sheetName val="PRECAST lightconc-II"/>
      <sheetName val="1. PayRec"/>
      <sheetName val="sept-plan"/>
      <sheetName val="TBL9798_x0010_DPL03"/>
      <sheetName val="CORPN O_x0000_T"/>
      <sheetName val="ino4t conso,-nov"/>
      <sheetName val="(nout co,sol (2)"/>
      <sheetName val="DATA"/>
      <sheetName val="analysis"/>
      <sheetName val="Headings"/>
      <sheetName val="Precalculation"/>
      <sheetName val="G-�"/>
      <sheetName val="3�AL9697 -group wise  onpl"/>
      <sheetName val="Build-up"/>
      <sheetName val="PRW"/>
      <sheetName val="Cashflow projection"/>
      <sheetName val="SPT vs PHI"/>
      <sheetName val="factors"/>
      <sheetName val="key dates"/>
      <sheetName val="Actuals"/>
      <sheetName val="Main-Material"/>
      <sheetName val="Design"/>
      <sheetName val="Blr hire"/>
      <sheetName val="INPUT SHEET"/>
      <sheetName val="A-General"/>
      <sheetName val="VCH-SLC"/>
      <sheetName val="Supplier"/>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_1_obpl_x005f_x000b_Wori"/>
      <sheetName val="_x005f_x0003_dpl_oth Lia`"/>
      <sheetName val="TBAL9697 _x005f_x000d_grotp wise "/>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AL9697 _x000a_grotp wise "/>
      <sheetName val="CORPN O?T"/>
      <sheetName val="FORM7"/>
      <sheetName val="PCC"/>
      <sheetName val="Labor abs-NMR"/>
      <sheetName val="Sun E Type"/>
      <sheetName val="Fin Sum"/>
      <sheetName val="R2"/>
      <sheetName val="template"/>
      <sheetName val="TBL9798_x005f_x0010_DPL03"/>
      <sheetName val="CORPN O_x005f_x0000_T"/>
      <sheetName val="External"/>
      <sheetName val="SUPPLY -Sanitary Fixtures"/>
      <sheetName val="ITEMS FOR CIVIL TENDER"/>
      <sheetName val="BS1"/>
      <sheetName val="MAR98"/>
      <sheetName val="환율"/>
      <sheetName val="CCTV_EST1"/>
      <sheetName val="Inventory"/>
      <sheetName val="Pay_Sep06"/>
      <sheetName val="CORPN O"/>
      <sheetName val="Input"/>
      <sheetName val="Control"/>
      <sheetName val="gen"/>
      <sheetName val="DG "/>
      <sheetName val="Annex"/>
      <sheetName val="Costing"/>
      <sheetName val="labour coeff"/>
      <sheetName val="beam-reinft"/>
      <sheetName val="Shuttering Analysis"/>
      <sheetName val="General P+M"/>
      <sheetName val="Curing Analysis "/>
      <sheetName val="Concrete P+M ( RMC )"/>
      <sheetName val="P+M ( SMC )"/>
      <sheetName val="P+M -EW"/>
      <sheetName val="Quote Sheet"/>
      <sheetName val="d-safe DELUXE"/>
      <sheetName val="DLC lookups"/>
      <sheetName val="Works - Quote Sheet"/>
      <sheetName val="IO LIST"/>
      <sheetName val="G_1_obpl_x005f_x005f_x005f_x000b_Wori"/>
      <sheetName val="_x005f_x005f_x005f_x0003_dpl_oth Lia`"/>
      <sheetName val="TBAL9697 _x005f_x005f_x005f_x000d_grotp wis"/>
      <sheetName val="TBAL9697 _x005f_x000d_grotp wis"/>
      <sheetName val="TBAL9697  grotp wise "/>
      <sheetName val="#REF"/>
      <sheetName val="P&amp;L - AD"/>
      <sheetName val="Fin. Assumpt. - Sensitivities"/>
      <sheetName val="LOAD SHEET "/>
      <sheetName val="Fill this out first..."/>
      <sheetName val="Labour productivity"/>
      <sheetName val="RCC,Ret. Wall"/>
      <sheetName val="Basic"/>
      <sheetName val="1__PayRec"/>
      <sheetName val="Boq_Block_A"/>
      <sheetName val="Cashflow_projection"/>
      <sheetName val="CASHFLOWS"/>
      <sheetName val="RA-markate"/>
      <sheetName val="dBase"/>
      <sheetName val="CORPN O_T"/>
      <sheetName val="Labour"/>
      <sheetName val="Area &amp; Cate. Master"/>
      <sheetName val="SILICATE"/>
      <sheetName val="TBAL9697 _x005f_x000a_grotp wise "/>
      <sheetName val="nanjprofit"/>
      <sheetName val="TBAL9697 _grotp wise "/>
      <sheetName val="Bill No.5"/>
      <sheetName val="Detail"/>
      <sheetName val="basic-data"/>
      <sheetName val="mem-property"/>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Driveway Beams"/>
      <sheetName val="Detail 1A"/>
      <sheetName val="Rate"/>
      <sheetName val="Sheet2"/>
      <sheetName val="GBW"/>
      <sheetName val="Fee Rate Summary"/>
      <sheetName val="Name List"/>
      <sheetName val="Structure Bills Qty"/>
      <sheetName val="Config"/>
      <sheetName val="Break Dw"/>
      <sheetName val="inWords"/>
      <sheetName val="CC Road"/>
      <sheetName val="WWR"/>
      <sheetName val="Section Catalogue"/>
      <sheetName val="Form 6"/>
      <sheetName val="Lead statement"/>
      <sheetName val="keyword"/>
      <sheetName val="Sheet 1"/>
      <sheetName val="3BPA00132-5-3 W plan HVPNL"/>
      <sheetName val="Mix Design"/>
      <sheetName val="std-rates"/>
      <sheetName val="TBL9798_x005f_x005f_x005f_x0010_DPL03"/>
      <sheetName val="CORPN O_x005f_x005f_x005f_x0000_T"/>
      <sheetName val="220 11  BS "/>
      <sheetName val="Cat A Change Control"/>
      <sheetName val="#REF!"/>
      <sheetName val="concrete"/>
      <sheetName val="Boq-Con"/>
      <sheetName val="Break up Sheet"/>
      <sheetName val="Manmaster"/>
      <sheetName val="Summary of P &amp; M"/>
      <sheetName val="FITZ MORT 94"/>
      <sheetName val="입력"/>
      <sheetName val="pol-60"/>
      <sheetName val="tie beam"/>
      <sheetName val="Capex-fixed"/>
      <sheetName val="NLD - Assum"/>
      <sheetName val="총괄표"/>
      <sheetName val="LIST OF MAKES"/>
      <sheetName val="細目"/>
      <sheetName val="2004"/>
      <sheetName val="acevsSp (ABC)"/>
      <sheetName val="A.O.R."/>
      <sheetName val="Pivots"/>
      <sheetName val="Civil Works"/>
      <sheetName val="MRATES"/>
      <sheetName val="BLOCK-A (MEA.SHEET)"/>
      <sheetName val="ISO.Reconcilation Statment"/>
      <sheetName val="AVG pur rate"/>
      <sheetName val="crews"/>
      <sheetName val="Assumption Inputs"/>
      <sheetName val="COST"/>
      <sheetName val="SICAM"/>
      <sheetName val="A1-Continuous"/>
      <sheetName val="Payroll_Statement"/>
      <sheetName val="Cash Flow Input Data_ISC"/>
      <sheetName val="Interface_SC"/>
      <sheetName val="Calc_ISC"/>
      <sheetName val="Calc_SC"/>
      <sheetName val="Interface_ISC"/>
      <sheetName val="GD"/>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BAL9697_-group_wise_1"/>
      <sheetName val="crs_-G-11"/>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3�AL9697_-group_wise__onpl"/>
      <sheetName val="Staff_Acco_1"/>
      <sheetName val="SITE_OVERHEADS1"/>
      <sheetName val="PRECAST_lightconc-II1"/>
      <sheetName val="SPT_vs_PHI"/>
      <sheetName val="Project-Material_"/>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3�AL9697_-group_wise__onpl1"/>
      <sheetName val="Staff_Acco_2"/>
      <sheetName val="SITE_OVERHEADS2"/>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外気負荷"/>
      <sheetName val="Intro."/>
      <sheetName val="ITEMS_FOR_CIVIL_TENDER1"/>
      <sheetName val="CORPN_O1"/>
      <sheetName val="_x005f_x005f_x005f_x0003_dpl_oth_Lia`1"/>
      <sheetName val="TBAL9697__x005f_x005f_x005f_x000d_grotp_wi1"/>
      <sheetName val="TBAL9697__x000a_grotp_wise_1"/>
      <sheetName val="CORPN_O?T1"/>
      <sheetName val="Stress_Calculation1"/>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3�AL9697_-group_wise__onpl2"/>
      <sheetName val="Boq_Block_A2"/>
      <sheetName val="Project-Material_2"/>
      <sheetName val="G_1_obpl_x005f_x005f_x005f_x005f_x005f_x005f_x000"/>
      <sheetName val="_x005f_x005f_x005f_x005f_x005f_x005f_x005f_x0003_dpl_ot"/>
      <sheetName val="TBAL9697 _x005f_x005f_x005f_x005f_x005f_x005f_x00"/>
      <sheetName val="Phasing"/>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Legal Risk Analysis"/>
      <sheetName val="fa-pl &amp; myy_x000b__x000b__x0002_"/>
      <sheetName val="DETAILED  BOQ"/>
      <sheetName val="Set"/>
      <sheetName val="Assumptions"/>
      <sheetName val="Mat.-Rates"/>
      <sheetName val="Components"/>
      <sheetName val="DetEst"/>
      <sheetName val="Mat_Cost"/>
      <sheetName val="Intro"/>
      <sheetName val="Parameter"/>
      <sheetName val="1_Project_Profile"/>
      <sheetName val="CABLE DATA"/>
      <sheetName val="Tender Summary"/>
      <sheetName val="Lead"/>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3‰AL9697_-group_wise__onpl3"/>
      <sheetName val="L_Oth_Bo3"/>
      <sheetName val="Civil_Boq3"/>
      <sheetName val="Staff_Acco_3"/>
      <sheetName val="SITE_OVERHEADS3"/>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labour_coeff"/>
      <sheetName val="Shuttering_Analysis"/>
      <sheetName val="General_P+M"/>
      <sheetName val="Curing_Analysis_"/>
      <sheetName val="Concrete_P+M_(_RMC_)"/>
      <sheetName val="P+M_(_SMC_)"/>
      <sheetName val="P+M_-EW"/>
      <sheetName val="P&amp;L_-_AD"/>
      <sheetName val="Fin__Assumpt__-_Sensitivities"/>
      <sheetName val="LOAD_SHEET_"/>
      <sheetName val="Fill_this_out_first___"/>
      <sheetName val="Labour_productivity"/>
      <sheetName val="RCC,Ret__Wall"/>
      <sheetName val="CORPN_O_x005f_x0000_T2"/>
      <sheetName val="SUPPLY_-Sanitary_Fixtures2"/>
      <sheetName val="ITEMS_FOR_CIVIL_TENDER2"/>
      <sheetName val="_x005f_x005f_x005f_x0003_dpl_oth_Lia`2"/>
      <sheetName val="TBAL9697__x005f_x005f_x005f_x000d_grotp_wi2"/>
      <sheetName val="CORPN_O2"/>
      <sheetName val="CORPN_O_T"/>
      <sheetName val="Area_&amp;_Cate__Master"/>
      <sheetName val="Bill_No_5"/>
      <sheetName val="TBAL9697__grotp_wise_"/>
      <sheetName val="Detail_1A"/>
      <sheetName val="DG_2"/>
      <sheetName val="11B_"/>
      <sheetName val="BOQ_(2)"/>
      <sheetName val="DLC_lookups"/>
      <sheetName val="Structure_Bills_Qty"/>
      <sheetName val="Fee_Rate_Summary"/>
      <sheetName val="Name_List"/>
      <sheetName val="CORPN_O_x005f_x005f_x005f_x0000_T"/>
      <sheetName val="TBAL9697__x005f_x000a_grotp_wise_"/>
      <sheetName val="220_11__BS_"/>
      <sheetName val="ISO_Reconcilation_Statment"/>
      <sheetName val="AVG_pur_rate"/>
      <sheetName val="Driveway_Beams"/>
      <sheetName val="Cat_A_Change_Control"/>
      <sheetName val="Break_up_Sheet"/>
      <sheetName val="Summary_of_P_&amp;_M"/>
      <sheetName val="Break_Dw"/>
      <sheetName val="FITZ_MORT_94"/>
      <sheetName val="Sheet_1"/>
      <sheetName val="3BPA00132-5-3_W_plan_HVPNL"/>
      <sheetName val="Mix_Design"/>
      <sheetName val="BLOCK-A_(MEA_SHEET)"/>
      <sheetName val="Quote_Sheet"/>
      <sheetName val="d-safe_DELUXE"/>
      <sheetName val="Works_-_Quote_Sheet"/>
      <sheetName val="IO_LIST"/>
      <sheetName val="TBAL9697__x005f_x000d_grotp_wis"/>
      <sheetName val="TBAL9697__grotp_wise_1"/>
      <sheetName val="NLD_-_Assum"/>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INDIGINEOUS ITEMS "/>
      <sheetName val="Elect."/>
      <sheetName val="Summary"/>
      <sheetName val="final abstract"/>
      <sheetName val="s"/>
      <sheetName val="Exc"/>
      <sheetName val="Analy_7-10"/>
      <sheetName val="Detail In Door Stad"/>
      <sheetName val="TBAL9697 _x000d_grotp wis"/>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_group_wise__sdpl4"/>
      <sheetName val="inout_consol_okg4"/>
      <sheetName val="detail_OIP_(2)4"/>
      <sheetName val="D_fix_ysst_scdl_4"/>
      <sheetName val="cre`itors_tb_obpl4"/>
      <sheetName val="3AL9697_-group_wise__onpl4"/>
      <sheetName val="Boq_Block_A3"/>
      <sheetName val="Project-Material_3"/>
      <sheetName val="3�AL9697_-group_wise__onpl3"/>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asis"/>
      <sheetName val="BOQ "/>
      <sheetName val="Site Dev BOQ"/>
      <sheetName val="BOQ-Part1"/>
      <sheetName val="Material"/>
      <sheetName val="BALAN1"/>
      <sheetName val="10"/>
      <sheetName val="11A"/>
      <sheetName val="6A"/>
      <sheetName val="5"/>
      <sheetName val="13"/>
      <sheetName val="14"/>
      <sheetName val="Excess Calc"/>
      <sheetName val="annx-1(Boq)"/>
      <sheetName val="Labels"/>
      <sheetName val="PO Payroll"/>
      <sheetName val="Deduction of assets"/>
      <sheetName val="TBAL9697_ grotp_wise_"/>
      <sheetName val="TBAL9697_ grotp_wise_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hyperstatic"/>
      <sheetName val="Pentaerythritol"/>
      <sheetName val="RA"/>
      <sheetName val="sumary(3)"/>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General input"/>
      <sheetName val="6.05"/>
      <sheetName val="Abstract Sheet"/>
      <sheetName val="TBL9798_x005f_x005f_x005f_x005f_x005f_x005f_x0010"/>
      <sheetName val="CORPN O_x005f_x005f_x005f_x005f_x005f_x005f_x0000"/>
      <sheetName val="Boq- Civil"/>
      <sheetName val="TEXT"/>
      <sheetName val="288-1"/>
      <sheetName val="SPILL OVER"/>
      <sheetName val="Pacakges split"/>
      <sheetName val="Reinforcement"/>
      <sheetName val="Cost summary"/>
      <sheetName val="TBAL9697 _x005f_x005f_x005f_x000a_grotp wis"/>
      <sheetName val="G_1_obpl_x005f_x005f_x005f_x005f_x005f_x005f_x005"/>
      <sheetName val="_x005f_x005f_x005f_x005f_x005f_x005f_x005f_x005f_x005f_x005f_"/>
      <sheetName val="P&amp;L-BDMC"/>
      <sheetName val="dyes"/>
      <sheetName val="UTILITY"/>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Data sheet"/>
      <sheetName val="Door"/>
      <sheetName val="Per Unit"/>
      <sheetName val="Window"/>
      <sheetName val="Main Gate House"/>
      <sheetName val="Gen Info"/>
      <sheetName val="tie_beam"/>
      <sheetName val="Meas.-Hotel Part"/>
      <sheetName val="TBAL9697__x000d_grotp_wise_"/>
      <sheetName val="TBAL9697__x000d_grotp_wise_1"/>
      <sheetName val="Report"/>
      <sheetName val="BASIC RATES"/>
      <sheetName val="COLUMN"/>
      <sheetName val="AutoOpen Stub Data"/>
      <sheetName val="Debits as on 12.04.08"/>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tie_beam2"/>
      <sheetName val="Section_Catalogue2"/>
      <sheetName val="tie_beam1"/>
      <sheetName val="Section_Catalogue1"/>
      <sheetName val="Lintel Beam 104.70 (GF)  "/>
      <sheetName val="Contract Night Staff"/>
      <sheetName val="Contract Day Staff"/>
      <sheetName val="Day Shift"/>
      <sheetName val="Night Shift"/>
      <sheetName val="Invoice"/>
      <sheetName val="lineby line consolidation"/>
      <sheetName val="Base Assumptions"/>
      <sheetName val=" COP 100%"/>
      <sheetName val="Package-2"/>
      <sheetName val="P&amp;L(F)"/>
      <sheetName val="BS(F)"/>
      <sheetName val="Material "/>
      <sheetName val="Extra Item"/>
      <sheetName val="Labour &amp; Plant"/>
      <sheetName val="M40"/>
      <sheetName val="Labor abs-PW"/>
      <sheetName val="Groupings-final"/>
      <sheetName val="Sched"/>
      <sheetName val="Trial"/>
      <sheetName val="FA_Final"/>
      <sheetName val="TBAL9697_ grotp_wise_25"/>
      <sheetName val="TBAL9697_ grotp_wise_26"/>
      <sheetName val="zone-2"/>
      <sheetName val="Global"/>
      <sheetName val="SCHEDULE"/>
      <sheetName val="Database"/>
      <sheetName val="schedule nos"/>
      <sheetName val="Material Rate"/>
      <sheetName val="Infrastructure"/>
      <sheetName val="G_1_obpl_x005f_x005f_x000"/>
      <sheetName val="_x005f_x005f_x005f_x0003_dpl_ot"/>
      <sheetName val="TBAL9697 _x005f_x005f_x00"/>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TBAL9697 -group wise sdpl"/>
      <sheetName val=" "/>
      <sheetName val="RA_markate"/>
      <sheetName val="Columns"/>
      <sheetName val="Deduction_of_assets"/>
      <sheetName val="Elect_"/>
      <sheetName val="Site_Dev_BOQ"/>
      <sheetName val="Area Statement"/>
      <sheetName val="Risk Analysis"/>
      <sheetName val="Safety"/>
      <sheetName val="FitOutConfCentre"/>
      <sheetName val="office"/>
      <sheetName val="Lab"/>
      <sheetName val="TBL9798_x005f_x005f_x005f"/>
      <sheetName val="CORPN O_x005f_x005f_x005f"/>
      <sheetName val="TBL9798_x005f_x005f_x005f_x005f_x005f_x005f_x005f"/>
      <sheetName val="CORPN O_x005f_x005f_x005f_x005f_x005f_x005f_x005f"/>
      <sheetName val="_x005f_x0003_dpl_ot"/>
      <sheetName val="TBAL9697__x005f_x000d_grotp_wi1"/>
      <sheetName val="TBAL9697__x005f_x000d_grotp_wi4"/>
      <sheetName val="TBAL9697__x005f_x005f_x02"/>
      <sheetName val="TBAL9697__x005f_x000d_grotp_wi2"/>
      <sheetName val="TBAL9697__x005f_x000d_grotp_wi3"/>
      <sheetName val="TBAL9697__x005f_x005f_x01"/>
      <sheetName val="Carraige"/>
      <sheetName val="Mortar"/>
      <sheetName val="Labour Rate"/>
      <sheetName val="Building Materials Rate"/>
      <sheetName val="CORPN 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ow r="34">
          <cell r="A34" t="str">
            <v>Investments Govt Securities</v>
          </cell>
        </row>
      </sheetData>
      <sheetData sheetId="309"/>
      <sheetData sheetId="310"/>
      <sheetData sheetId="311"/>
      <sheetData sheetId="312">
        <row r="34">
          <cell r="A34" t="str">
            <v>Investments Govt Securities</v>
          </cell>
        </row>
      </sheetData>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ow r="34">
          <cell r="A34" t="str">
            <v>Investments Govt Securities</v>
          </cell>
        </row>
      </sheetData>
      <sheetData sheetId="516"/>
      <sheetData sheetId="517"/>
      <sheetData sheetId="518"/>
      <sheetData sheetId="519"/>
      <sheetData sheetId="520"/>
      <sheetData sheetId="521"/>
      <sheetData sheetId="522">
        <row r="34">
          <cell r="A34" t="str">
            <v>Investments Govt Securities</v>
          </cell>
        </row>
      </sheetData>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row r="34">
          <cell r="A34" t="str">
            <v>Investments Govt Securities</v>
          </cell>
        </row>
      </sheetData>
      <sheetData sheetId="559"/>
      <sheetData sheetId="560">
        <row r="34">
          <cell r="A34" t="str">
            <v>Investments Govt Securities</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ow r="34">
          <cell r="A34" t="str">
            <v>Investments Govt Securities</v>
          </cell>
        </row>
      </sheetData>
      <sheetData sheetId="601">
        <row r="34">
          <cell r="A34" t="str">
            <v>Investments Govt Securities</v>
          </cell>
        </row>
      </sheetData>
      <sheetData sheetId="602">
        <row r="34">
          <cell r="A34" t="str">
            <v>Investments Govt Securities</v>
          </cell>
        </row>
      </sheetData>
      <sheetData sheetId="603">
        <row r="34">
          <cell r="A34" t="str">
            <v>Investments Govt Securities</v>
          </cell>
        </row>
      </sheetData>
      <sheetData sheetId="604">
        <row r="34">
          <cell r="A34" t="str">
            <v>Investments Govt Securities</v>
          </cell>
        </row>
      </sheetData>
      <sheetData sheetId="605">
        <row r="34">
          <cell r="A34" t="str">
            <v>Investments Govt Securities</v>
          </cell>
        </row>
      </sheetData>
      <sheetData sheetId="606">
        <row r="34">
          <cell r="A34" t="str">
            <v>Investments Govt Securities</v>
          </cell>
        </row>
      </sheetData>
      <sheetData sheetId="607">
        <row r="34">
          <cell r="A34" t="str">
            <v>Investments Govt Securities</v>
          </cell>
        </row>
      </sheetData>
      <sheetData sheetId="608">
        <row r="34">
          <cell r="A34" t="str">
            <v>Investments Govt Securities</v>
          </cell>
        </row>
      </sheetData>
      <sheetData sheetId="609">
        <row r="34">
          <cell r="A34" t="str">
            <v>Investments Govt Securities</v>
          </cell>
        </row>
      </sheetData>
      <sheetData sheetId="610">
        <row r="34">
          <cell r="A34" t="str">
            <v>Investments Govt Securities</v>
          </cell>
        </row>
      </sheetData>
      <sheetData sheetId="611">
        <row r="34">
          <cell r="A34" t="str">
            <v>Investments Govt Securities</v>
          </cell>
        </row>
      </sheetData>
      <sheetData sheetId="612">
        <row r="34">
          <cell r="A34" t="str">
            <v>Investments Govt Securities</v>
          </cell>
        </row>
      </sheetData>
      <sheetData sheetId="613">
        <row r="34">
          <cell r="A34" t="str">
            <v>Investments Govt Securities</v>
          </cell>
        </row>
      </sheetData>
      <sheetData sheetId="614">
        <row r="34">
          <cell r="A34" t="str">
            <v>Investments Govt Securities</v>
          </cell>
        </row>
      </sheetData>
      <sheetData sheetId="615">
        <row r="34">
          <cell r="A34" t="str">
            <v>Investments Govt Securities</v>
          </cell>
        </row>
      </sheetData>
      <sheetData sheetId="616">
        <row r="34">
          <cell r="A34" t="str">
            <v>Investments Govt Securities</v>
          </cell>
        </row>
      </sheetData>
      <sheetData sheetId="617">
        <row r="34">
          <cell r="A34" t="str">
            <v>Investments Govt Securities</v>
          </cell>
        </row>
      </sheetData>
      <sheetData sheetId="618">
        <row r="34">
          <cell r="A34" t="str">
            <v>Investments Govt Securities</v>
          </cell>
        </row>
      </sheetData>
      <sheetData sheetId="619">
        <row r="34">
          <cell r="A34" t="str">
            <v>Investments Govt Securities</v>
          </cell>
        </row>
      </sheetData>
      <sheetData sheetId="620">
        <row r="34">
          <cell r="A34" t="str">
            <v>Investments Govt Securities</v>
          </cell>
        </row>
      </sheetData>
      <sheetData sheetId="621">
        <row r="34">
          <cell r="A34" t="str">
            <v>Investments Govt Securities</v>
          </cell>
        </row>
      </sheetData>
      <sheetData sheetId="622">
        <row r="34">
          <cell r="A34" t="str">
            <v>Investments Govt Securities</v>
          </cell>
        </row>
      </sheetData>
      <sheetData sheetId="623">
        <row r="34">
          <cell r="A34" t="str">
            <v>Investments Govt Securities</v>
          </cell>
        </row>
      </sheetData>
      <sheetData sheetId="624">
        <row r="34">
          <cell r="A34" t="str">
            <v>Investments Govt Securities</v>
          </cell>
        </row>
      </sheetData>
      <sheetData sheetId="625">
        <row r="34">
          <cell r="A34" t="str">
            <v>Investments Govt Securities</v>
          </cell>
        </row>
      </sheetData>
      <sheetData sheetId="626">
        <row r="34">
          <cell r="A34" t="str">
            <v>Investments Govt Securities</v>
          </cell>
        </row>
      </sheetData>
      <sheetData sheetId="627">
        <row r="34">
          <cell r="A34" t="str">
            <v>Investments Govt Securities</v>
          </cell>
        </row>
      </sheetData>
      <sheetData sheetId="628">
        <row r="34">
          <cell r="A34" t="str">
            <v>Investments Govt Securities</v>
          </cell>
        </row>
      </sheetData>
      <sheetData sheetId="629">
        <row r="34">
          <cell r="A34" t="str">
            <v>Investments Govt Securities</v>
          </cell>
        </row>
      </sheetData>
      <sheetData sheetId="630">
        <row r="34">
          <cell r="A34" t="str">
            <v>Investments Govt Securities</v>
          </cell>
        </row>
      </sheetData>
      <sheetData sheetId="631">
        <row r="34">
          <cell r="A34" t="str">
            <v>Investments Govt Securities</v>
          </cell>
        </row>
      </sheetData>
      <sheetData sheetId="632">
        <row r="34">
          <cell r="A34" t="str">
            <v>Investments Govt Securities</v>
          </cell>
        </row>
      </sheetData>
      <sheetData sheetId="633">
        <row r="34">
          <cell r="A34" t="str">
            <v>Investments Govt Securities</v>
          </cell>
        </row>
      </sheetData>
      <sheetData sheetId="634">
        <row r="34">
          <cell r="A34" t="str">
            <v>Investments Govt Securities</v>
          </cell>
        </row>
      </sheetData>
      <sheetData sheetId="635">
        <row r="34">
          <cell r="A34" t="str">
            <v>Investments Govt Securities</v>
          </cell>
        </row>
      </sheetData>
      <sheetData sheetId="636">
        <row r="34">
          <cell r="A34" t="str">
            <v>Investments Govt Securities</v>
          </cell>
        </row>
      </sheetData>
      <sheetData sheetId="637">
        <row r="34">
          <cell r="A34" t="str">
            <v>Investments Govt Securities</v>
          </cell>
        </row>
      </sheetData>
      <sheetData sheetId="638">
        <row r="34">
          <cell r="A34" t="str">
            <v>Investments Govt Securities</v>
          </cell>
        </row>
      </sheetData>
      <sheetData sheetId="639">
        <row r="34">
          <cell r="A34" t="str">
            <v>Investments Govt Securities</v>
          </cell>
        </row>
      </sheetData>
      <sheetData sheetId="640">
        <row r="34">
          <cell r="A34" t="str">
            <v>Investments Govt Securities</v>
          </cell>
        </row>
      </sheetData>
      <sheetData sheetId="641">
        <row r="34">
          <cell r="A34" t="str">
            <v>Investments Govt Securities</v>
          </cell>
        </row>
      </sheetData>
      <sheetData sheetId="642">
        <row r="34">
          <cell r="A34" t="str">
            <v>Investments Govt Securities</v>
          </cell>
        </row>
      </sheetData>
      <sheetData sheetId="643">
        <row r="34">
          <cell r="A34" t="str">
            <v>Investments Govt Securities</v>
          </cell>
        </row>
      </sheetData>
      <sheetData sheetId="644">
        <row r="34">
          <cell r="A34" t="str">
            <v>Investments Govt Securities</v>
          </cell>
        </row>
      </sheetData>
      <sheetData sheetId="645">
        <row r="34">
          <cell r="A34" t="str">
            <v>Investments Govt Securities</v>
          </cell>
        </row>
      </sheetData>
      <sheetData sheetId="646">
        <row r="34">
          <cell r="A34" t="str">
            <v>Investments Govt Securities</v>
          </cell>
        </row>
      </sheetData>
      <sheetData sheetId="647">
        <row r="34">
          <cell r="A34" t="str">
            <v>Investments Govt Securities</v>
          </cell>
        </row>
      </sheetData>
      <sheetData sheetId="648">
        <row r="34">
          <cell r="A34" t="str">
            <v>Investments Govt Securities</v>
          </cell>
        </row>
      </sheetData>
      <sheetData sheetId="649">
        <row r="34">
          <cell r="A34" t="str">
            <v>Investments Govt Securities</v>
          </cell>
        </row>
      </sheetData>
      <sheetData sheetId="650">
        <row r="34">
          <cell r="A34" t="str">
            <v>Investments Govt Securities</v>
          </cell>
        </row>
      </sheetData>
      <sheetData sheetId="651">
        <row r="34">
          <cell r="A34" t="str">
            <v>Investments Govt Securities</v>
          </cell>
        </row>
      </sheetData>
      <sheetData sheetId="652">
        <row r="34">
          <cell r="A34" t="str">
            <v>Investments Govt Securities</v>
          </cell>
        </row>
      </sheetData>
      <sheetData sheetId="653">
        <row r="34">
          <cell r="A34" t="str">
            <v>Investments Govt Securities</v>
          </cell>
        </row>
      </sheetData>
      <sheetData sheetId="654">
        <row r="34">
          <cell r="A34" t="str">
            <v>Investments Govt Securities</v>
          </cell>
        </row>
      </sheetData>
      <sheetData sheetId="655">
        <row r="34">
          <cell r="A34" t="str">
            <v>Investments Govt Securities</v>
          </cell>
        </row>
      </sheetData>
      <sheetData sheetId="656">
        <row r="34">
          <cell r="A34" t="str">
            <v>Investments Govt Securities</v>
          </cell>
        </row>
      </sheetData>
      <sheetData sheetId="657">
        <row r="34">
          <cell r="A34" t="str">
            <v>Investments Govt Securities</v>
          </cell>
        </row>
      </sheetData>
      <sheetData sheetId="658">
        <row r="34">
          <cell r="A34" t="str">
            <v>Investments Govt Securities</v>
          </cell>
        </row>
      </sheetData>
      <sheetData sheetId="659">
        <row r="34">
          <cell r="A34" t="str">
            <v>Investments Govt Securities</v>
          </cell>
        </row>
      </sheetData>
      <sheetData sheetId="660">
        <row r="34">
          <cell r="A34" t="str">
            <v>Investments Govt Securities</v>
          </cell>
        </row>
      </sheetData>
      <sheetData sheetId="661">
        <row r="34">
          <cell r="A34" t="str">
            <v>Investments Govt Securities</v>
          </cell>
        </row>
      </sheetData>
      <sheetData sheetId="662">
        <row r="34">
          <cell r="A34" t="str">
            <v>Investments Govt Securities</v>
          </cell>
        </row>
      </sheetData>
      <sheetData sheetId="663">
        <row r="34">
          <cell r="A34" t="str">
            <v>Investments Govt Securities</v>
          </cell>
        </row>
      </sheetData>
      <sheetData sheetId="664">
        <row r="34">
          <cell r="A34" t="str">
            <v>Investments Govt Securities</v>
          </cell>
        </row>
      </sheetData>
      <sheetData sheetId="665">
        <row r="34">
          <cell r="A34" t="str">
            <v>Investments Govt Securities</v>
          </cell>
        </row>
      </sheetData>
      <sheetData sheetId="666">
        <row r="34">
          <cell r="A34" t="str">
            <v>Investments Govt Securities</v>
          </cell>
        </row>
      </sheetData>
      <sheetData sheetId="667">
        <row r="34">
          <cell r="A34" t="str">
            <v>Investments Govt Securities</v>
          </cell>
        </row>
      </sheetData>
      <sheetData sheetId="668">
        <row r="34">
          <cell r="A34" t="str">
            <v>Investments Govt Securities</v>
          </cell>
        </row>
      </sheetData>
      <sheetData sheetId="669">
        <row r="34">
          <cell r="A34" t="str">
            <v>Investments Govt Securities</v>
          </cell>
        </row>
      </sheetData>
      <sheetData sheetId="670">
        <row r="34">
          <cell r="A34" t="str">
            <v>Investments Govt Securities</v>
          </cell>
        </row>
      </sheetData>
      <sheetData sheetId="671">
        <row r="34">
          <cell r="A34" t="str">
            <v>Investments Govt Securities</v>
          </cell>
        </row>
      </sheetData>
      <sheetData sheetId="672">
        <row r="34">
          <cell r="A34" t="str">
            <v>Investments Govt Securities</v>
          </cell>
        </row>
      </sheetData>
      <sheetData sheetId="673">
        <row r="34">
          <cell r="A34" t="str">
            <v>Investments Govt Securities</v>
          </cell>
        </row>
      </sheetData>
      <sheetData sheetId="674">
        <row r="34">
          <cell r="A34" t="str">
            <v>Investments Govt Securities</v>
          </cell>
        </row>
      </sheetData>
      <sheetData sheetId="675">
        <row r="34">
          <cell r="A34" t="str">
            <v>Investments Govt Securities</v>
          </cell>
        </row>
      </sheetData>
      <sheetData sheetId="676">
        <row r="34">
          <cell r="A34" t="str">
            <v>Investments Govt Securities</v>
          </cell>
        </row>
      </sheetData>
      <sheetData sheetId="677">
        <row r="34">
          <cell r="A34" t="str">
            <v>Investments Govt Securities</v>
          </cell>
        </row>
      </sheetData>
      <sheetData sheetId="678">
        <row r="34">
          <cell r="A34" t="str">
            <v>Investments Govt Securities</v>
          </cell>
        </row>
      </sheetData>
      <sheetData sheetId="679">
        <row r="34">
          <cell r="A34" t="str">
            <v>Investments Govt Securities</v>
          </cell>
        </row>
      </sheetData>
      <sheetData sheetId="680">
        <row r="34">
          <cell r="A34" t="str">
            <v>Investments Govt Securities</v>
          </cell>
        </row>
      </sheetData>
      <sheetData sheetId="681">
        <row r="34">
          <cell r="A34" t="str">
            <v>Investments Govt Securities</v>
          </cell>
        </row>
      </sheetData>
      <sheetData sheetId="682">
        <row r="34">
          <cell r="A34" t="str">
            <v>Investments Govt Securities</v>
          </cell>
        </row>
      </sheetData>
      <sheetData sheetId="683">
        <row r="34">
          <cell r="A34" t="str">
            <v>Investments Govt Securities</v>
          </cell>
        </row>
      </sheetData>
      <sheetData sheetId="684">
        <row r="34">
          <cell r="A34" t="str">
            <v>Investments Govt Securities</v>
          </cell>
        </row>
      </sheetData>
      <sheetData sheetId="685">
        <row r="34">
          <cell r="A34" t="str">
            <v>Investments Govt Securities</v>
          </cell>
        </row>
      </sheetData>
      <sheetData sheetId="686">
        <row r="34">
          <cell r="A34" t="str">
            <v>Investments Govt Securities</v>
          </cell>
        </row>
      </sheetData>
      <sheetData sheetId="687">
        <row r="34">
          <cell r="A34" t="str">
            <v>Investments Govt Securities</v>
          </cell>
        </row>
      </sheetData>
      <sheetData sheetId="688">
        <row r="34">
          <cell r="A34" t="str">
            <v>Investments Govt Securities</v>
          </cell>
        </row>
      </sheetData>
      <sheetData sheetId="689">
        <row r="34">
          <cell r="A34" t="str">
            <v>Investments Govt Securities</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row r="34">
          <cell r="A34" t="str">
            <v>Investments Govt Securities</v>
          </cell>
        </row>
      </sheetData>
      <sheetData sheetId="730">
        <row r="34">
          <cell r="A34" t="str">
            <v>Investments Govt Securities</v>
          </cell>
        </row>
      </sheetData>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ow r="34">
          <cell r="A34" t="str">
            <v>Investments Govt Securities</v>
          </cell>
        </row>
      </sheetData>
      <sheetData sheetId="738">
        <row r="34">
          <cell r="A34" t="str">
            <v>Investments Govt Securities</v>
          </cell>
        </row>
      </sheetData>
      <sheetData sheetId="739">
        <row r="34">
          <cell r="A34" t="str">
            <v>Investments Govt Securities</v>
          </cell>
        </row>
      </sheetData>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ow r="34">
          <cell r="A34" t="str">
            <v>Investments Govt Securities</v>
          </cell>
        </row>
      </sheetData>
      <sheetData sheetId="756">
        <row r="34">
          <cell r="A34" t="str">
            <v>Investments Govt Securities</v>
          </cell>
        </row>
      </sheetData>
      <sheetData sheetId="757">
        <row r="34">
          <cell r="A34" t="str">
            <v>Investments Govt Securities</v>
          </cell>
        </row>
      </sheetData>
      <sheetData sheetId="758">
        <row r="34">
          <cell r="A34" t="str">
            <v>Investments Govt Securities</v>
          </cell>
        </row>
      </sheetData>
      <sheetData sheetId="759">
        <row r="34">
          <cell r="A34" t="str">
            <v>Investments Govt Securities</v>
          </cell>
        </row>
      </sheetData>
      <sheetData sheetId="760">
        <row r="34">
          <cell r="A34" t="str">
            <v>Investments Govt Securities</v>
          </cell>
        </row>
      </sheetData>
      <sheetData sheetId="761">
        <row r="34">
          <cell r="A34" t="str">
            <v>Investments Govt Securities</v>
          </cell>
        </row>
      </sheetData>
      <sheetData sheetId="762">
        <row r="34">
          <cell r="A34" t="str">
            <v>Investments Govt Securities</v>
          </cell>
        </row>
      </sheetData>
      <sheetData sheetId="763">
        <row r="34">
          <cell r="A34" t="str">
            <v>Investments Govt Securities</v>
          </cell>
        </row>
      </sheetData>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ow r="34">
          <cell r="A34" t="str">
            <v>Investments Govt Securities</v>
          </cell>
        </row>
      </sheetData>
      <sheetData sheetId="780">
        <row r="34">
          <cell r="A34" t="str">
            <v>Investments Govt Securities</v>
          </cell>
        </row>
      </sheetData>
      <sheetData sheetId="781">
        <row r="34">
          <cell r="A34" t="str">
            <v>Investments Govt Securities</v>
          </cell>
        </row>
      </sheetData>
      <sheetData sheetId="782">
        <row r="34">
          <cell r="A34" t="str">
            <v>Investments Govt Securities</v>
          </cell>
        </row>
      </sheetData>
      <sheetData sheetId="783">
        <row r="34">
          <cell r="A34" t="str">
            <v>Investments Govt Securities</v>
          </cell>
        </row>
      </sheetData>
      <sheetData sheetId="784">
        <row r="34">
          <cell r="A34" t="str">
            <v>Investments Govt Securities</v>
          </cell>
        </row>
      </sheetData>
      <sheetData sheetId="785">
        <row r="34">
          <cell r="A34" t="str">
            <v>Investments Govt Securities</v>
          </cell>
        </row>
      </sheetData>
      <sheetData sheetId="786">
        <row r="34">
          <cell r="A34" t="str">
            <v>Investments Govt Securities</v>
          </cell>
        </row>
      </sheetData>
      <sheetData sheetId="787">
        <row r="34">
          <cell r="A34" t="str">
            <v>Investments Govt Securities</v>
          </cell>
        </row>
      </sheetData>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ow r="34">
          <cell r="A34" t="str">
            <v>Investments Govt Securities</v>
          </cell>
        </row>
      </sheetData>
      <sheetData sheetId="797">
        <row r="34">
          <cell r="A34" t="str">
            <v>Investments Govt Securities</v>
          </cell>
        </row>
      </sheetData>
      <sheetData sheetId="798">
        <row r="34">
          <cell r="A34" t="str">
            <v>Investments Govt Securities</v>
          </cell>
        </row>
      </sheetData>
      <sheetData sheetId="799">
        <row r="34">
          <cell r="A34" t="str">
            <v>Investments Govt Securities</v>
          </cell>
        </row>
      </sheetData>
      <sheetData sheetId="800">
        <row r="34">
          <cell r="A34" t="str">
            <v>Investments Govt Securities</v>
          </cell>
        </row>
      </sheetData>
      <sheetData sheetId="801">
        <row r="34">
          <cell r="A34" t="str">
            <v>Investments Govt Securities</v>
          </cell>
        </row>
      </sheetData>
      <sheetData sheetId="802">
        <row r="34">
          <cell r="A34" t="str">
            <v>Investments Govt Securities</v>
          </cell>
        </row>
      </sheetData>
      <sheetData sheetId="803">
        <row r="34">
          <cell r="A34" t="str">
            <v>Investments Govt Securities</v>
          </cell>
        </row>
      </sheetData>
      <sheetData sheetId="804">
        <row r="34">
          <cell r="A34" t="str">
            <v>Investments Govt Securities</v>
          </cell>
        </row>
      </sheetData>
      <sheetData sheetId="805">
        <row r="34">
          <cell r="A34" t="str">
            <v>Investments Govt Securities</v>
          </cell>
        </row>
      </sheetData>
      <sheetData sheetId="806">
        <row r="34">
          <cell r="A34" t="str">
            <v>Investments Govt Securities</v>
          </cell>
        </row>
      </sheetData>
      <sheetData sheetId="807">
        <row r="34">
          <cell r="A34" t="str">
            <v>Investments Govt Securities</v>
          </cell>
        </row>
      </sheetData>
      <sheetData sheetId="808"/>
      <sheetData sheetId="809">
        <row r="34">
          <cell r="A34" t="str">
            <v>Investments Govt Securities</v>
          </cell>
        </row>
      </sheetData>
      <sheetData sheetId="810">
        <row r="34">
          <cell r="A34" t="str">
            <v>Investments Govt Securities</v>
          </cell>
        </row>
      </sheetData>
      <sheetData sheetId="811">
        <row r="34">
          <cell r="A34" t="str">
            <v>Investments Govt Securities</v>
          </cell>
        </row>
      </sheetData>
      <sheetData sheetId="812">
        <row r="34">
          <cell r="A34" t="str">
            <v>Investments Govt Securities</v>
          </cell>
        </row>
      </sheetData>
      <sheetData sheetId="813">
        <row r="34">
          <cell r="A34" t="str">
            <v>Investments Govt Securities</v>
          </cell>
        </row>
      </sheetData>
      <sheetData sheetId="814">
        <row r="34">
          <cell r="A34" t="str">
            <v>Investments Govt Securities</v>
          </cell>
        </row>
      </sheetData>
      <sheetData sheetId="815">
        <row r="34">
          <cell r="A34" t="str">
            <v>Investments Govt Securities</v>
          </cell>
        </row>
      </sheetData>
      <sheetData sheetId="816">
        <row r="34">
          <cell r="A34" t="str">
            <v>Investments Govt Securities</v>
          </cell>
        </row>
      </sheetData>
      <sheetData sheetId="817">
        <row r="34">
          <cell r="A34" t="str">
            <v>Investments Govt Securities</v>
          </cell>
        </row>
      </sheetData>
      <sheetData sheetId="818">
        <row r="34">
          <cell r="A34" t="str">
            <v>Investments Govt Securities</v>
          </cell>
        </row>
      </sheetData>
      <sheetData sheetId="819">
        <row r="34">
          <cell r="A34" t="str">
            <v>Investments Govt Securities</v>
          </cell>
        </row>
      </sheetData>
      <sheetData sheetId="820">
        <row r="34">
          <cell r="A34" t="str">
            <v>Investments Govt Securities</v>
          </cell>
        </row>
      </sheetData>
      <sheetData sheetId="821">
        <row r="34">
          <cell r="A34" t="str">
            <v>Investments Govt Securities</v>
          </cell>
        </row>
      </sheetData>
      <sheetData sheetId="822">
        <row r="34">
          <cell r="A34" t="str">
            <v>Investments Govt Securities</v>
          </cell>
        </row>
      </sheetData>
      <sheetData sheetId="823">
        <row r="34">
          <cell r="A34" t="str">
            <v>Investments Govt Securities</v>
          </cell>
        </row>
      </sheetData>
      <sheetData sheetId="824">
        <row r="34">
          <cell r="A34" t="str">
            <v>Investments Govt Securities</v>
          </cell>
        </row>
      </sheetData>
      <sheetData sheetId="825">
        <row r="34">
          <cell r="A34" t="str">
            <v>Investments Govt Securities</v>
          </cell>
        </row>
      </sheetData>
      <sheetData sheetId="826">
        <row r="34">
          <cell r="A34" t="str">
            <v>Investments Govt Securities</v>
          </cell>
        </row>
      </sheetData>
      <sheetData sheetId="827">
        <row r="34">
          <cell r="A34" t="str">
            <v>Investments Govt Securities</v>
          </cell>
        </row>
      </sheetData>
      <sheetData sheetId="828">
        <row r="34">
          <cell r="A34" t="str">
            <v>Investments Govt Securities</v>
          </cell>
        </row>
      </sheetData>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sheetData sheetId="849"/>
      <sheetData sheetId="850"/>
      <sheetData sheetId="851"/>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sheetData sheetId="857">
        <row r="34">
          <cell r="A34" t="str">
            <v>Investments Govt Securities</v>
          </cell>
        </row>
      </sheetData>
      <sheetData sheetId="858"/>
      <sheetData sheetId="859"/>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sheetData sheetId="865">
        <row r="34">
          <cell r="A34" t="str">
            <v>Investments Govt Securities</v>
          </cell>
        </row>
      </sheetData>
      <sheetData sheetId="866"/>
      <sheetData sheetId="867"/>
      <sheetData sheetId="868"/>
      <sheetData sheetId="869"/>
      <sheetData sheetId="870"/>
      <sheetData sheetId="871"/>
      <sheetData sheetId="872"/>
      <sheetData sheetId="873"/>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sheetData sheetId="880"/>
      <sheetData sheetId="881"/>
      <sheetData sheetId="882"/>
      <sheetData sheetId="883"/>
      <sheetData sheetId="884"/>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ow r="34">
          <cell r="A34" t="str">
            <v>Investments Govt Securities</v>
          </cell>
        </row>
      </sheetData>
      <sheetData sheetId="912">
        <row r="34">
          <cell r="A34" t="str">
            <v>Investments Govt Securities</v>
          </cell>
        </row>
      </sheetData>
      <sheetData sheetId="913">
        <row r="34">
          <cell r="A34" t="str">
            <v>Investments Govt Securities</v>
          </cell>
        </row>
      </sheetData>
      <sheetData sheetId="914">
        <row r="34">
          <cell r="A34" t="str">
            <v>Investments Govt Securities</v>
          </cell>
        </row>
      </sheetData>
      <sheetData sheetId="915">
        <row r="34">
          <cell r="A34" t="str">
            <v>Investments Govt Securities</v>
          </cell>
        </row>
      </sheetData>
      <sheetData sheetId="916">
        <row r="34">
          <cell r="A34" t="str">
            <v>Investments Govt Securities</v>
          </cell>
        </row>
      </sheetData>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row r="34">
          <cell r="A34" t="str">
            <v>Investments Govt Securities</v>
          </cell>
        </row>
      </sheetData>
      <sheetData sheetId="973">
        <row r="34">
          <cell r="A34" t="str">
            <v>Investments Govt Securities</v>
          </cell>
        </row>
      </sheetData>
      <sheetData sheetId="974"/>
      <sheetData sheetId="975"/>
      <sheetData sheetId="976"/>
      <sheetData sheetId="977"/>
      <sheetData sheetId="978"/>
      <sheetData sheetId="979"/>
      <sheetData sheetId="980">
        <row r="34">
          <cell r="A34" t="str">
            <v>Investments Govt Securities</v>
          </cell>
        </row>
      </sheetData>
      <sheetData sheetId="981"/>
      <sheetData sheetId="982"/>
      <sheetData sheetId="983">
        <row r="34">
          <cell r="A34" t="str">
            <v>Investments Govt Securities</v>
          </cell>
        </row>
      </sheetData>
      <sheetData sheetId="984">
        <row r="34">
          <cell r="A34" t="str">
            <v>Investments Govt Securities</v>
          </cell>
        </row>
      </sheetData>
      <sheetData sheetId="985"/>
      <sheetData sheetId="986">
        <row r="34">
          <cell r="A34" t="str">
            <v>Investments Govt Securities</v>
          </cell>
        </row>
      </sheetData>
      <sheetData sheetId="987"/>
      <sheetData sheetId="988"/>
      <sheetData sheetId="989">
        <row r="34">
          <cell r="A34" t="str">
            <v>Investments Govt Securities</v>
          </cell>
        </row>
      </sheetData>
      <sheetData sheetId="990">
        <row r="34">
          <cell r="A34" t="str">
            <v>Investments Govt Securities</v>
          </cell>
        </row>
      </sheetData>
      <sheetData sheetId="991">
        <row r="34">
          <cell r="A34" t="str">
            <v>Investments Govt Securities</v>
          </cell>
        </row>
      </sheetData>
      <sheetData sheetId="992">
        <row r="34">
          <cell r="A34" t="str">
            <v>Investments Govt Securities</v>
          </cell>
        </row>
      </sheetData>
      <sheetData sheetId="993">
        <row r="34">
          <cell r="A34" t="str">
            <v>Investments Govt Securities</v>
          </cell>
        </row>
      </sheetData>
      <sheetData sheetId="994">
        <row r="34">
          <cell r="A34" t="str">
            <v>Investments Govt Securities</v>
          </cell>
        </row>
      </sheetData>
      <sheetData sheetId="995">
        <row r="34">
          <cell r="A34" t="str">
            <v>Investments Govt Securities</v>
          </cell>
        </row>
      </sheetData>
      <sheetData sheetId="996">
        <row r="34">
          <cell r="A34" t="str">
            <v>Investments Govt Securities</v>
          </cell>
        </row>
      </sheetData>
      <sheetData sheetId="997"/>
      <sheetData sheetId="998">
        <row r="34">
          <cell r="A34" t="str">
            <v>Investments Govt Securities</v>
          </cell>
        </row>
      </sheetData>
      <sheetData sheetId="999">
        <row r="34">
          <cell r="A34" t="str">
            <v>Investments Govt Securities</v>
          </cell>
        </row>
      </sheetData>
      <sheetData sheetId="1000"/>
      <sheetData sheetId="1001"/>
      <sheetData sheetId="1002"/>
      <sheetData sheetId="1003"/>
      <sheetData sheetId="1004"/>
      <sheetData sheetId="1005">
        <row r="34">
          <cell r="A34" t="str">
            <v>Investments Govt Securities</v>
          </cell>
        </row>
      </sheetData>
      <sheetData sheetId="1006">
        <row r="34">
          <cell r="A34" t="str">
            <v>Investments Govt Securities</v>
          </cell>
        </row>
      </sheetData>
      <sheetData sheetId="1007">
        <row r="34">
          <cell r="A34" t="str">
            <v>Investments Govt Securities</v>
          </cell>
        </row>
      </sheetData>
      <sheetData sheetId="1008">
        <row r="34">
          <cell r="A34" t="str">
            <v>Investments Govt Securities</v>
          </cell>
        </row>
      </sheetData>
      <sheetData sheetId="1009">
        <row r="34">
          <cell r="A34" t="str">
            <v>Investments Govt Securities</v>
          </cell>
        </row>
      </sheetData>
      <sheetData sheetId="1010">
        <row r="34">
          <cell r="A34" t="str">
            <v>Investments Govt Securities</v>
          </cell>
        </row>
      </sheetData>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row r="34">
          <cell r="A34" t="str">
            <v>Investments Govt Securities</v>
          </cell>
        </row>
      </sheetData>
      <sheetData sheetId="1028">
        <row r="34">
          <cell r="A34" t="str">
            <v>Investments Govt Securities</v>
          </cell>
        </row>
      </sheetData>
      <sheetData sheetId="1029">
        <row r="34">
          <cell r="A34" t="str">
            <v>Investments Govt Securities</v>
          </cell>
        </row>
      </sheetData>
      <sheetData sheetId="1030">
        <row r="34">
          <cell r="A34" t="str">
            <v>Investments Govt Securities</v>
          </cell>
        </row>
      </sheetData>
      <sheetData sheetId="1031">
        <row r="34">
          <cell r="A34" t="str">
            <v>Investments Govt Securities</v>
          </cell>
        </row>
      </sheetData>
      <sheetData sheetId="1032">
        <row r="34">
          <cell r="A34" t="str">
            <v>Investments Govt Securities</v>
          </cell>
        </row>
      </sheetData>
      <sheetData sheetId="1033">
        <row r="34">
          <cell r="A34" t="str">
            <v>Investments Govt Securities</v>
          </cell>
        </row>
      </sheetData>
      <sheetData sheetId="1034">
        <row r="34">
          <cell r="A34" t="str">
            <v>Investments Govt Securities</v>
          </cell>
        </row>
      </sheetData>
      <sheetData sheetId="1035">
        <row r="34">
          <cell r="A34" t="str">
            <v>Investments Govt Securities</v>
          </cell>
        </row>
      </sheetData>
      <sheetData sheetId="1036">
        <row r="34">
          <cell r="A34" t="str">
            <v>Investments Govt Securities</v>
          </cell>
        </row>
      </sheetData>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sheetData sheetId="1073">
        <row r="34">
          <cell r="A34" t="str">
            <v>Investments Govt Securities</v>
          </cell>
        </row>
      </sheetData>
      <sheetData sheetId="1074"/>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sheetData sheetId="1092">
        <row r="34">
          <cell r="A34" t="str">
            <v>Investments Govt Securities</v>
          </cell>
        </row>
      </sheetData>
      <sheetData sheetId="1093">
        <row r="34">
          <cell r="A34" t="str">
            <v>Investments Govt Securities</v>
          </cell>
        </row>
      </sheetData>
      <sheetData sheetId="1094"/>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ow r="34">
          <cell r="A34" t="str">
            <v>Investments Govt Securities</v>
          </cell>
        </row>
      </sheetData>
      <sheetData sheetId="1174">
        <row r="34">
          <cell r="A34" t="str">
            <v>Investments Govt Securities</v>
          </cell>
        </row>
      </sheetData>
      <sheetData sheetId="1175">
        <row r="34">
          <cell r="A34" t="str">
            <v>Investments Govt Securities</v>
          </cell>
        </row>
      </sheetData>
      <sheetData sheetId="1176">
        <row r="34">
          <cell r="A34" t="str">
            <v>Investments Govt Securities</v>
          </cell>
        </row>
      </sheetData>
      <sheetData sheetId="1177">
        <row r="34">
          <cell r="A34" t="str">
            <v>Investments Govt Securities</v>
          </cell>
        </row>
      </sheetData>
      <sheetData sheetId="1178">
        <row r="34">
          <cell r="A34" t="str">
            <v>Investments Govt Securities</v>
          </cell>
        </row>
      </sheetData>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sheetData sheetId="1308"/>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ow r="34">
          <cell r="A34" t="str">
            <v>Investments Govt Securities</v>
          </cell>
        </row>
      </sheetData>
      <sheetData sheetId="1509" refreshError="1"/>
      <sheetData sheetId="1510" refreshError="1"/>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efreshError="1"/>
      <sheetData sheetId="1660">
        <row r="34">
          <cell r="A34" t="str">
            <v>Investments Govt Securities</v>
          </cell>
        </row>
      </sheetData>
      <sheetData sheetId="1661">
        <row r="34">
          <cell r="A34" t="str">
            <v>Investments Govt Securities</v>
          </cell>
        </row>
      </sheetData>
      <sheetData sheetId="1662" refreshError="1"/>
      <sheetData sheetId="1663">
        <row r="34">
          <cell r="A34" t="str">
            <v>Investments Govt Securities</v>
          </cell>
        </row>
      </sheetData>
      <sheetData sheetId="1664">
        <row r="34">
          <cell r="A34" t="str">
            <v>Investments Govt Securities</v>
          </cell>
        </row>
      </sheetData>
      <sheetData sheetId="1665">
        <row r="34">
          <cell r="A34" t="str">
            <v>Investments Govt Securities</v>
          </cell>
        </row>
      </sheetData>
      <sheetData sheetId="1666">
        <row r="34">
          <cell r="A34" t="str">
            <v>Investments Govt Securities</v>
          </cell>
        </row>
      </sheetData>
      <sheetData sheetId="1667">
        <row r="34">
          <cell r="A34" t="str">
            <v>Investments Govt Securities</v>
          </cell>
        </row>
      </sheetData>
      <sheetData sheetId="1668">
        <row r="34">
          <cell r="A34" t="str">
            <v>Investments Govt Securities</v>
          </cell>
        </row>
      </sheetData>
      <sheetData sheetId="1669">
        <row r="34">
          <cell r="A34" t="str">
            <v>Investments Govt Securities</v>
          </cell>
        </row>
      </sheetData>
      <sheetData sheetId="1670">
        <row r="34">
          <cell r="A34" t="str">
            <v>Investments Govt Securities</v>
          </cell>
        </row>
      </sheetData>
      <sheetData sheetId="1671">
        <row r="34">
          <cell r="A34" t="str">
            <v>Investments Govt Securities</v>
          </cell>
        </row>
      </sheetData>
      <sheetData sheetId="1672">
        <row r="34">
          <cell r="A34" t="str">
            <v>Investments Govt Securities</v>
          </cell>
        </row>
      </sheetData>
      <sheetData sheetId="1673">
        <row r="34">
          <cell r="A34" t="str">
            <v>Investments Govt Securities</v>
          </cell>
        </row>
      </sheetData>
      <sheetData sheetId="1674">
        <row r="34">
          <cell r="A34" t="str">
            <v>Investments Govt Securities</v>
          </cell>
        </row>
      </sheetData>
      <sheetData sheetId="1675">
        <row r="34">
          <cell r="A34" t="str">
            <v>Investments Govt Securities</v>
          </cell>
        </row>
      </sheetData>
      <sheetData sheetId="1676">
        <row r="34">
          <cell r="A34" t="str">
            <v>Investments Govt Securities</v>
          </cell>
        </row>
      </sheetData>
      <sheetData sheetId="1677">
        <row r="34">
          <cell r="A34" t="str">
            <v>Investments Govt Securities</v>
          </cell>
        </row>
      </sheetData>
      <sheetData sheetId="1678">
        <row r="34">
          <cell r="A34" t="str">
            <v>Investments Govt Securities</v>
          </cell>
        </row>
      </sheetData>
      <sheetData sheetId="1679" refreshError="1"/>
      <sheetData sheetId="1680">
        <row r="34">
          <cell r="A34" t="str">
            <v>Investments Govt Securities</v>
          </cell>
        </row>
      </sheetData>
      <sheetData sheetId="1681">
        <row r="34">
          <cell r="A34" t="str">
            <v>Investments Govt Securities</v>
          </cell>
        </row>
      </sheetData>
      <sheetData sheetId="1682">
        <row r="34">
          <cell r="A34" t="str">
            <v>Investments Govt Securities</v>
          </cell>
        </row>
      </sheetData>
      <sheetData sheetId="1683">
        <row r="34">
          <cell r="A34" t="str">
            <v>Investments Govt Securities</v>
          </cell>
        </row>
      </sheetData>
      <sheetData sheetId="1684">
        <row r="34">
          <cell r="A34" t="str">
            <v>Investments Govt Securities</v>
          </cell>
        </row>
      </sheetData>
      <sheetData sheetId="1685">
        <row r="34">
          <cell r="A34" t="str">
            <v>Investments Govt Securities</v>
          </cell>
        </row>
      </sheetData>
      <sheetData sheetId="1686">
        <row r="34">
          <cell r="A34" t="str">
            <v>Investments Govt Securities</v>
          </cell>
        </row>
      </sheetData>
      <sheetData sheetId="1687">
        <row r="34">
          <cell r="A34" t="str">
            <v>Investments Govt Securities</v>
          </cell>
        </row>
      </sheetData>
      <sheetData sheetId="1688">
        <row r="34">
          <cell r="A34" t="str">
            <v>Investments Govt Securities</v>
          </cell>
        </row>
      </sheetData>
      <sheetData sheetId="1689">
        <row r="34">
          <cell r="A34" t="str">
            <v>Investments Govt Securities</v>
          </cell>
        </row>
      </sheetData>
      <sheetData sheetId="1690">
        <row r="34">
          <cell r="A34" t="str">
            <v>Investments Govt Securities</v>
          </cell>
        </row>
      </sheetData>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ow r="34">
          <cell r="A34" t="str">
            <v>Investments Govt Securities</v>
          </cell>
        </row>
      </sheetData>
      <sheetData sheetId="1840">
        <row r="34">
          <cell r="A34" t="str">
            <v>Investments Govt Securities</v>
          </cell>
        </row>
      </sheetData>
      <sheetData sheetId="1841">
        <row r="34">
          <cell r="A34" t="str">
            <v>Investments Govt Securities</v>
          </cell>
        </row>
      </sheetData>
      <sheetData sheetId="1842">
        <row r="34">
          <cell r="A34" t="str">
            <v>Investments Govt Securities</v>
          </cell>
        </row>
      </sheetData>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ow r="34">
          <cell r="A34" t="str">
            <v>Investments Govt Securities</v>
          </cell>
        </row>
      </sheetData>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34">
          <cell r="A34" t="str">
            <v>Investments Govt Securities</v>
          </cell>
        </row>
      </sheetData>
      <sheetData sheetId="1987">
        <row r="34">
          <cell r="A34" t="str">
            <v>Investments Govt Securities</v>
          </cell>
        </row>
      </sheetData>
      <sheetData sheetId="1988">
        <row r="34">
          <cell r="A34" t="str">
            <v>Investments Govt Securities</v>
          </cell>
        </row>
      </sheetData>
      <sheetData sheetId="1989">
        <row r="34">
          <cell r="A34" t="str">
            <v>Investments Govt Securities</v>
          </cell>
        </row>
      </sheetData>
      <sheetData sheetId="1990">
        <row r="34">
          <cell r="A34" t="str">
            <v>Investments Govt Securities</v>
          </cell>
        </row>
      </sheetData>
      <sheetData sheetId="1991">
        <row r="34">
          <cell r="A34" t="str">
            <v>Investments Govt Securities</v>
          </cell>
        </row>
      </sheetData>
      <sheetData sheetId="1992">
        <row r="34">
          <cell r="A34" t="str">
            <v>Investments Govt Securities</v>
          </cell>
        </row>
      </sheetData>
      <sheetData sheetId="1993">
        <row r="34">
          <cell r="A34" t="str">
            <v>Investments Govt Securities</v>
          </cell>
        </row>
      </sheetData>
      <sheetData sheetId="1994">
        <row r="34">
          <cell r="A34" t="str">
            <v>Investments Govt Securities</v>
          </cell>
        </row>
      </sheetData>
      <sheetData sheetId="1995">
        <row r="34">
          <cell r="A34" t="str">
            <v>Investments Govt Securities</v>
          </cell>
        </row>
      </sheetData>
      <sheetData sheetId="1996">
        <row r="34">
          <cell r="A34" t="str">
            <v>Investments Govt Securities</v>
          </cell>
        </row>
      </sheetData>
      <sheetData sheetId="1997">
        <row r="34">
          <cell r="A34" t="str">
            <v>Investments Govt Securities</v>
          </cell>
        </row>
      </sheetData>
      <sheetData sheetId="1998">
        <row r="34">
          <cell r="A34" t="str">
            <v>Investments Govt Securities</v>
          </cell>
        </row>
      </sheetData>
      <sheetData sheetId="1999">
        <row r="34">
          <cell r="A34" t="str">
            <v>Investments Govt Securities</v>
          </cell>
        </row>
      </sheetData>
      <sheetData sheetId="2000">
        <row r="34">
          <cell r="A34" t="str">
            <v>Investments Govt Securities</v>
          </cell>
        </row>
      </sheetData>
      <sheetData sheetId="2001">
        <row r="34">
          <cell r="A34" t="str">
            <v>Investments Govt Securities</v>
          </cell>
        </row>
      </sheetData>
      <sheetData sheetId="2002">
        <row r="34">
          <cell r="A34" t="str">
            <v>Investments Govt Securities</v>
          </cell>
        </row>
      </sheetData>
      <sheetData sheetId="2003">
        <row r="34">
          <cell r="A34" t="str">
            <v>Investments Govt Securities</v>
          </cell>
        </row>
      </sheetData>
      <sheetData sheetId="2004">
        <row r="34">
          <cell r="A34" t="str">
            <v>Investments Govt Securities</v>
          </cell>
        </row>
      </sheetData>
      <sheetData sheetId="2005">
        <row r="34">
          <cell r="A34" t="str">
            <v>Investments Govt Securities</v>
          </cell>
        </row>
      </sheetData>
      <sheetData sheetId="2006">
        <row r="34">
          <cell r="A34" t="str">
            <v>Investments Govt Securities</v>
          </cell>
        </row>
      </sheetData>
      <sheetData sheetId="2007">
        <row r="34">
          <cell r="A34" t="str">
            <v>Investments Govt Securities</v>
          </cell>
        </row>
      </sheetData>
      <sheetData sheetId="2008">
        <row r="34">
          <cell r="A34" t="str">
            <v>Investments Govt Securities</v>
          </cell>
        </row>
      </sheetData>
      <sheetData sheetId="2009">
        <row r="34">
          <cell r="A34" t="str">
            <v>Investments Govt Securities</v>
          </cell>
        </row>
      </sheetData>
      <sheetData sheetId="2010">
        <row r="34">
          <cell r="A34" t="str">
            <v>Investments Govt Securities</v>
          </cell>
        </row>
      </sheetData>
      <sheetData sheetId="2011">
        <row r="34">
          <cell r="A34" t="str">
            <v>Investments Govt Securities</v>
          </cell>
        </row>
      </sheetData>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ow r="34">
          <cell r="A34" t="str">
            <v>Investments Govt Securities</v>
          </cell>
        </row>
      </sheetData>
      <sheetData sheetId="2086">
        <row r="34">
          <cell r="A34" t="str">
            <v>Investments Govt Securities</v>
          </cell>
        </row>
      </sheetData>
      <sheetData sheetId="2087">
        <row r="34">
          <cell r="A34" t="str">
            <v>Investments Govt Securities</v>
          </cell>
        </row>
      </sheetData>
      <sheetData sheetId="2088">
        <row r="34">
          <cell r="A34" t="str">
            <v>Investments Govt Securities</v>
          </cell>
        </row>
      </sheetData>
      <sheetData sheetId="2089">
        <row r="34">
          <cell r="A34" t="str">
            <v>Investments Govt Securities</v>
          </cell>
        </row>
      </sheetData>
      <sheetData sheetId="2090">
        <row r="34">
          <cell r="A34" t="str">
            <v>Investments Govt Securities</v>
          </cell>
        </row>
      </sheetData>
      <sheetData sheetId="2091">
        <row r="34">
          <cell r="A34" t="str">
            <v>Investments Govt Securities</v>
          </cell>
        </row>
      </sheetData>
      <sheetData sheetId="2092">
        <row r="34">
          <cell r="A34" t="str">
            <v>Investments Govt Securities</v>
          </cell>
        </row>
      </sheetData>
      <sheetData sheetId="2093">
        <row r="34">
          <cell r="A34" t="str">
            <v>Investments Govt Securities</v>
          </cell>
        </row>
      </sheetData>
      <sheetData sheetId="2094">
        <row r="34">
          <cell r="A34" t="str">
            <v>Investments Govt Securities</v>
          </cell>
        </row>
      </sheetData>
      <sheetData sheetId="2095">
        <row r="34">
          <cell r="A34" t="str">
            <v>Investments Govt Securities</v>
          </cell>
        </row>
      </sheetData>
      <sheetData sheetId="2096">
        <row r="34">
          <cell r="A34" t="str">
            <v>Investments Govt Securities</v>
          </cell>
        </row>
      </sheetData>
      <sheetData sheetId="2097">
        <row r="34">
          <cell r="A34" t="str">
            <v>Investments Govt Securities</v>
          </cell>
        </row>
      </sheetData>
      <sheetData sheetId="2098">
        <row r="34">
          <cell r="A34" t="str">
            <v>Investments Govt Securities</v>
          </cell>
        </row>
      </sheetData>
      <sheetData sheetId="2099">
        <row r="34">
          <cell r="A34" t="str">
            <v>Investments Govt Securities</v>
          </cell>
        </row>
      </sheetData>
      <sheetData sheetId="2100">
        <row r="34">
          <cell r="A34" t="str">
            <v>Investments Govt Securities</v>
          </cell>
        </row>
      </sheetData>
      <sheetData sheetId="2101">
        <row r="34">
          <cell r="A34" t="str">
            <v>Investments Govt Securities</v>
          </cell>
        </row>
      </sheetData>
      <sheetData sheetId="2102">
        <row r="34">
          <cell r="A34" t="str">
            <v>Investments Govt Securities</v>
          </cell>
        </row>
      </sheetData>
      <sheetData sheetId="2103">
        <row r="34">
          <cell r="A34" t="str">
            <v>Investments Govt Securities</v>
          </cell>
        </row>
      </sheetData>
      <sheetData sheetId="2104">
        <row r="34">
          <cell r="A34" t="str">
            <v>Investments Govt Securities</v>
          </cell>
        </row>
      </sheetData>
      <sheetData sheetId="2105">
        <row r="34">
          <cell r="A34" t="str">
            <v>Investments Govt Securities</v>
          </cell>
        </row>
      </sheetData>
      <sheetData sheetId="2106">
        <row r="34">
          <cell r="A34" t="str">
            <v>Investments Govt Securities</v>
          </cell>
        </row>
      </sheetData>
      <sheetData sheetId="2107">
        <row r="34">
          <cell r="A34" t="str">
            <v>Investments Govt Securities</v>
          </cell>
        </row>
      </sheetData>
      <sheetData sheetId="2108">
        <row r="34">
          <cell r="A34" t="str">
            <v>Investments Govt Securities</v>
          </cell>
        </row>
      </sheetData>
      <sheetData sheetId="2109">
        <row r="34">
          <cell r="A34" t="str">
            <v>Investments Govt Securities</v>
          </cell>
        </row>
      </sheetData>
      <sheetData sheetId="2110">
        <row r="34">
          <cell r="A34" t="str">
            <v>Investments Govt Securities</v>
          </cell>
        </row>
      </sheetData>
      <sheetData sheetId="2111">
        <row r="34">
          <cell r="A34" t="str">
            <v>Investments Govt Securities</v>
          </cell>
        </row>
      </sheetData>
      <sheetData sheetId="2112">
        <row r="34">
          <cell r="A34" t="str">
            <v>Investments Govt Securities</v>
          </cell>
        </row>
      </sheetData>
      <sheetData sheetId="2113">
        <row r="34">
          <cell r="A34" t="str">
            <v>Investments Govt Securities</v>
          </cell>
        </row>
      </sheetData>
      <sheetData sheetId="2114">
        <row r="34">
          <cell r="A34" t="str">
            <v>Investments Govt Securities</v>
          </cell>
        </row>
      </sheetData>
      <sheetData sheetId="2115">
        <row r="34">
          <cell r="A34" t="str">
            <v>Investments Govt Securities</v>
          </cell>
        </row>
      </sheetData>
      <sheetData sheetId="2116">
        <row r="34">
          <cell r="A34" t="str">
            <v>Investments Govt Securities</v>
          </cell>
        </row>
      </sheetData>
      <sheetData sheetId="2117">
        <row r="34">
          <cell r="A34" t="str">
            <v>Investments Govt Securities</v>
          </cell>
        </row>
      </sheetData>
      <sheetData sheetId="2118">
        <row r="34">
          <cell r="A34" t="str">
            <v>Investments Govt Securities</v>
          </cell>
        </row>
      </sheetData>
      <sheetData sheetId="2119">
        <row r="34">
          <cell r="A34" t="str">
            <v>Investments Govt Securities</v>
          </cell>
        </row>
      </sheetData>
      <sheetData sheetId="2120">
        <row r="34">
          <cell r="A34" t="str">
            <v>Investments Govt Securities</v>
          </cell>
        </row>
      </sheetData>
      <sheetData sheetId="2121">
        <row r="34">
          <cell r="A34" t="str">
            <v>Investments Govt Securities</v>
          </cell>
        </row>
      </sheetData>
      <sheetData sheetId="2122">
        <row r="34">
          <cell r="A34" t="str">
            <v>Investments Govt Securities</v>
          </cell>
        </row>
      </sheetData>
      <sheetData sheetId="2123">
        <row r="34">
          <cell r="A34" t="str">
            <v>Investments Govt Securities</v>
          </cell>
        </row>
      </sheetData>
      <sheetData sheetId="2124">
        <row r="34">
          <cell r="A34" t="str">
            <v>Investments Govt Securities</v>
          </cell>
        </row>
      </sheetData>
      <sheetData sheetId="2125">
        <row r="34">
          <cell r="A34" t="str">
            <v>Investments Govt Securities</v>
          </cell>
        </row>
      </sheetData>
      <sheetData sheetId="2126">
        <row r="34">
          <cell r="A34" t="str">
            <v>Investments Govt Securities</v>
          </cell>
        </row>
      </sheetData>
      <sheetData sheetId="2127">
        <row r="34">
          <cell r="A34" t="str">
            <v>Investments Govt Securities</v>
          </cell>
        </row>
      </sheetData>
      <sheetData sheetId="2128">
        <row r="34">
          <cell r="A34" t="str">
            <v>Investments Govt Securities</v>
          </cell>
        </row>
      </sheetData>
      <sheetData sheetId="2129">
        <row r="34">
          <cell r="A34" t="str">
            <v>Investments Govt Securities</v>
          </cell>
        </row>
      </sheetData>
      <sheetData sheetId="2130">
        <row r="34">
          <cell r="A34" t="str">
            <v>Investments Govt Securities</v>
          </cell>
        </row>
      </sheetData>
      <sheetData sheetId="2131">
        <row r="34">
          <cell r="A34" t="str">
            <v>Investments Govt Securities</v>
          </cell>
        </row>
      </sheetData>
      <sheetData sheetId="2132">
        <row r="34">
          <cell r="A34" t="str">
            <v>Investments Govt Securities</v>
          </cell>
        </row>
      </sheetData>
      <sheetData sheetId="2133">
        <row r="34">
          <cell r="A34" t="str">
            <v>Investments Govt Securities</v>
          </cell>
        </row>
      </sheetData>
      <sheetData sheetId="2134">
        <row r="34">
          <cell r="A34" t="str">
            <v>Investments Govt Securities</v>
          </cell>
        </row>
      </sheetData>
      <sheetData sheetId="2135">
        <row r="34">
          <cell r="A34" t="str">
            <v>Investments Govt Securities</v>
          </cell>
        </row>
      </sheetData>
      <sheetData sheetId="2136">
        <row r="34">
          <cell r="A34" t="str">
            <v>Investments Govt Securities</v>
          </cell>
        </row>
      </sheetData>
      <sheetData sheetId="2137">
        <row r="34">
          <cell r="A34" t="str">
            <v>Investments Govt Securities</v>
          </cell>
        </row>
      </sheetData>
      <sheetData sheetId="2138" refreshError="1"/>
      <sheetData sheetId="2139" refreshError="1"/>
      <sheetData sheetId="2140">
        <row r="34">
          <cell r="A34" t="str">
            <v>Investments Govt Securities</v>
          </cell>
        </row>
      </sheetData>
      <sheetData sheetId="2141" refreshError="1"/>
      <sheetData sheetId="2142" refreshError="1"/>
      <sheetData sheetId="2143" refreshError="1"/>
      <sheetData sheetId="2144">
        <row r="34">
          <cell r="A34" t="str">
            <v>Investments Govt Securities</v>
          </cell>
        </row>
      </sheetData>
      <sheetData sheetId="2145">
        <row r="34">
          <cell r="A34" t="str">
            <v>Investments Govt Securities</v>
          </cell>
        </row>
      </sheetData>
      <sheetData sheetId="2146">
        <row r="34">
          <cell r="A34" t="str">
            <v>Investments Govt Securities</v>
          </cell>
        </row>
      </sheetData>
      <sheetData sheetId="2147">
        <row r="34">
          <cell r="A34" t="str">
            <v>Investments Govt Securities</v>
          </cell>
        </row>
      </sheetData>
      <sheetData sheetId="2148">
        <row r="34">
          <cell r="A34" t="str">
            <v>Investments Govt Securities</v>
          </cell>
        </row>
      </sheetData>
      <sheetData sheetId="2149">
        <row r="34">
          <cell r="A34" t="str">
            <v>Investments Govt Securities</v>
          </cell>
        </row>
      </sheetData>
      <sheetData sheetId="2150">
        <row r="34">
          <cell r="A34" t="str">
            <v>Investments Govt Securities</v>
          </cell>
        </row>
      </sheetData>
      <sheetData sheetId="2151">
        <row r="34">
          <cell r="A34" t="str">
            <v>Investments Govt Securities</v>
          </cell>
        </row>
      </sheetData>
      <sheetData sheetId="2152">
        <row r="34">
          <cell r="A34" t="str">
            <v>Investments Govt Securities</v>
          </cell>
        </row>
      </sheetData>
      <sheetData sheetId="2153">
        <row r="34">
          <cell r="A34" t="str">
            <v>Investments Govt Securities</v>
          </cell>
        </row>
      </sheetData>
      <sheetData sheetId="2154">
        <row r="34">
          <cell r="A34" t="str">
            <v>Investments Govt Securities</v>
          </cell>
        </row>
      </sheetData>
      <sheetData sheetId="2155">
        <row r="34">
          <cell r="A34" t="str">
            <v>Investments Govt Securities</v>
          </cell>
        </row>
      </sheetData>
      <sheetData sheetId="2156">
        <row r="34">
          <cell r="A34" t="str">
            <v>Investments Govt Securities</v>
          </cell>
        </row>
      </sheetData>
      <sheetData sheetId="2157">
        <row r="34">
          <cell r="A34" t="str">
            <v>Investments Govt Securities</v>
          </cell>
        </row>
      </sheetData>
      <sheetData sheetId="2158">
        <row r="34">
          <cell r="A34" t="str">
            <v>Investments Govt Securities</v>
          </cell>
        </row>
      </sheetData>
      <sheetData sheetId="2159">
        <row r="34">
          <cell r="A34" t="str">
            <v>Investments Govt Securities</v>
          </cell>
        </row>
      </sheetData>
      <sheetData sheetId="2160">
        <row r="34">
          <cell r="A34" t="str">
            <v>Investments Govt Securities</v>
          </cell>
        </row>
      </sheetData>
      <sheetData sheetId="2161">
        <row r="34">
          <cell r="A34" t="str">
            <v>Investments Govt Securities</v>
          </cell>
        </row>
      </sheetData>
      <sheetData sheetId="2162">
        <row r="34">
          <cell r="A34" t="str">
            <v>Investments Govt Securities</v>
          </cell>
        </row>
      </sheetData>
      <sheetData sheetId="2163">
        <row r="34">
          <cell r="A34" t="str">
            <v>Investments Govt Securities</v>
          </cell>
        </row>
      </sheetData>
      <sheetData sheetId="2164">
        <row r="34">
          <cell r="A34" t="str">
            <v>Investments Govt Securities</v>
          </cell>
        </row>
      </sheetData>
      <sheetData sheetId="2165">
        <row r="34">
          <cell r="A34" t="str">
            <v>Investments Govt Securities</v>
          </cell>
        </row>
      </sheetData>
      <sheetData sheetId="2166">
        <row r="34">
          <cell r="A34" t="str">
            <v>Investments Govt Securities</v>
          </cell>
        </row>
      </sheetData>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ow r="34">
          <cell r="A34" t="str">
            <v>Investments Govt Securities</v>
          </cell>
        </row>
      </sheetData>
      <sheetData sheetId="3738">
        <row r="34">
          <cell r="A34" t="str">
            <v>Investments Govt Securities</v>
          </cell>
        </row>
      </sheetData>
      <sheetData sheetId="3739">
        <row r="34">
          <cell r="A34" t="str">
            <v>Investments Govt Securities</v>
          </cell>
        </row>
      </sheetData>
      <sheetData sheetId="3740">
        <row r="34">
          <cell r="A34" t="str">
            <v>Investments Govt Securities</v>
          </cell>
        </row>
      </sheetData>
      <sheetData sheetId="3741">
        <row r="34">
          <cell r="A34" t="str">
            <v>Investments Govt Securities</v>
          </cell>
        </row>
      </sheetData>
      <sheetData sheetId="3742">
        <row r="34">
          <cell r="A34" t="str">
            <v>Investments Govt Securities</v>
          </cell>
        </row>
      </sheetData>
      <sheetData sheetId="3743">
        <row r="34">
          <cell r="A34" t="str">
            <v>Investments Govt Securities</v>
          </cell>
        </row>
      </sheetData>
      <sheetData sheetId="3744">
        <row r="34">
          <cell r="A34" t="str">
            <v>Investments Govt Securities</v>
          </cell>
        </row>
      </sheetData>
      <sheetData sheetId="3745">
        <row r="34">
          <cell r="A34" t="str">
            <v>Investments Govt Securities</v>
          </cell>
        </row>
      </sheetData>
      <sheetData sheetId="3746">
        <row r="34">
          <cell r="A34" t="str">
            <v>Investments Govt Securities</v>
          </cell>
        </row>
      </sheetData>
      <sheetData sheetId="3747">
        <row r="34">
          <cell r="A34" t="str">
            <v>Investments Govt Securities</v>
          </cell>
        </row>
      </sheetData>
      <sheetData sheetId="3748">
        <row r="34">
          <cell r="A34" t="str">
            <v>Investments Govt Securities</v>
          </cell>
        </row>
      </sheetData>
      <sheetData sheetId="3749">
        <row r="34">
          <cell r="A34" t="str">
            <v>Investments Govt Securities</v>
          </cell>
        </row>
      </sheetData>
      <sheetData sheetId="3750">
        <row r="34">
          <cell r="A34" t="str">
            <v>Investments Govt Securities</v>
          </cell>
        </row>
      </sheetData>
      <sheetData sheetId="3751">
        <row r="34">
          <cell r="A34" t="str">
            <v>Investments Govt Securities</v>
          </cell>
        </row>
      </sheetData>
      <sheetData sheetId="3752">
        <row r="34">
          <cell r="A34" t="str">
            <v>Investments Govt Securities</v>
          </cell>
        </row>
      </sheetData>
      <sheetData sheetId="3753">
        <row r="34">
          <cell r="A34" t="str">
            <v>Investments Govt Securities</v>
          </cell>
        </row>
      </sheetData>
      <sheetData sheetId="3754">
        <row r="34">
          <cell r="A34" t="str">
            <v>Investments Govt Securities</v>
          </cell>
        </row>
      </sheetData>
      <sheetData sheetId="3755">
        <row r="34">
          <cell r="A34" t="str">
            <v>Investments Govt Securities</v>
          </cell>
        </row>
      </sheetData>
      <sheetData sheetId="3756">
        <row r="34">
          <cell r="A34" t="str">
            <v>Investments Govt Securities</v>
          </cell>
        </row>
      </sheetData>
      <sheetData sheetId="3757">
        <row r="34">
          <cell r="A34" t="str">
            <v>Investments Govt Securities</v>
          </cell>
        </row>
      </sheetData>
      <sheetData sheetId="3758">
        <row r="34">
          <cell r="A34" t="str">
            <v>Investments Govt Securities</v>
          </cell>
        </row>
      </sheetData>
      <sheetData sheetId="3759">
        <row r="34">
          <cell r="A34" t="str">
            <v>Investments Govt Securities</v>
          </cell>
        </row>
      </sheetData>
      <sheetData sheetId="3760">
        <row r="34">
          <cell r="A34" t="str">
            <v>Investments Govt Securities</v>
          </cell>
        </row>
      </sheetData>
      <sheetData sheetId="3761">
        <row r="34">
          <cell r="A34" t="str">
            <v>Investments Govt Securities</v>
          </cell>
        </row>
      </sheetData>
      <sheetData sheetId="3762">
        <row r="34">
          <cell r="A34" t="str">
            <v>Investments Govt Securities</v>
          </cell>
        </row>
      </sheetData>
      <sheetData sheetId="3763">
        <row r="34">
          <cell r="A34" t="str">
            <v>Investments Govt Securities</v>
          </cell>
        </row>
      </sheetData>
      <sheetData sheetId="3764">
        <row r="34">
          <cell r="A34" t="str">
            <v>Investments Govt Securities</v>
          </cell>
        </row>
      </sheetData>
      <sheetData sheetId="3765">
        <row r="34">
          <cell r="A34" t="str">
            <v>Investments Govt Securities</v>
          </cell>
        </row>
      </sheetData>
      <sheetData sheetId="3766" refreshError="1"/>
      <sheetData sheetId="3767">
        <row r="34">
          <cell r="A34" t="str">
            <v>Investments Govt Securities</v>
          </cell>
        </row>
      </sheetData>
      <sheetData sheetId="3768">
        <row r="34">
          <cell r="A34" t="str">
            <v>Investments Govt Securities</v>
          </cell>
        </row>
      </sheetData>
      <sheetData sheetId="3769">
        <row r="34">
          <cell r="A34" t="str">
            <v>Investments Govt Securities</v>
          </cell>
        </row>
      </sheetData>
      <sheetData sheetId="3770">
        <row r="34">
          <cell r="A34" t="str">
            <v>Investments Govt Securities</v>
          </cell>
        </row>
      </sheetData>
      <sheetData sheetId="3771">
        <row r="34">
          <cell r="A34" t="str">
            <v>Investments Govt Securities</v>
          </cell>
        </row>
      </sheetData>
      <sheetData sheetId="3772">
        <row r="34">
          <cell r="A34" t="str">
            <v>Investments Govt Securities</v>
          </cell>
        </row>
      </sheetData>
      <sheetData sheetId="3773">
        <row r="34">
          <cell r="A34" t="str">
            <v>Investments Govt Securities</v>
          </cell>
        </row>
      </sheetData>
      <sheetData sheetId="3774">
        <row r="34">
          <cell r="A34" t="str">
            <v>Investments Govt Securities</v>
          </cell>
        </row>
      </sheetData>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efreshError="1"/>
      <sheetData sheetId="3790" refreshError="1"/>
      <sheetData sheetId="3791">
        <row r="34">
          <cell r="A34" t="str">
            <v>Investments Govt Securities</v>
          </cell>
        </row>
      </sheetData>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ow r="34">
          <cell r="A34" t="str">
            <v>Investments Govt Securities</v>
          </cell>
        </row>
      </sheetData>
      <sheetData sheetId="3892" refreshError="1"/>
      <sheetData sheetId="3893" refreshError="1"/>
      <sheetData sheetId="3894" refreshError="1"/>
      <sheetData sheetId="3895" refreshError="1"/>
      <sheetData sheetId="3896" refreshError="1"/>
      <sheetData sheetId="3897">
        <row r="34">
          <cell r="A34" t="str">
            <v>Investments Govt Securities</v>
          </cell>
        </row>
      </sheetData>
      <sheetData sheetId="3898">
        <row r="34">
          <cell r="A34" t="str">
            <v>Investments Govt Securities</v>
          </cell>
        </row>
      </sheetData>
      <sheetData sheetId="3899">
        <row r="34">
          <cell r="A34" t="str">
            <v>Investments Govt Securities</v>
          </cell>
        </row>
      </sheetData>
      <sheetData sheetId="3900">
        <row r="34">
          <cell r="A34" t="str">
            <v>Investments Govt Securities</v>
          </cell>
        </row>
      </sheetData>
      <sheetData sheetId="3901">
        <row r="34">
          <cell r="A34" t="str">
            <v>Investments Govt Securities</v>
          </cell>
        </row>
      </sheetData>
      <sheetData sheetId="3902">
        <row r="34">
          <cell r="A34" t="str">
            <v>Investments Govt Securities</v>
          </cell>
        </row>
      </sheetData>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ow r="34">
          <cell r="A34" t="str">
            <v>Investments Govt Securities</v>
          </cell>
        </row>
      </sheetData>
      <sheetData sheetId="4069">
        <row r="34">
          <cell r="A34" t="str">
            <v>Investments Govt Securities</v>
          </cell>
        </row>
      </sheetData>
      <sheetData sheetId="4070">
        <row r="34">
          <cell r="A34" t="str">
            <v>Investments Govt Securities</v>
          </cell>
        </row>
      </sheetData>
      <sheetData sheetId="4071">
        <row r="34">
          <cell r="A34" t="str">
            <v>Investments Govt Securities</v>
          </cell>
        </row>
      </sheetData>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ow r="34">
          <cell r="A34" t="str">
            <v>Investments Govt Securities</v>
          </cell>
        </row>
      </sheetData>
      <sheetData sheetId="4101" refreshError="1"/>
      <sheetData sheetId="4102" refreshError="1"/>
      <sheetData sheetId="4103">
        <row r="34">
          <cell r="A34" t="str">
            <v>Investments Govt Securities</v>
          </cell>
        </row>
      </sheetData>
      <sheetData sheetId="4104" refreshError="1"/>
      <sheetData sheetId="4105">
        <row r="34">
          <cell r="A34" t="str">
            <v>Investments Govt Securities</v>
          </cell>
        </row>
      </sheetData>
      <sheetData sheetId="4106" refreshError="1"/>
      <sheetData sheetId="4107" refreshError="1"/>
      <sheetData sheetId="4108" refreshError="1"/>
      <sheetData sheetId="4109">
        <row r="34">
          <cell r="A34" t="str">
            <v>Investments Govt Securities</v>
          </cell>
        </row>
      </sheetData>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ow r="34">
          <cell r="A34" t="str">
            <v>Investments Govt Securities</v>
          </cell>
        </row>
      </sheetData>
      <sheetData sheetId="4127" refreshError="1"/>
      <sheetData sheetId="4128" refreshError="1"/>
      <sheetData sheetId="4129" refreshError="1"/>
      <sheetData sheetId="4130" refreshError="1"/>
      <sheetData sheetId="4131">
        <row r="34">
          <cell r="A34" t="str">
            <v>Investments Govt Securities</v>
          </cell>
        </row>
      </sheetData>
      <sheetData sheetId="4132">
        <row r="34">
          <cell r="A34" t="str">
            <v>Investments Govt Securities</v>
          </cell>
        </row>
      </sheetData>
      <sheetData sheetId="4133">
        <row r="34">
          <cell r="A34" t="str">
            <v>Investments Govt Securities</v>
          </cell>
        </row>
      </sheetData>
      <sheetData sheetId="4134">
        <row r="34">
          <cell r="A34" t="str">
            <v>Investments Govt Securities</v>
          </cell>
        </row>
      </sheetData>
      <sheetData sheetId="4135">
        <row r="34">
          <cell r="A34" t="str">
            <v>Investments Govt Securities</v>
          </cell>
        </row>
      </sheetData>
      <sheetData sheetId="4136">
        <row r="34">
          <cell r="A34" t="str">
            <v>Investments Govt Securities</v>
          </cell>
        </row>
      </sheetData>
      <sheetData sheetId="4137">
        <row r="34">
          <cell r="A34" t="str">
            <v>Investments Govt Securities</v>
          </cell>
        </row>
      </sheetData>
      <sheetData sheetId="4138">
        <row r="34">
          <cell r="A34" t="str">
            <v>Investments Govt Securities</v>
          </cell>
        </row>
      </sheetData>
      <sheetData sheetId="4139">
        <row r="34">
          <cell r="A34" t="str">
            <v>Investments Govt Securities</v>
          </cell>
        </row>
      </sheetData>
      <sheetData sheetId="4140">
        <row r="34">
          <cell r="A34" t="str">
            <v>Investments Govt Securities</v>
          </cell>
        </row>
      </sheetData>
      <sheetData sheetId="4141">
        <row r="34">
          <cell r="A34" t="str">
            <v>Investments Govt Securities</v>
          </cell>
        </row>
      </sheetData>
      <sheetData sheetId="4142">
        <row r="34">
          <cell r="A34" t="str">
            <v>Investments Govt Securities</v>
          </cell>
        </row>
      </sheetData>
      <sheetData sheetId="4143">
        <row r="34">
          <cell r="A34" t="str">
            <v>Investments Govt Securities</v>
          </cell>
        </row>
      </sheetData>
      <sheetData sheetId="4144">
        <row r="34">
          <cell r="A34" t="str">
            <v>Investments Govt Securities</v>
          </cell>
        </row>
      </sheetData>
      <sheetData sheetId="4145">
        <row r="34">
          <cell r="A34" t="str">
            <v>Investments Govt Securities</v>
          </cell>
        </row>
      </sheetData>
      <sheetData sheetId="4146">
        <row r="34">
          <cell r="A34" t="str">
            <v>Investments Govt Securities</v>
          </cell>
        </row>
      </sheetData>
      <sheetData sheetId="4147">
        <row r="34">
          <cell r="A34" t="str">
            <v>Investments Govt Securities</v>
          </cell>
        </row>
      </sheetData>
      <sheetData sheetId="4148">
        <row r="34">
          <cell r="A34" t="str">
            <v>Investments Govt Securities</v>
          </cell>
        </row>
      </sheetData>
      <sheetData sheetId="4149">
        <row r="34">
          <cell r="A34" t="str">
            <v>Investments Govt Securities</v>
          </cell>
        </row>
      </sheetData>
      <sheetData sheetId="4150">
        <row r="34">
          <cell r="A34" t="str">
            <v>Investments Govt Securities</v>
          </cell>
        </row>
      </sheetData>
      <sheetData sheetId="4151">
        <row r="34">
          <cell r="A34" t="str">
            <v>Investments Govt Securities</v>
          </cell>
        </row>
      </sheetData>
      <sheetData sheetId="4152">
        <row r="34">
          <cell r="A34" t="str">
            <v>Investments Govt Securities</v>
          </cell>
        </row>
      </sheetData>
      <sheetData sheetId="4153">
        <row r="34">
          <cell r="A34" t="str">
            <v>Investments Govt Securities</v>
          </cell>
        </row>
      </sheetData>
      <sheetData sheetId="4154">
        <row r="34">
          <cell r="A34" t="str">
            <v>Investments Govt Securities</v>
          </cell>
        </row>
      </sheetData>
      <sheetData sheetId="4155">
        <row r="34">
          <cell r="A34" t="str">
            <v>Investments Govt Securities</v>
          </cell>
        </row>
      </sheetData>
      <sheetData sheetId="4156">
        <row r="34">
          <cell r="A34" t="str">
            <v>Investments Govt Securities</v>
          </cell>
        </row>
      </sheetData>
      <sheetData sheetId="4157">
        <row r="34">
          <cell r="A34" t="str">
            <v>Investments Govt Securities</v>
          </cell>
        </row>
      </sheetData>
      <sheetData sheetId="4158">
        <row r="34">
          <cell r="A34" t="str">
            <v>Investments Govt Securities</v>
          </cell>
        </row>
      </sheetData>
      <sheetData sheetId="4159">
        <row r="34">
          <cell r="A34" t="str">
            <v>Investments Govt Securities</v>
          </cell>
        </row>
      </sheetData>
      <sheetData sheetId="4160">
        <row r="34">
          <cell r="A34" t="str">
            <v>Investments Govt Securities</v>
          </cell>
        </row>
      </sheetData>
      <sheetData sheetId="4161">
        <row r="34">
          <cell r="A34" t="str">
            <v>Investments Govt Securities</v>
          </cell>
        </row>
      </sheetData>
      <sheetData sheetId="4162">
        <row r="34">
          <cell r="A34" t="str">
            <v>Investments Govt Securities</v>
          </cell>
        </row>
      </sheetData>
      <sheetData sheetId="4163">
        <row r="34">
          <cell r="A34" t="str">
            <v>Investments Govt Securities</v>
          </cell>
        </row>
      </sheetData>
      <sheetData sheetId="4164">
        <row r="34">
          <cell r="A34" t="str">
            <v>Investments Govt Securities</v>
          </cell>
        </row>
      </sheetData>
      <sheetData sheetId="4165">
        <row r="34">
          <cell r="A34" t="str">
            <v>Investments Govt Securities</v>
          </cell>
        </row>
      </sheetData>
      <sheetData sheetId="4166">
        <row r="34">
          <cell r="A34" t="str">
            <v>Investments Govt Securities</v>
          </cell>
        </row>
      </sheetData>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efreshError="1"/>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ow r="34">
          <cell r="A34" t="str">
            <v>Investments Govt Securities</v>
          </cell>
        </row>
      </sheetData>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sheetData sheetId="4480"/>
      <sheetData sheetId="4481">
        <row r="34">
          <cell r="A34" t="str">
            <v>Investments Govt Securities</v>
          </cell>
        </row>
      </sheetData>
      <sheetData sheetId="4482" refreshError="1"/>
      <sheetData sheetId="4483" refreshError="1"/>
      <sheetData sheetId="4484" refreshError="1"/>
      <sheetData sheetId="4485">
        <row r="34">
          <cell r="A34" t="str">
            <v>Investments Govt Securities</v>
          </cell>
        </row>
      </sheetData>
      <sheetData sheetId="4486">
        <row r="34">
          <cell r="A34" t="str">
            <v>Investments Govt Securities</v>
          </cell>
        </row>
      </sheetData>
      <sheetData sheetId="4487">
        <row r="34">
          <cell r="A34" t="str">
            <v>Investments Govt Securities</v>
          </cell>
        </row>
      </sheetData>
      <sheetData sheetId="4488">
        <row r="34">
          <cell r="A34" t="str">
            <v>Investments Govt Securities</v>
          </cell>
        </row>
      </sheetData>
      <sheetData sheetId="4489">
        <row r="34">
          <cell r="A34" t="str">
            <v>Investments Govt Securities</v>
          </cell>
        </row>
      </sheetData>
      <sheetData sheetId="4490"/>
      <sheetData sheetId="4491"/>
      <sheetData sheetId="4492"/>
      <sheetData sheetId="4493"/>
      <sheetData sheetId="4494"/>
      <sheetData sheetId="4495"/>
      <sheetData sheetId="4496"/>
      <sheetData sheetId="4497"/>
      <sheetData sheetId="4498"/>
      <sheetData sheetId="4499"/>
      <sheetData sheetId="4500"/>
      <sheetData sheetId="4501">
        <row r="34">
          <cell r="A34" t="str">
            <v>Investments Govt Securities</v>
          </cell>
        </row>
      </sheetData>
      <sheetData sheetId="4502"/>
      <sheetData sheetId="4503">
        <row r="34">
          <cell r="A34" t="str">
            <v>Investments Govt Securities</v>
          </cell>
        </row>
      </sheetData>
      <sheetData sheetId="4504">
        <row r="34">
          <cell r="A34" t="str">
            <v>Investments Govt Securities</v>
          </cell>
        </row>
      </sheetData>
      <sheetData sheetId="4505">
        <row r="34">
          <cell r="A34" t="str">
            <v>Investments Govt Securities</v>
          </cell>
        </row>
      </sheetData>
      <sheetData sheetId="4506"/>
      <sheetData sheetId="4507"/>
      <sheetData sheetId="4508">
        <row r="34">
          <cell r="A34" t="str">
            <v>Investments Govt Securities</v>
          </cell>
        </row>
      </sheetData>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sheetData sheetId="4551"/>
      <sheetData sheetId="4552"/>
      <sheetData sheetId="4553">
        <row r="34">
          <cell r="A34" t="str">
            <v>Investments Govt Securities</v>
          </cell>
        </row>
      </sheetData>
      <sheetData sheetId="4554">
        <row r="34">
          <cell r="A34" t="str">
            <v>Investments Govt Securities</v>
          </cell>
        </row>
      </sheetData>
      <sheetData sheetId="4555"/>
      <sheetData sheetId="4556"/>
      <sheetData sheetId="4557"/>
      <sheetData sheetId="4558"/>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sheetData sheetId="4564"/>
      <sheetData sheetId="4565"/>
      <sheetData sheetId="4566"/>
      <sheetData sheetId="4567"/>
      <sheetData sheetId="4568"/>
      <sheetData sheetId="4569"/>
      <sheetData sheetId="4570"/>
      <sheetData sheetId="4571"/>
      <sheetData sheetId="4572">
        <row r="34">
          <cell r="A34" t="str">
            <v>Investments Govt Securities</v>
          </cell>
        </row>
      </sheetData>
      <sheetData sheetId="4573">
        <row r="34">
          <cell r="A34" t="str">
            <v>Investments Govt Securities</v>
          </cell>
        </row>
      </sheetData>
      <sheetData sheetId="4574"/>
      <sheetData sheetId="4575"/>
      <sheetData sheetId="4576"/>
      <sheetData sheetId="4577"/>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sheetData sheetId="4583"/>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sheetData sheetId="4588"/>
      <sheetData sheetId="4589"/>
      <sheetData sheetId="4590"/>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sheetData sheetId="4595"/>
      <sheetData sheetId="4596"/>
      <sheetData sheetId="4597"/>
      <sheetData sheetId="4598"/>
      <sheetData sheetId="4599"/>
      <sheetData sheetId="4600"/>
      <sheetData sheetId="4601"/>
      <sheetData sheetId="4602"/>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sheetData sheetId="4607"/>
      <sheetData sheetId="4608"/>
      <sheetData sheetId="4609"/>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ow r="34">
          <cell r="A34" t="str">
            <v>Investments Govt Securities</v>
          </cell>
        </row>
      </sheetData>
      <sheetData sheetId="4636">
        <row r="34">
          <cell r="A34" t="str">
            <v>Investments Govt Securities</v>
          </cell>
        </row>
      </sheetData>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rm"/>
      <sheetName val="sample"/>
      <sheetName val="acs"/>
      <sheetName val="cctv"/>
      <sheetName val="CCTV_EST"/>
      <sheetName val="ACS+IAS_EST"/>
      <sheetName val="CCTV_EST1"/>
      <sheetName val="ACS_EST"/>
      <sheetName val="IAS_EST"/>
      <sheetName val="acs (3)"/>
      <sheetName val="acs (4)"/>
      <sheetName val="Summary (5)"/>
      <sheetName val="cctv (3)"/>
      <sheetName val="cctv (4)"/>
      <sheetName val="Summary (3)"/>
      <sheetName val="Summary (4)"/>
      <sheetName val="acs (2)"/>
      <sheetName val="cctv (2)"/>
      <sheetName val="cctv_3"/>
      <sheetName val="Makes"/>
      <sheetName val="Summary"/>
      <sheetName val="Summary (2)"/>
      <sheetName val="Staff Acco."/>
      <sheetName val="Works - Quote Sheet"/>
      <sheetName val="factors"/>
      <sheetName val="acs_(3)"/>
      <sheetName val="acs_(4)"/>
      <sheetName val="Summary_(5)"/>
      <sheetName val="cctv_(3)"/>
      <sheetName val="cctv_(4)"/>
      <sheetName val="Summary_(3)"/>
      <sheetName val="Summary_(4)"/>
      <sheetName val="acs_(2)"/>
      <sheetName val="cctv_(2)"/>
      <sheetName val="Summary_(2)"/>
      <sheetName val="PRSH"/>
      <sheetName val="basic-data"/>
      <sheetName val="mem-property"/>
      <sheetName val="TBAL9697 -group wise  sdpl"/>
      <sheetName val="220 11  BS "/>
      <sheetName val="Control"/>
      <sheetName val="key dates"/>
      <sheetName val="Actuals"/>
      <sheetName val="Labels"/>
      <sheetName val="CIVIL All"/>
      <sheetName val="labou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 supply Data (2)"/>
      <sheetName val="ST-20 users "/>
      <sheetName val="RCC-Sump"/>
      <sheetName val="ST-7.5x2.65"/>
      <sheetName val="TS"/>
      <sheetName val="Abstract Estimate"/>
      <sheetName val="1.General Abstract"/>
      <sheetName val="Det,Abs-G F"/>
      <sheetName val="Electrical Estimate"/>
      <sheetName val="CC Road"/>
      <sheetName val="Det,Abs-F F bad"/>
      <sheetName val="Structural Glazing"/>
      <sheetName val="4.W.S.Est   (2)"/>
      <sheetName val="Borewell"/>
      <sheetName val="Lead "/>
      <sheetName val="5.Elec - Est (2)"/>
      <sheetName val="5.Elec - Est"/>
      <sheetName val="4.W.S.Est  "/>
      <sheetName val="Data1"/>
      <sheetName val="Data EW"/>
      <sheetName val="Data EW (2)"/>
      <sheetName val="Teak doors "/>
      <sheetName val="Toilet door"/>
      <sheetName val="water supply Data"/>
      <sheetName val="Borewell Elec Data"/>
      <sheetName val="RC-Bore wells-2 (2)"/>
      <sheetName val="data-Parks"/>
      <sheetName val="1-5-10"/>
      <sheetName val="Electrical Datas"/>
      <sheetName val="windows"/>
      <sheetName val="Elec New Data-"/>
      <sheetName val="Det,Abs all floors"/>
      <sheetName val="Lead- "/>
      <sheetName val="Data1 (2)"/>
      <sheetName val="Det,Abs-Stilt F"/>
      <sheetName val="General abstract"/>
      <sheetName val="Det,Abs-FF"/>
      <sheetName val="Det,Abs-SF"/>
      <sheetName val="Det,Abs-TF"/>
      <sheetName val="STAAD"/>
      <sheetName val="Sheet5"/>
      <sheetName val="Sheet1"/>
      <sheetName val="Staff Ac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3workplan"/>
      <sheetName val="cl14"/>
      <sheetName val="PLAN_FEB97"/>
      <sheetName val="Officer Budget Form"/>
      <sheetName val="bg-charges"/>
      <sheetName val="#REF"/>
      <sheetName val="BHANDUP"/>
      <sheetName val="S2groupcode"/>
      <sheetName val="Discarded links"/>
      <sheetName val="Form D1"/>
      <sheetName val="Form D12"/>
      <sheetName val="Form D13"/>
      <sheetName val="Index"/>
      <sheetName val="MATERIAL TOTAL"/>
      <sheetName val="Form 5"/>
      <sheetName val="BASIC-Roads"/>
      <sheetName val="Total summary"/>
      <sheetName val="FORM-W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SPT vs PHI"/>
      <sheetName val="TBAL9697 -group wise  sdpl"/>
      <sheetName val="p&amp;m"/>
      <sheetName val="Main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Bridge Data 2005-06"/>
      <sheetName val="SUMP1420KL@HW"/>
      <sheetName val="Sheet2"/>
      <sheetName val="Intro."/>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C-Mat-Gen-"/>
      <sheetName val="Mortars,"/>
      <sheetName val="data-Bld-17-18"/>
      <sheetName val="data-WS &amp; Sanitary-17-18."/>
      <sheetName val="Elc.Stnd.Data-17-18 "/>
      <sheetName val="Elec SSR 2017-18"/>
      <sheetName val="Bld.SoR-17-18"/>
      <sheetName val="Sanitary SSR-17-18"/>
      <sheetName val="SSR-Irri, R&amp;B, PH-17-18"/>
      <sheetName val="labour&amp; Hire-17-18"/>
      <sheetName val="Convey -17-18"/>
      <sheetName val="Lead-17-18"/>
      <sheetName val="Cent'g--17-18"/>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gen"/>
      <sheetName val="Abs Estimate CIVIL (2)"/>
      <sheetName val="coverpage"/>
      <sheetName val="Labour"/>
      <sheetName val="Civil (2)"/>
      <sheetName val="PH data"/>
      <sheetName val="labour coeff"/>
      <sheetName val="p&amp;m"/>
      <sheetName val="TBAL9697 -group wise  sdpl"/>
      <sheetName val="Staff Acco."/>
      <sheetName val="dBase"/>
      <sheetName val="DataInput"/>
      <sheetName val="DataInput-1"/>
      <sheetName val="Leads"/>
      <sheetName val="DI Rate Analysis"/>
      <sheetName val="Economic RisingMain  Ph-I"/>
      <sheetName val="Data rough"/>
      <sheetName val="Common "/>
      <sheetName val="PS1"/>
      <sheetName val="v"/>
      <sheetName val="labour rates"/>
      <sheetName val="Lookup"/>
      <sheetName val="Nspt-smp-final-ORIGINAL"/>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Sheet9"/>
      <sheetName val="Sheet1 (2)"/>
      <sheetName val="Data.F8.BTR"/>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gen"/>
      <sheetName val="segments-details"/>
      <sheetName val="int-Dia-hdpe"/>
      <sheetName val="int-Dia-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PUMP_DATA"/>
      <sheetName val="coverpage"/>
      <sheetName val="Road data"/>
      <sheetName val="r"/>
      <sheetName val="v"/>
      <sheetName val="DATA"/>
      <sheetName val="CD"/>
      <sheetName val="CD_All_No_"/>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C"/>
      <sheetName val="RISING MAINS"/>
      <sheetName val="LAYING OF CABLE"/>
      <sheetName val="cable termination"/>
      <sheetName val="PT_WIRING &amp; raceway"/>
      <sheetName val="cable tray"/>
      <sheetName val="EST"/>
      <sheetName val="Summary"/>
      <sheetName val="labour rates"/>
      <sheetName val="LIGHTINING"/>
      <sheetName val="CAB-Cu"/>
      <sheetName val="cab-Al"/>
      <sheetName val="EXTERNAL &amp; HDPE Pipe"/>
      <sheetName val="LIGHT FIXTURE"/>
      <sheetName val="DB"/>
      <sheetName val="LT-PANEL"/>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s"/>
      <sheetName val="E21"/>
      <sheetName val="E22"/>
      <sheetName val="E23"/>
      <sheetName val="E24"/>
      <sheetName val="E25"/>
      <sheetName val="E26"/>
      <sheetName val="E27"/>
      <sheetName val="E28"/>
      <sheetName val="E29"/>
      <sheetName val="E30"/>
      <sheetName val="E31"/>
      <sheetName val="E32"/>
      <sheetName val="E33"/>
      <sheetName val="E35"/>
      <sheetName val="basic-data"/>
      <sheetName val="mem-property"/>
      <sheetName val="환율"/>
      <sheetName val="TBAL9697 -group wise  sdpl"/>
      <sheetName val="zone-8"/>
      <sheetName val="MHNO_LEV"/>
      <sheetName val="Civil_Works"/>
      <sheetName val="pilecap"/>
      <sheetName val="concrete"/>
      <sheetName val="beam-reinft-IIInd floor"/>
      <sheetName val="gen"/>
      <sheetName val="Factors"/>
      <sheetName val="Config"/>
      <sheetName val="Break Dw"/>
      <sheetName val="refer"/>
      <sheetName val="cables - Warmshell"/>
      <sheetName val="RATE ANALYSIS HYDRAULIC 17-03-2"/>
      <sheetName val="Summary_Bank"/>
      <sheetName val="Fin Sum"/>
      <sheetName val="key dates"/>
      <sheetName val="Actuals"/>
      <sheetName val="CCTV_EST1"/>
      <sheetName val="Staff Acco."/>
      <sheetName val="GR.slab-reinft"/>
      <sheetName val="Name List"/>
      <sheetName val="Profile"/>
      <sheetName val="Sheet3"/>
      <sheetName val="co_5"/>
      <sheetName val="Cash Flow Input Data_ISC"/>
      <sheetName val="Interface_SC"/>
      <sheetName val="Calc_ISC"/>
      <sheetName val="Calc_SC"/>
      <sheetName val="Interface_ISC"/>
      <sheetName val="GD"/>
      <sheetName val="zone-2"/>
      <sheetName val="Costing"/>
      <sheetName val="key info"/>
      <sheetName val="Res Sheet"/>
      <sheetName val="Civil BOQ"/>
      <sheetName val="Sheet1"/>
      <sheetName val="Cash Flow"/>
      <sheetName val="VCH-SLC"/>
      <sheetName val="Supplier"/>
      <sheetName val="Mat.-Rates"/>
      <sheetName val="DESIGN"/>
      <sheetName val="Assumptions"/>
      <sheetName val="Assmpns"/>
      <sheetName val="Data sheet"/>
      <sheetName val="FINOLEX"/>
      <sheetName val="Sheet 1"/>
      <sheetName val="Set"/>
      <sheetName val="COA-17"/>
      <sheetName val="C-18"/>
      <sheetName val="VALIDATIONS"/>
      <sheetName val="Civil_Works1"/>
      <sheetName val="final abstract"/>
      <sheetName val="coa_ramco_168"/>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Break_Dw"/>
      <sheetName val="Break_Dw1"/>
      <sheetName val="PRECAST_lightconc-II2"/>
      <sheetName val="labour rates"/>
      <sheetName val="Civil &amp; design"/>
      <sheetName val="Door"/>
      <sheetName val="Per Unit"/>
      <sheetName val="Window"/>
      <sheetName val="Footings"/>
      <sheetName val="Pay_Sep06"/>
      <sheetName val="Pacakges split"/>
      <sheetName val="p&amp;m"/>
      <sheetName val="계정"/>
      <sheetName val="BOQ"/>
      <sheetName val="INPUT SHEET"/>
      <sheetName val="Cashflow projection"/>
      <sheetName val="220 11  BS "/>
      <sheetName val="Map"/>
      <sheetName val="data"/>
      <sheetName val="Driveway Beams"/>
      <sheetName val="4 CIS"/>
      <sheetName val="VL"/>
      <sheetName val="TN"/>
      <sheetName val="ND"/>
      <sheetName val="Civil_Works4"/>
      <sheetName val="Data_sheet"/>
      <sheetName val="TBAL9697_-group_wise__sdpl2"/>
      <sheetName val="beam-reinft-IIInd_floor3"/>
      <sheetName val="RATE_ANALYSIS_HYDRAULIC_17-03-2"/>
      <sheetName val="cables_-_Warmshell"/>
      <sheetName val="Name_List"/>
      <sheetName val="Fin_Sum"/>
      <sheetName val="key_dates"/>
      <sheetName val="Staff_Acco_"/>
      <sheetName val="GR_slab-reinft"/>
      <sheetName val="Cash_Flow_Input_Data_ISC"/>
      <sheetName val="key_info"/>
      <sheetName val="Res_Sheet"/>
      <sheetName val="Civil_BOQ"/>
      <sheetName val="Cash_Flow"/>
      <sheetName val="labour_rates"/>
      <sheetName val="Mat_-Rates"/>
      <sheetName val="INPUT_SHEET"/>
      <sheetName val="2_civil-RA1"/>
      <sheetName val="final_abstract"/>
      <sheetName val="Civil_Works5"/>
      <sheetName val="TBAL9697_-group_wise__sdpl3"/>
      <sheetName val="beam-reinft-IIInd_floor4"/>
      <sheetName val="cables_-_Warmshell1"/>
      <sheetName val="RATE_ANALYSIS_HYDRAULIC_17-03-1"/>
      <sheetName val="Fin_Sum1"/>
      <sheetName val="key_dates1"/>
      <sheetName val="Staff_Acco_1"/>
      <sheetName val="GR_slab-reinft1"/>
      <sheetName val="Name_List1"/>
      <sheetName val="Cash_Flow_Input_Data_ISC1"/>
      <sheetName val="key_info1"/>
      <sheetName val="Res_Sheet1"/>
      <sheetName val="Civil_BOQ1"/>
      <sheetName val="Cash_Flow1"/>
      <sheetName val="labour_rates1"/>
      <sheetName val="Data_sheet1"/>
      <sheetName val="Mat_-Rates1"/>
      <sheetName val="INPUT_SHEET1"/>
      <sheetName val="2_civil-RA2"/>
      <sheetName val="final_abstract1"/>
      <sheetName val="IDC"/>
      <sheetName val="AOR"/>
      <sheetName val="INTIME PROJECT AREA"/>
      <sheetName val="P&amp;LSum"/>
      <sheetName val="Fill this out first..."/>
      <sheetName val="RA-markate"/>
      <sheetName val="sc-mar2000"/>
      <sheetName val="Build-up"/>
      <sheetName val="C-12"/>
      <sheetName val="Meas.-Hotel Part"/>
      <sheetName val="Components"/>
      <sheetName val="RCC,Ret. Wall"/>
      <sheetName val="P&amp;L_summary_sub_Fund"/>
      <sheetName val="R2"/>
      <sheetName val="System Summary"/>
      <sheetName val="Co-Inf"/>
      <sheetName val="analysis"/>
      <sheetName val="BOQ Distribution"/>
      <sheetName val="Break_Dw2"/>
      <sheetName val="Pacakges_split"/>
      <sheetName val="Sheet_1"/>
      <sheetName val="Per_Unit"/>
      <sheetName val="Cashflow_projection"/>
      <sheetName val="220_11__BS_"/>
      <sheetName val="Civil_&amp;_design"/>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Break_Dw3"/>
      <sheetName val="Pacakges_split1"/>
      <sheetName val="Sheet_11"/>
      <sheetName val="Per_Unit1"/>
      <sheetName val="Cashflow_projection1"/>
      <sheetName val="220_11__BS_1"/>
      <sheetName val="Civil_&amp;_design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Basant\projects\PROJECTS\Proj"/>
      <sheetName val="RATE.XLS"/>
      <sheetName val="PMS"/>
      <sheetName val="SCF"/>
      <sheetName val="Nu_2"/>
      <sheetName val="Ve"/>
      <sheetName val="foot-slab reinft"/>
      <sheetName val=""/>
      <sheetName val="E15"/>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Cash_Flow_Input_Data_ISC11"/>
      <sheetName val="key_info11"/>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Civil_Works16"/>
      <sheetName val="key_dates12"/>
      <sheetName val="TBAL9697_-group_wise__sdpl14"/>
      <sheetName val="Fin_Sum12"/>
      <sheetName val="beam-reinft-IIInd_floor15"/>
      <sheetName val="Staff_Acco_12"/>
      <sheetName val="Mat_-Rates12"/>
      <sheetName val="RATE_ANALYSIS_HYDRAULIC_17-0313"/>
      <sheetName val="cables_-_Warmshell12"/>
      <sheetName val="Break_Dw14"/>
      <sheetName val="GR_slab-reinft12"/>
      <sheetName val="Name_List12"/>
      <sheetName val="Pacakges_split12"/>
      <sheetName val="Data_sheet12"/>
      <sheetName val="Sheet_112"/>
      <sheetName val="Per_Unit12"/>
      <sheetName val="Cash_Flow_Input_Data_ISC12"/>
      <sheetName val="key_info12"/>
      <sheetName val="Cashflow_projection12"/>
      <sheetName val="220_11__BS_12"/>
      <sheetName val="2_civil-RA13"/>
      <sheetName val="final_abstract12"/>
      <sheetName val="labour_rates12"/>
      <sheetName val="Civil_&amp;_design12"/>
      <sheetName val="Res_Sheet12"/>
      <sheetName val="Civil_BOQ12"/>
      <sheetName val="Cash_Flow12"/>
      <sheetName val="Fill_this_out_first___12"/>
      <sheetName val="Driveway_Beams12"/>
      <sheetName val="Civil_Works17"/>
      <sheetName val="key_dates13"/>
      <sheetName val="TBAL9697_-group_wise__sdpl15"/>
      <sheetName val="Fin_Sum13"/>
      <sheetName val="beam-reinft-IIInd_floor16"/>
      <sheetName val="Staff_Acco_13"/>
      <sheetName val="Mat_-Rates13"/>
      <sheetName val="RATE_ANALYSIS_HYDRAULIC_17-0314"/>
      <sheetName val="cables_-_Warmshell13"/>
      <sheetName val="Break_Dw15"/>
      <sheetName val="GR_slab-reinft13"/>
      <sheetName val="Name_List13"/>
      <sheetName val="Pacakges_split13"/>
      <sheetName val="Data_sheet13"/>
      <sheetName val="Sheet_113"/>
      <sheetName val="Per_Unit13"/>
      <sheetName val="Cash_Flow_Input_Data_ISC13"/>
      <sheetName val="key_info13"/>
      <sheetName val="Cashflow_projection13"/>
      <sheetName val="220_11__BS_13"/>
      <sheetName val="2_civil-RA14"/>
      <sheetName val="final_abstract13"/>
      <sheetName val="labour_rates13"/>
      <sheetName val="Civil_&amp;_design13"/>
      <sheetName val="Res_Sheet13"/>
      <sheetName val="Civil_BOQ13"/>
      <sheetName val="Cash_Flow13"/>
      <sheetName val="Fill_this_out_first___13"/>
      <sheetName val="Driveway_Beams13"/>
      <sheetName val="Civil_Works24"/>
      <sheetName val="key_dates20"/>
      <sheetName val="TBAL9697_-group_wise__sdpl22"/>
      <sheetName val="Fin_Sum20"/>
      <sheetName val="beam-reinft-IIInd_floor23"/>
      <sheetName val="Staff_Acco_20"/>
      <sheetName val="Mat_-Rates20"/>
      <sheetName val="RATE_ANALYSIS_HYDRAULIC_17-0321"/>
      <sheetName val="cables_-_Warmshell20"/>
      <sheetName val="Break_Dw22"/>
      <sheetName val="GR_slab-reinft20"/>
      <sheetName val="Name_List20"/>
      <sheetName val="Pacakges_split20"/>
      <sheetName val="Data_sheet20"/>
      <sheetName val="Sheet_120"/>
      <sheetName val="Per_Unit20"/>
      <sheetName val="Cash_Flow_Input_Data_ISC20"/>
      <sheetName val="key_info20"/>
      <sheetName val="Cashflow_projection20"/>
      <sheetName val="220_11__BS_20"/>
      <sheetName val="2_civil-RA21"/>
      <sheetName val="final_abstract20"/>
      <sheetName val="labour_rates20"/>
      <sheetName val="Civil_&amp;_design20"/>
      <sheetName val="Res_Sheet20"/>
      <sheetName val="Civil_BOQ20"/>
      <sheetName val="Cash_Flow20"/>
      <sheetName val="Fill_this_out_first___20"/>
      <sheetName val="Driveway_Beams20"/>
      <sheetName val="Civil_Works19"/>
      <sheetName val="key_dates15"/>
      <sheetName val="TBAL9697_-group_wise__sdpl17"/>
      <sheetName val="Fin_Sum15"/>
      <sheetName val="beam-reinft-IIInd_floor18"/>
      <sheetName val="Staff_Acco_15"/>
      <sheetName val="Mat_-Rates15"/>
      <sheetName val="RATE_ANALYSIS_HYDRAULIC_17-0316"/>
      <sheetName val="cables_-_Warmshell15"/>
      <sheetName val="Break_Dw17"/>
      <sheetName val="GR_slab-reinft15"/>
      <sheetName val="Name_List15"/>
      <sheetName val="Pacakges_split15"/>
      <sheetName val="Data_sheet15"/>
      <sheetName val="Sheet_115"/>
      <sheetName val="Per_Unit15"/>
      <sheetName val="Cash_Flow_Input_Data_ISC15"/>
      <sheetName val="key_info15"/>
      <sheetName val="Cashflow_projection15"/>
      <sheetName val="220_11__BS_15"/>
      <sheetName val="2_civil-RA16"/>
      <sheetName val="final_abstract15"/>
      <sheetName val="labour_rates15"/>
      <sheetName val="Civil_&amp;_design15"/>
      <sheetName val="Res_Sheet15"/>
      <sheetName val="Civil_BOQ15"/>
      <sheetName val="Cash_Flow15"/>
      <sheetName val="Fill_this_out_first___15"/>
      <sheetName val="Driveway_Beams15"/>
      <sheetName val="Civil_Works20"/>
      <sheetName val="key_dates16"/>
      <sheetName val="TBAL9697_-group_wise__sdpl18"/>
      <sheetName val="Fin_Sum16"/>
      <sheetName val="beam-reinft-IIInd_floor19"/>
      <sheetName val="Staff_Acco_16"/>
      <sheetName val="Mat_-Rates16"/>
      <sheetName val="RATE_ANALYSIS_HYDRAULIC_17-0317"/>
      <sheetName val="cables_-_Warmshell16"/>
      <sheetName val="Break_Dw18"/>
      <sheetName val="GR_slab-reinft16"/>
      <sheetName val="Name_List16"/>
      <sheetName val="Pacakges_split16"/>
      <sheetName val="Data_sheet16"/>
      <sheetName val="Sheet_116"/>
      <sheetName val="Per_Unit16"/>
      <sheetName val="Cash_Flow_Input_Data_ISC16"/>
      <sheetName val="key_info16"/>
      <sheetName val="Cashflow_projection16"/>
      <sheetName val="220_11__BS_16"/>
      <sheetName val="2_civil-RA17"/>
      <sheetName val="final_abstract16"/>
      <sheetName val="labour_rates16"/>
      <sheetName val="Civil_&amp;_design16"/>
      <sheetName val="Res_Sheet16"/>
      <sheetName val="Civil_BOQ16"/>
      <sheetName val="Cash_Flow16"/>
      <sheetName val="Fill_this_out_first___16"/>
      <sheetName val="Driveway_Beams16"/>
      <sheetName val="RCC,Ret__Wall3"/>
      <sheetName val="Civil_Works21"/>
      <sheetName val="key_dates17"/>
      <sheetName val="TBAL9697_-group_wise__sdpl19"/>
      <sheetName val="Fin_Sum17"/>
      <sheetName val="beam-reinft-IIInd_floor20"/>
      <sheetName val="Staff_Acco_17"/>
      <sheetName val="Mat_-Rates17"/>
      <sheetName val="RATE_ANALYSIS_HYDRAULIC_17-0318"/>
      <sheetName val="cables_-_Warmshell17"/>
      <sheetName val="Break_Dw19"/>
      <sheetName val="GR_slab-reinft17"/>
      <sheetName val="Name_List17"/>
      <sheetName val="Pacakges_split17"/>
      <sheetName val="Data_sheet17"/>
      <sheetName val="Sheet_117"/>
      <sheetName val="Per_Unit17"/>
      <sheetName val="Cash_Flow_Input_Data_ISC17"/>
      <sheetName val="key_info17"/>
      <sheetName val="Cashflow_projection17"/>
      <sheetName val="220_11__BS_17"/>
      <sheetName val="2_civil-RA18"/>
      <sheetName val="final_abstract17"/>
      <sheetName val="labour_rates17"/>
      <sheetName val="Civil_&amp;_design17"/>
      <sheetName val="Res_Sheet17"/>
      <sheetName val="Civil_BOQ17"/>
      <sheetName val="Cash_Flow17"/>
      <sheetName val="Fill_this_out_first___17"/>
      <sheetName val="Driveway_Beams17"/>
      <sheetName val="RCC,Ret__Wall"/>
      <sheetName val="Civil_Works22"/>
      <sheetName val="key_dates18"/>
      <sheetName val="TBAL9697_-group_wise__sdpl20"/>
      <sheetName val="Fin_Sum18"/>
      <sheetName val="beam-reinft-IIInd_floor21"/>
      <sheetName val="Staff_Acco_18"/>
      <sheetName val="Mat_-Rates18"/>
      <sheetName val="RATE_ANALYSIS_HYDRAULIC_17-0319"/>
      <sheetName val="cables_-_Warmshell18"/>
      <sheetName val="Break_Dw20"/>
      <sheetName val="GR_slab-reinft18"/>
      <sheetName val="Name_List18"/>
      <sheetName val="Pacakges_split18"/>
      <sheetName val="Data_sheet18"/>
      <sheetName val="Sheet_118"/>
      <sheetName val="Per_Unit18"/>
      <sheetName val="Cash_Flow_Input_Data_ISC18"/>
      <sheetName val="key_info18"/>
      <sheetName val="Cashflow_projection18"/>
      <sheetName val="220_11__BS_18"/>
      <sheetName val="2_civil-RA19"/>
      <sheetName val="final_abstract18"/>
      <sheetName val="labour_rates18"/>
      <sheetName val="Civil_&amp;_design18"/>
      <sheetName val="Res_Sheet18"/>
      <sheetName val="Civil_BOQ18"/>
      <sheetName val="Cash_Flow18"/>
      <sheetName val="Fill_this_out_first___18"/>
      <sheetName val="Driveway_Beams18"/>
      <sheetName val="RCC,Ret__Wall1"/>
      <sheetName val="Civil_Works23"/>
      <sheetName val="key_dates19"/>
      <sheetName val="TBAL9697_-group_wise__sdpl21"/>
      <sheetName val="Fin_Sum19"/>
      <sheetName val="beam-reinft-IIInd_floor22"/>
      <sheetName val="Staff_Acco_19"/>
      <sheetName val="Mat_-Rates19"/>
      <sheetName val="RATE_ANALYSIS_HYDRAULIC_17-0320"/>
      <sheetName val="cables_-_Warmshell19"/>
      <sheetName val="Break_Dw21"/>
      <sheetName val="GR_slab-reinft19"/>
      <sheetName val="Name_List19"/>
      <sheetName val="Pacakges_split19"/>
      <sheetName val="Data_sheet19"/>
      <sheetName val="Sheet_119"/>
      <sheetName val="Per_Unit19"/>
      <sheetName val="Cash_Flow_Input_Data_ISC19"/>
      <sheetName val="key_info19"/>
      <sheetName val="Cashflow_projection19"/>
      <sheetName val="220_11__BS_19"/>
      <sheetName val="2_civil-RA20"/>
      <sheetName val="final_abstract19"/>
      <sheetName val="labour_rates19"/>
      <sheetName val="Civil_&amp;_design19"/>
      <sheetName val="Res_Sheet19"/>
      <sheetName val="Civil_BOQ19"/>
      <sheetName val="Cash_Flow19"/>
      <sheetName val="Fill_this_out_first___19"/>
      <sheetName val="Driveway_Beams19"/>
      <sheetName val="RCC,Ret__Wall2"/>
      <sheetName val="Civil_Works25"/>
      <sheetName val="key_dates21"/>
      <sheetName val="TBAL9697_-group_wise__sdpl23"/>
      <sheetName val="Fin_Sum21"/>
      <sheetName val="beam-reinft-IIInd_floor24"/>
      <sheetName val="Staff_Acco_21"/>
      <sheetName val="Mat_-Rates21"/>
      <sheetName val="RATE_ANALYSIS_HYDRAULIC_17-0322"/>
      <sheetName val="cables_-_Warmshell21"/>
      <sheetName val="Break_Dw23"/>
      <sheetName val="GR_slab-reinft21"/>
      <sheetName val="Name_List21"/>
      <sheetName val="Pacakges_split21"/>
      <sheetName val="Data_sheet21"/>
      <sheetName val="Sheet_121"/>
      <sheetName val="Per_Unit21"/>
      <sheetName val="Cash_Flow_Input_Data_ISC21"/>
      <sheetName val="key_info21"/>
      <sheetName val="Cashflow_projection21"/>
      <sheetName val="220_11__BS_21"/>
      <sheetName val="2_civil-RA22"/>
      <sheetName val="final_abstract21"/>
      <sheetName val="labour_rates21"/>
      <sheetName val="Civil_&amp;_design21"/>
      <sheetName val="Res_Sheet21"/>
      <sheetName val="Civil_BOQ21"/>
      <sheetName val="Cash_Flow21"/>
      <sheetName val="Fill_this_out_first___21"/>
      <sheetName val="Driveway_Beams21"/>
      <sheetName val="RCC,Ret__Wall4"/>
      <sheetName val="Civil_Works26"/>
      <sheetName val="key_dates22"/>
      <sheetName val="TBAL9697_-group_wise__sdpl24"/>
      <sheetName val="Fin_Sum22"/>
      <sheetName val="beam-reinft-IIInd_floor25"/>
      <sheetName val="Staff_Acco_22"/>
      <sheetName val="Mat_-Rates22"/>
      <sheetName val="RATE_ANALYSIS_HYDRAULIC_17-0323"/>
      <sheetName val="cables_-_Warmshell22"/>
      <sheetName val="Break_Dw24"/>
      <sheetName val="GR_slab-reinft22"/>
      <sheetName val="Name_List22"/>
      <sheetName val="Pacakges_split22"/>
      <sheetName val="Data_sheet22"/>
      <sheetName val="Sheet_122"/>
      <sheetName val="Per_Unit22"/>
      <sheetName val="Cash_Flow_Input_Data_ISC22"/>
      <sheetName val="key_info22"/>
      <sheetName val="Cashflow_projection22"/>
      <sheetName val="220_11__BS_22"/>
      <sheetName val="2_civil-RA23"/>
      <sheetName val="final_abstract22"/>
      <sheetName val="labour_rates22"/>
      <sheetName val="Civil_&amp;_design22"/>
      <sheetName val="Res_Sheet22"/>
      <sheetName val="Civil_BOQ22"/>
      <sheetName val="Cash_Flow22"/>
      <sheetName val="Fill_this_out_first___22"/>
      <sheetName val="Driveway_Beams22"/>
      <sheetName val="RCC,Ret__Wall5"/>
      <sheetName val="Mat_Cost"/>
      <sheetName val="Civil_Works27"/>
      <sheetName val="key_dates23"/>
      <sheetName val="TBAL9697_-group_wise__sdpl25"/>
      <sheetName val="Fin_Sum23"/>
      <sheetName val="beam-reinft-IIInd_floor26"/>
      <sheetName val="Staff_Acco_23"/>
      <sheetName val="Mat_-Rates23"/>
      <sheetName val="RATE_ANALYSIS_HYDRAULIC_17-0324"/>
      <sheetName val="cables_-_Warmshell23"/>
      <sheetName val="Break_Dw25"/>
      <sheetName val="GR_slab-reinft23"/>
      <sheetName val="Name_List23"/>
      <sheetName val="Pacakges_split23"/>
      <sheetName val="Data_sheet23"/>
      <sheetName val="Sheet_123"/>
      <sheetName val="Per_Unit23"/>
      <sheetName val="Cash_Flow_Input_Data_ISC23"/>
      <sheetName val="key_info23"/>
      <sheetName val="Cashflow_projection23"/>
      <sheetName val="220_11__BS_23"/>
      <sheetName val="2_civil-RA24"/>
      <sheetName val="final_abstract23"/>
      <sheetName val="labour_rates23"/>
      <sheetName val="Civil_&amp;_design23"/>
      <sheetName val="Res_Sheet23"/>
      <sheetName val="Civil_BOQ23"/>
      <sheetName val="Cash_Flow23"/>
      <sheetName val="Fill_this_out_first___23"/>
      <sheetName val="Driveway_Beams23"/>
      <sheetName val="RCC,Ret__Wall6"/>
      <sheetName val="Civil_Works28"/>
      <sheetName val="key_dates24"/>
      <sheetName val="TBAL9697_-group_wise__sdpl26"/>
      <sheetName val="Fin_Sum24"/>
      <sheetName val="beam-reinft-IIInd_floor27"/>
      <sheetName val="Staff_Acco_24"/>
      <sheetName val="Mat_-Rates24"/>
      <sheetName val="RATE_ANALYSIS_HYDRAULIC_17-0325"/>
      <sheetName val="cables_-_Warmshell24"/>
      <sheetName val="Break_Dw26"/>
      <sheetName val="GR_slab-reinft24"/>
      <sheetName val="Name_List24"/>
      <sheetName val="Pacakges_split24"/>
      <sheetName val="Data_sheet24"/>
      <sheetName val="Sheet_124"/>
      <sheetName val="Per_Unit24"/>
      <sheetName val="Cash_Flow_Input_Data_ISC24"/>
      <sheetName val="key_info24"/>
      <sheetName val="Cashflow_projection24"/>
      <sheetName val="220_11__BS_24"/>
      <sheetName val="2_civil-RA25"/>
      <sheetName val="final_abstract24"/>
      <sheetName val="labour_rates24"/>
      <sheetName val="Civil_&amp;_design24"/>
      <sheetName val="Res_Sheet24"/>
      <sheetName val="Civil_BOQ24"/>
      <sheetName val="Cash_Flow24"/>
      <sheetName val="Fill_this_out_first___24"/>
      <sheetName val="Driveway_Beams24"/>
      <sheetName val="RCC,Ret__Wall7"/>
      <sheetName val="Meas_-Hotel_Part"/>
      <sheetName val="4_CIS"/>
      <sheetName val="Control"/>
      <sheetName val="COP Final"/>
      <sheetName val="Conversions Final"/>
      <sheetName val="BOQ-Part1"/>
      <sheetName val="Code Map"/>
      <sheetName val="PointNo.5"/>
      <sheetName val=" COP 100%"/>
      <sheetName val="SILICATE"/>
      <sheetName val="Sheet2 (2)"/>
      <sheetName val="Basic Material Rates(7)"/>
      <sheetName val="SUMMARY-client"/>
      <sheetName val="Rates Basic"/>
      <sheetName val="A"/>
      <sheetName val="[RATE ANALYSIS HYDRAULIC 17-03-"/>
      <sheetName val="DETAILED  BOQ"/>
      <sheetName val="titles"/>
      <sheetName val="B1"/>
      <sheetName val="INDIGINEOUS ITEMS "/>
      <sheetName val="Schedules"/>
      <sheetName val="Factor Sheet"/>
      <sheetName val="CABLE DATA"/>
      <sheetName val="CDC-4"/>
      <sheetName val="ZIC"/>
      <sheetName val="CFForecast detail"/>
      <sheetName val="Measer1"/>
      <sheetName val="17"/>
      <sheetName val="SPILL OVER"/>
      <sheetName val="Clipsal"/>
      <sheetName val="Legrand DB"/>
      <sheetName val="DG"/>
      <sheetName val="BEC MS "/>
      <sheetName val="Earthing"/>
      <sheetName val="Endtermination"/>
      <sheetName val="Fire"/>
      <sheetName val="Legrand Popular"/>
      <sheetName val="DPX LEGRAND"/>
      <sheetName val="Margin"/>
      <sheetName val="mccb"/>
      <sheetName val="Mosac"/>
      <sheetName val="Myline"/>
      <sheetName val="Wiring"/>
      <sheetName val="Roma"/>
      <sheetName val="Tray &amp; trunking"/>
      <sheetName val="Section 2"/>
      <sheetName val="RA"/>
      <sheetName val="dBase"/>
      <sheetName val="Precalculation"/>
      <sheetName val="class &amp; category"/>
      <sheetName val="labour coeff"/>
      <sheetName val="COA"/>
      <sheetName val="Plumbing  BOQ_Pune"/>
      <sheetName val="INPUT_SHEET2"/>
      <sheetName val="System_Summary"/>
      <sheetName val="RATE_XLS"/>
      <sheetName val="Cleaning_&amp;_Grubbing"/>
      <sheetName val="PRECAST_lightconc-II"/>
      <sheetName val="foot-slab_reinft"/>
      <sheetName val="Code_Map"/>
      <sheetName val="PointNo_5"/>
      <sheetName val="_COP_100%"/>
      <sheetName val="INTIME_PROJECT_AREA"/>
      <sheetName val="Meas_-Hotel_Part1"/>
      <sheetName val="4_CIS1"/>
      <sheetName val="System_Summary1"/>
      <sheetName val="Meas_-Hotel_Part2"/>
      <sheetName val="System_Summary2"/>
      <sheetName val="4_CIS2"/>
      <sheetName val="Project Details"/>
      <sheetName val="2A"/>
      <sheetName val="2B"/>
      <sheetName val="2C"/>
      <sheetName val="2D"/>
      <sheetName val="2E"/>
      <sheetName val="2F"/>
      <sheetName val="2G"/>
      <sheetName val="2H"/>
      <sheetName val="3A"/>
      <sheetName val="3B"/>
      <sheetName val="4"/>
      <sheetName val="8A"/>
      <sheetName val="8B"/>
      <sheetName val="9A"/>
      <sheetName val="9B"/>
      <sheetName val="9C"/>
      <sheetName val="9D"/>
      <sheetName val="9E"/>
      <sheetName val="9F"/>
      <sheetName val="9G"/>
      <sheetName val="9H"/>
      <sheetName val="9I"/>
      <sheetName val="9J"/>
      <sheetName val="9K"/>
      <sheetName val="Codes"/>
      <sheetName val="Annex"/>
      <sheetName val="Intro"/>
      <sheetName val="Project Charter"/>
      <sheetName val="detail"/>
      <sheetName val="Rate analysis- BOQ 1 "/>
      <sheetName val="_RATE ANALYSIS HYDRAULIC 17-03-"/>
      <sheetName val="banilad"/>
      <sheetName val="Mactan"/>
      <sheetName val="Mandaue"/>
      <sheetName val="Mmt"/>
      <sheetName val="Labour"/>
      <sheetName val="R.A."/>
      <sheetName val="10"/>
      <sheetName val="11A"/>
      <sheetName val="11B "/>
      <sheetName val="12A"/>
      <sheetName val="12B"/>
      <sheetName val="6A"/>
      <sheetName val="6B"/>
      <sheetName val="7A"/>
      <sheetName val="7B"/>
      <sheetName val="5"/>
      <sheetName val="13"/>
      <sheetName val="1"/>
      <sheetName val="14"/>
      <sheetName val="SSG"/>
      <sheetName val="KQ Cost Controlling"/>
      <sheetName val="KQ Appropriation"/>
      <sheetName val="Detail P&amp;L"/>
      <sheetName val="Assumption Sheet"/>
      <sheetName val="EXIS-COMBINED"/>
      <sheetName val="Project Brief"/>
      <sheetName val="Area Statement"/>
      <sheetName val="beam-reinft"/>
      <sheetName val="FORM7"/>
      <sheetName val="sum-all"/>
      <sheetName val="CPIPE"/>
      <sheetName val="exp-ded-jan' 06"/>
      <sheetName val="Design sheet"/>
      <sheetName val="Boq (Main Building)"/>
      <sheetName val="except wiring"/>
      <sheetName val="Data Input"/>
      <sheetName val="TEXT"/>
      <sheetName val="Table"/>
      <sheetName val="OS"/>
      <sheetName val="11 kV SWGR"/>
      <sheetName val="Materials "/>
      <sheetName val="Rising Main 1"/>
      <sheetName val="Summary Part 1"/>
      <sheetName val="A.O.R."/>
      <sheetName val="TPL_RECEIPTS MB51"/>
      <sheetName val="Brazil-Russia-EuropeDecToMar-05"/>
      <sheetName val="ROW Orders for March 05"/>
      <sheetName val="PKG PO"/>
      <sheetName val="LLM DPRECEIPTS MB51"/>
      <sheetName val="PHS_RECEIPTS"/>
      <sheetName val="ZSEM stock (ympc038)"/>
      <sheetName val="MFG PO"/>
      <sheetName val="11-hsd"/>
      <sheetName val="13-septic"/>
      <sheetName val="7-ug"/>
      <sheetName val="2-utility"/>
      <sheetName val="18-misc"/>
      <sheetName val="5-pipe"/>
      <sheetName val="SPT vs PHI"/>
      <sheetName val="소상 &quot;1&quot;"/>
      <sheetName val="L+M"/>
      <sheetName val="Projects"/>
      <sheetName val="Structure Bills Qty"/>
      <sheetName val="inWords"/>
      <sheetName val="Rates 7-20"/>
      <sheetName val="Cashflow - Con"/>
      <sheetName val="Rate analysis"/>
      <sheetName val="est"/>
      <sheetName val="Det_Des"/>
      <sheetName val="GUT (2)"/>
      <sheetName val="ACE-OUT"/>
      <sheetName val="Civil_Works29"/>
      <sheetName val="key_dates25"/>
      <sheetName val="TBAL9697_-group_wise__sdpl27"/>
      <sheetName val="Fin_Sum25"/>
      <sheetName val="beam-reinft-IIInd_floor28"/>
      <sheetName val="Mat_-Rates25"/>
      <sheetName val="RATE_ANALYSIS_HYDRAULIC_17-0326"/>
      <sheetName val="Staff_Acco_25"/>
      <sheetName val="cables_-_Warmshell25"/>
      <sheetName val="Break_Dw27"/>
      <sheetName val="GR_slab-reinft25"/>
      <sheetName val="Name_List25"/>
      <sheetName val="Cash_Flow_Input_Data_ISC25"/>
      <sheetName val="key_info25"/>
      <sheetName val="Data_sheet25"/>
      <sheetName val="Sheet_125"/>
      <sheetName val="Per_Unit25"/>
      <sheetName val="220_11__BS_25"/>
      <sheetName val="Pacakges_split25"/>
      <sheetName val="Cashflow_projection25"/>
      <sheetName val="Res_Sheet25"/>
      <sheetName val="Civil_BOQ25"/>
      <sheetName val="Cash_Flow25"/>
      <sheetName val="labour_rates25"/>
      <sheetName val="final_abstract25"/>
      <sheetName val="2_civil-RA26"/>
      <sheetName val="Civil_&amp;_design25"/>
      <sheetName val="Driveway_Beams25"/>
      <sheetName val="RCC,Ret__Wall8"/>
      <sheetName val="Fill_this_out_first___25"/>
      <sheetName val="BOQ_Distribution"/>
      <sheetName val="Sheet2_(2)"/>
      <sheetName val="Basic_Material_Rates(7)"/>
      <sheetName val="COP_Final"/>
      <sheetName val="INDIGINEOUS_ITEMS_"/>
      <sheetName val="Conversions_Final"/>
      <sheetName val="DETAILED__BOQ"/>
      <sheetName val="Rates_Basic"/>
      <sheetName val="Factor_Sheet"/>
      <sheetName val="11B_"/>
      <sheetName val="Civil_Works30"/>
      <sheetName val="key_dates26"/>
      <sheetName val="TBAL9697_-group_wise__sdpl28"/>
      <sheetName val="Fin_Sum26"/>
      <sheetName val="beam-reinft-IIInd_floor29"/>
      <sheetName val="Mat_-Rates26"/>
      <sheetName val="RATE_ANALYSIS_HYDRAULIC_17-0327"/>
      <sheetName val="Staff_Acco_26"/>
      <sheetName val="cables_-_Warmshell26"/>
      <sheetName val="Break_Dw28"/>
      <sheetName val="GR_slab-reinft26"/>
      <sheetName val="Name_List26"/>
      <sheetName val="Cash_Flow_Input_Data_ISC26"/>
      <sheetName val="key_info26"/>
      <sheetName val="Data_sheet26"/>
      <sheetName val="Sheet_126"/>
      <sheetName val="Per_Unit26"/>
      <sheetName val="220_11__BS_26"/>
      <sheetName val="Pacakges_split26"/>
      <sheetName val="Cashflow_projection26"/>
      <sheetName val="Res_Sheet26"/>
      <sheetName val="Civil_BOQ26"/>
      <sheetName val="Cash_Flow26"/>
      <sheetName val="labour_rates26"/>
      <sheetName val="final_abstract26"/>
      <sheetName val="2_civil-RA27"/>
      <sheetName val="Civil_&amp;_design26"/>
      <sheetName val="INPUT_SHEET3"/>
      <sheetName val="Driveway_Beams26"/>
      <sheetName val="INTIME_PROJECT_AREA1"/>
      <sheetName val="RCC,Ret__Wall9"/>
      <sheetName val="Fill_this_out_first___26"/>
      <sheetName val="BOQ_Distribution1"/>
      <sheetName val="Cleaning_&amp;_Grubbing1"/>
      <sheetName val="PRECAST_lightconc-II1"/>
      <sheetName val="foot-slab_reinft1"/>
      <sheetName val="RATE_XLS1"/>
      <sheetName val="Sheet2_(2)1"/>
      <sheetName val="Code_Map1"/>
      <sheetName val="PointNo_51"/>
      <sheetName val="_COP_100%1"/>
      <sheetName val="Basic_Material_Rates(7)1"/>
      <sheetName val="COP_Final1"/>
      <sheetName val="INDIGINEOUS_ITEMS_1"/>
      <sheetName val="Conversions_Final1"/>
      <sheetName val="DETAILED__BOQ1"/>
      <sheetName val="Rates_Basic1"/>
      <sheetName val="Factor_Sheet1"/>
      <sheetName val="11B_1"/>
      <sheetName val="SubAnlysis"/>
      <sheetName val="Sheet2"/>
      <sheetName val="SomeRate"/>
      <sheetName val="ItemSearched"/>
      <sheetName val="ItemList"/>
      <sheetName val="dummy2"/>
      <sheetName val="sheeet7"/>
      <sheetName val="Measurment"/>
      <sheetName val="Connections"/>
      <sheetName val="lov-COAct"/>
      <sheetName val="lov-cspl"/>
      <sheetName val="Meas_-Hotel_Part3"/>
      <sheetName val="4_CIS3"/>
      <sheetName val="System_Summary3"/>
      <sheetName val="[RATE_ANALYSIS_HYDRAULIC_17-03-"/>
      <sheetName val="CABLE_DATA"/>
      <sheetName val="CFForecast_detail"/>
      <sheetName val="SPILL_OVER"/>
      <sheetName val="Legrand_DB"/>
      <sheetName val="BEC_MS_"/>
      <sheetName val="Legrand_Popular"/>
      <sheetName val="DPX_LEGRAND"/>
      <sheetName val="Tray_&amp;_trunking"/>
      <sheetName val="labour_coeff"/>
      <sheetName val="Section_2"/>
      <sheetName val="Plumbing__BOQ_Pune"/>
      <sheetName val="Project_Details"/>
      <sheetName val="INPUT_SHEET7"/>
      <sheetName val="INPUT_SHEET4"/>
      <sheetName val="INPUT_SHEET5"/>
      <sheetName val="INPUT_SHEET6"/>
      <sheetName val="Basement Budget"/>
      <sheetName val="Traveller Details"/>
      <sheetName val="DSL-S"/>
      <sheetName val="LA- lookups"/>
      <sheetName val="Other assumptions"/>
      <sheetName val="SITE OVERHEADS"/>
      <sheetName val="s"/>
      <sheetName val="Check List"/>
      <sheetName val="Consumption"/>
      <sheetName val="Recovery"/>
      <sheetName val="MAT.COST"/>
      <sheetName val="F-DCF"/>
      <sheetName val="Civil_Works34"/>
      <sheetName val="TBAL9697_-group_wise__sdpl32"/>
      <sheetName val="beam-reinft-IIInd_floor33"/>
      <sheetName val="RATE_ANALYSIS_HYDRAULIC_17-0331"/>
      <sheetName val="Staff_Acco_30"/>
      <sheetName val="Name_List30"/>
      <sheetName val="Break_Dw32"/>
      <sheetName val="cables_-_Warmshell30"/>
      <sheetName val="key_dates30"/>
      <sheetName val="Fin_Sum30"/>
      <sheetName val="GR_slab-reinft30"/>
      <sheetName val="Cash_Flow_Input_Data_ISC30"/>
      <sheetName val="Mat_-Rates30"/>
      <sheetName val="Data_sheet29"/>
      <sheetName val="Sheet_129"/>
      <sheetName val="Per_Unit29"/>
      <sheetName val="220_11__BS_29"/>
      <sheetName val="key_info29"/>
      <sheetName val="Pacakges_split29"/>
      <sheetName val="Cashflow_projection29"/>
      <sheetName val="final_abstract29"/>
      <sheetName val="Res_Sheet29"/>
      <sheetName val="Civil_BOQ29"/>
      <sheetName val="2_civil-RA30"/>
      <sheetName val="labour_rates29"/>
      <sheetName val="Civil_&amp;_design29"/>
      <sheetName val="Cash_Flow29"/>
      <sheetName val="Civil_Works33"/>
      <sheetName val="beam-reinft-IIInd_floor32"/>
      <sheetName val="TBAL9697_-group_wise__sdpl31"/>
      <sheetName val="RATE_ANALYSIS_HYDRAULIC_17-0330"/>
      <sheetName val="Staff_Acco_29"/>
      <sheetName val="Name_List29"/>
      <sheetName val="Break_Dw31"/>
      <sheetName val="cables_-_Warmshell29"/>
      <sheetName val="key_dates29"/>
      <sheetName val="Fin_Sum29"/>
      <sheetName val="GR_slab-reinft29"/>
      <sheetName val="Mat_-Rates29"/>
      <sheetName val="Cash_Flow_Input_Data_ISC29"/>
      <sheetName val="final_abstract28"/>
      <sheetName val="Data_sheet28"/>
      <sheetName val="Sheet_128"/>
      <sheetName val="Per_Unit28"/>
      <sheetName val="Pacakges_split28"/>
      <sheetName val="Res_Sheet28"/>
      <sheetName val="Civil_BOQ28"/>
      <sheetName val="2_civil-RA29"/>
      <sheetName val="labour_rates28"/>
      <sheetName val="Civil_&amp;_design28"/>
      <sheetName val="key_info28"/>
      <sheetName val="Cash_Flow28"/>
      <sheetName val="220_11__BS_28"/>
      <sheetName val="Cashflow_projection28"/>
      <sheetName val="Civil_Works31"/>
      <sheetName val="beam-reinft-IIInd_floor30"/>
      <sheetName val="TBAL9697_-group_wise__sdpl29"/>
      <sheetName val="RATE_ANALYSIS_HYDRAULIC_17-0328"/>
      <sheetName val="Staff_Acco_27"/>
      <sheetName val="Name_List27"/>
      <sheetName val="Break_Dw29"/>
      <sheetName val="cables_-_Warmshell27"/>
      <sheetName val="key_dates27"/>
      <sheetName val="Fin_Sum27"/>
      <sheetName val="GR_slab-reinft27"/>
      <sheetName val="Mat_-Rates27"/>
      <sheetName val="Cash_Flow_Input_Data_ISC27"/>
      <sheetName val="Civil_Works32"/>
      <sheetName val="beam-reinft-IIInd_floor31"/>
      <sheetName val="TBAL9697_-group_wise__sdpl30"/>
      <sheetName val="RATE_ANALYSIS_HYDRAULIC_17-0329"/>
      <sheetName val="Staff_Acco_28"/>
      <sheetName val="Name_List28"/>
      <sheetName val="Break_Dw30"/>
      <sheetName val="cables_-_Warmshell28"/>
      <sheetName val="key_dates28"/>
      <sheetName val="Fin_Sum28"/>
      <sheetName val="GR_slab-reinft28"/>
      <sheetName val="Mat_-Rates28"/>
      <sheetName val="Cash_Flow_Input_Data_ISC28"/>
      <sheetName val="final_abstract27"/>
      <sheetName val="Data_sheet27"/>
      <sheetName val="Sheet_127"/>
      <sheetName val="Per_Unit27"/>
      <sheetName val="Pacakges_split27"/>
      <sheetName val="Res_Sheet27"/>
      <sheetName val="Civil_BOQ27"/>
      <sheetName val="2_civil-RA28"/>
      <sheetName val="labour_rates27"/>
      <sheetName val="Civil_&amp;_design27"/>
      <sheetName val="key_info27"/>
      <sheetName val="Cash_Flow27"/>
      <sheetName val="220_11__BS_27"/>
      <sheetName val="Cashflow_projection27"/>
      <sheetName val="Civil_Works42"/>
      <sheetName val="beam-reinft-IIInd_floor41"/>
      <sheetName val="TBAL9697_-group_wise__sdpl40"/>
      <sheetName val="RATE_ANALYSIS_HYDRAULIC_17-0339"/>
      <sheetName val="Staff_Acco_38"/>
      <sheetName val="Name_List38"/>
      <sheetName val="Break_Dw40"/>
      <sheetName val="cables_-_Warmshell38"/>
      <sheetName val="key_dates38"/>
      <sheetName val="Fin_Sum38"/>
      <sheetName val="GR_slab-reinft38"/>
      <sheetName val="Mat_-Rates38"/>
      <sheetName val="Cash_Flow_Input_Data_ISC38"/>
      <sheetName val="final_abstract37"/>
      <sheetName val="Data_sheet37"/>
      <sheetName val="Sheet_137"/>
      <sheetName val="Per_Unit37"/>
      <sheetName val="Pacakges_split37"/>
      <sheetName val="Res_Sheet37"/>
      <sheetName val="Civil_BOQ37"/>
      <sheetName val="2_civil-RA38"/>
      <sheetName val="labour_rates37"/>
      <sheetName val="Civil_&amp;_design37"/>
      <sheetName val="key_info37"/>
      <sheetName val="Cash_Flow37"/>
      <sheetName val="220_11__BS_37"/>
      <sheetName val="Cashflow_projection37"/>
      <sheetName val="Civil_Works35"/>
      <sheetName val="beam-reinft-IIInd_floor34"/>
      <sheetName val="TBAL9697_-group_wise__sdpl33"/>
      <sheetName val="RATE_ANALYSIS_HYDRAULIC_17-0332"/>
      <sheetName val="Staff_Acco_31"/>
      <sheetName val="Name_List31"/>
      <sheetName val="Break_Dw33"/>
      <sheetName val="cables_-_Warmshell31"/>
      <sheetName val="key_dates31"/>
      <sheetName val="Fin_Sum31"/>
      <sheetName val="GR_slab-reinft31"/>
      <sheetName val="Mat_-Rates31"/>
      <sheetName val="Cash_Flow_Input_Data_ISC31"/>
      <sheetName val="final_abstract30"/>
      <sheetName val="Data_sheet30"/>
      <sheetName val="Sheet_130"/>
      <sheetName val="Per_Unit30"/>
      <sheetName val="Pacakges_split30"/>
      <sheetName val="Res_Sheet30"/>
      <sheetName val="Civil_BOQ30"/>
      <sheetName val="2_civil-RA31"/>
      <sheetName val="labour_rates30"/>
      <sheetName val="Civil_&amp;_design30"/>
      <sheetName val="key_info30"/>
      <sheetName val="Cash_Flow30"/>
      <sheetName val="220_11__BS_30"/>
      <sheetName val="Cashflow_projection30"/>
      <sheetName val="Civil_Works36"/>
      <sheetName val="beam-reinft-IIInd_floor35"/>
      <sheetName val="TBAL9697_-group_wise__sdpl34"/>
      <sheetName val="RATE_ANALYSIS_HYDRAULIC_17-0333"/>
      <sheetName val="Staff_Acco_32"/>
      <sheetName val="Name_List32"/>
      <sheetName val="Break_Dw34"/>
      <sheetName val="cables_-_Warmshell32"/>
      <sheetName val="key_dates32"/>
      <sheetName val="Fin_Sum32"/>
      <sheetName val="GR_slab-reinft32"/>
      <sheetName val="Mat_-Rates32"/>
      <sheetName val="Cash_Flow_Input_Data_ISC32"/>
      <sheetName val="final_abstract31"/>
      <sheetName val="Data_sheet31"/>
      <sheetName val="Sheet_131"/>
      <sheetName val="Per_Unit31"/>
      <sheetName val="Pacakges_split31"/>
      <sheetName val="Res_Sheet31"/>
      <sheetName val="Civil_BOQ31"/>
      <sheetName val="2_civil-RA32"/>
      <sheetName val="labour_rates31"/>
      <sheetName val="Civil_&amp;_design31"/>
      <sheetName val="key_info31"/>
      <sheetName val="Cash_Flow31"/>
      <sheetName val="220_11__BS_31"/>
      <sheetName val="Cashflow_projection31"/>
      <sheetName val="Civil_Works37"/>
      <sheetName val="beam-reinft-IIInd_floor36"/>
      <sheetName val="TBAL9697_-group_wise__sdpl35"/>
      <sheetName val="RATE_ANALYSIS_HYDRAULIC_17-0334"/>
      <sheetName val="Staff_Acco_33"/>
      <sheetName val="Name_List33"/>
      <sheetName val="Break_Dw35"/>
      <sheetName val="cables_-_Warmshell33"/>
      <sheetName val="key_dates33"/>
      <sheetName val="Fin_Sum33"/>
      <sheetName val="GR_slab-reinft33"/>
      <sheetName val="Mat_-Rates33"/>
      <sheetName val="Cash_Flow_Input_Data_ISC33"/>
      <sheetName val="final_abstract32"/>
      <sheetName val="Data_sheet32"/>
      <sheetName val="Sheet_132"/>
      <sheetName val="Per_Unit32"/>
      <sheetName val="Pacakges_split32"/>
      <sheetName val="Res_Sheet32"/>
      <sheetName val="Civil_BOQ32"/>
      <sheetName val="2_civil-RA33"/>
      <sheetName val="labour_rates32"/>
      <sheetName val="Civil_&amp;_design32"/>
      <sheetName val="key_info32"/>
      <sheetName val="Cash_Flow32"/>
      <sheetName val="220_11__BS_32"/>
      <sheetName val="Cashflow_projection32"/>
      <sheetName val="Civil_Works38"/>
      <sheetName val="beam-reinft-IIInd_floor37"/>
      <sheetName val="TBAL9697_-group_wise__sdpl36"/>
      <sheetName val="RATE_ANALYSIS_HYDRAULIC_17-0335"/>
      <sheetName val="Staff_Acco_34"/>
      <sheetName val="Name_List34"/>
      <sheetName val="Break_Dw36"/>
      <sheetName val="cables_-_Warmshell34"/>
      <sheetName val="key_dates34"/>
      <sheetName val="Fin_Sum34"/>
      <sheetName val="GR_slab-reinft34"/>
      <sheetName val="Mat_-Rates34"/>
      <sheetName val="Cash_Flow_Input_Data_ISC34"/>
      <sheetName val="final_abstract33"/>
      <sheetName val="Data_sheet33"/>
      <sheetName val="Sheet_133"/>
      <sheetName val="Per_Unit33"/>
      <sheetName val="Pacakges_split33"/>
      <sheetName val="Res_Sheet33"/>
      <sheetName val="Civil_BOQ33"/>
      <sheetName val="2_civil-RA34"/>
      <sheetName val="labour_rates33"/>
      <sheetName val="Civil_&amp;_design33"/>
      <sheetName val="key_info33"/>
      <sheetName val="Cash_Flow33"/>
      <sheetName val="220_11__BS_33"/>
      <sheetName val="Cashflow_projection33"/>
      <sheetName val="Civil_Works40"/>
      <sheetName val="beam-reinft-IIInd_floor39"/>
      <sheetName val="TBAL9697_-group_wise__sdpl38"/>
      <sheetName val="RATE_ANALYSIS_HYDRAULIC_17-0337"/>
      <sheetName val="Staff_Acco_36"/>
      <sheetName val="Name_List36"/>
      <sheetName val="Break_Dw38"/>
      <sheetName val="cables_-_Warmshell36"/>
      <sheetName val="key_dates36"/>
      <sheetName val="Fin_Sum36"/>
      <sheetName val="GR_slab-reinft36"/>
      <sheetName val="Mat_-Rates36"/>
      <sheetName val="Cash_Flow_Input_Data_ISC36"/>
      <sheetName val="final_abstract35"/>
      <sheetName val="Data_sheet35"/>
      <sheetName val="Sheet_135"/>
      <sheetName val="Per_Unit35"/>
      <sheetName val="Pacakges_split35"/>
      <sheetName val="Res_Sheet35"/>
      <sheetName val="Civil_BOQ35"/>
      <sheetName val="2_civil-RA36"/>
      <sheetName val="labour_rates35"/>
      <sheetName val="Civil_&amp;_design35"/>
      <sheetName val="key_info35"/>
      <sheetName val="Cash_Flow35"/>
      <sheetName val="220_11__BS_35"/>
      <sheetName val="Cashflow_projection35"/>
      <sheetName val="Civil_Works39"/>
      <sheetName val="beam-reinft-IIInd_floor38"/>
      <sheetName val="TBAL9697_-group_wise__sdpl37"/>
      <sheetName val="RATE_ANALYSIS_HYDRAULIC_17-0336"/>
      <sheetName val="Staff_Acco_35"/>
      <sheetName val="Name_List35"/>
      <sheetName val="Break_Dw37"/>
      <sheetName val="cables_-_Warmshell35"/>
      <sheetName val="key_dates35"/>
      <sheetName val="Fin_Sum35"/>
      <sheetName val="GR_slab-reinft35"/>
      <sheetName val="Mat_-Rates35"/>
      <sheetName val="Cash_Flow_Input_Data_ISC35"/>
      <sheetName val="final_abstract34"/>
      <sheetName val="Data_sheet34"/>
      <sheetName val="Sheet_134"/>
      <sheetName val="Per_Unit34"/>
      <sheetName val="Pacakges_split34"/>
      <sheetName val="Res_Sheet34"/>
      <sheetName val="Civil_BOQ34"/>
      <sheetName val="2_civil-RA35"/>
      <sheetName val="labour_rates34"/>
      <sheetName val="Civil_&amp;_design34"/>
      <sheetName val="key_info34"/>
      <sheetName val="Cash_Flow34"/>
      <sheetName val="220_11__BS_34"/>
      <sheetName val="Cashflow_projection34"/>
      <sheetName val="Civil_Works41"/>
      <sheetName val="beam-reinft-IIInd_floor40"/>
      <sheetName val="TBAL9697_-group_wise__sdpl39"/>
      <sheetName val="RATE_ANALYSIS_HYDRAULIC_17-0338"/>
      <sheetName val="Staff_Acco_37"/>
      <sheetName val="Name_List37"/>
      <sheetName val="Break_Dw39"/>
      <sheetName val="cables_-_Warmshell37"/>
      <sheetName val="key_dates37"/>
      <sheetName val="Fin_Sum37"/>
      <sheetName val="GR_slab-reinft37"/>
      <sheetName val="Mat_-Rates37"/>
      <sheetName val="Cash_Flow_Input_Data_ISC37"/>
      <sheetName val="final_abstract36"/>
      <sheetName val="Data_sheet36"/>
      <sheetName val="Sheet_136"/>
      <sheetName val="Per_Unit36"/>
      <sheetName val="Pacakges_split36"/>
      <sheetName val="Res_Sheet36"/>
      <sheetName val="Civil_BOQ36"/>
      <sheetName val="2_civil-RA37"/>
      <sheetName val="labour_rates36"/>
      <sheetName val="Civil_&amp;_design36"/>
      <sheetName val="key_info36"/>
      <sheetName val="Cash_Flow36"/>
      <sheetName val="220_11__BS_36"/>
      <sheetName val="Cashflow_projection36"/>
      <sheetName val="Civil_Works43"/>
      <sheetName val="beam-reinft-IIInd_floor42"/>
      <sheetName val="TBAL9697_-group_wise__sdpl41"/>
      <sheetName val="RATE_ANALYSIS_HYDRAULIC_17-0340"/>
      <sheetName val="Staff_Acco_39"/>
      <sheetName val="Name_List39"/>
      <sheetName val="Break_Dw41"/>
      <sheetName val="cables_-_Warmshell39"/>
      <sheetName val="key_dates39"/>
      <sheetName val="Fin_Sum39"/>
      <sheetName val="GR_slab-reinft39"/>
      <sheetName val="Mat_-Rates39"/>
      <sheetName val="Cash_Flow_Input_Data_ISC39"/>
      <sheetName val="final_abstract38"/>
      <sheetName val="Data_sheet38"/>
      <sheetName val="Sheet_138"/>
      <sheetName val="Per_Unit38"/>
      <sheetName val="Pacakges_split38"/>
      <sheetName val="Res_Sheet38"/>
      <sheetName val="Civil_BOQ38"/>
      <sheetName val="2_civil-RA39"/>
      <sheetName val="labour_rates38"/>
      <sheetName val="Civil_&amp;_design38"/>
      <sheetName val="key_info38"/>
      <sheetName val="Cash_Flow38"/>
      <sheetName val="220_11__BS_38"/>
      <sheetName val="Cashflow_projection38"/>
      <sheetName val="Civil_Works44"/>
      <sheetName val="beam-reinft-IIInd_floor43"/>
      <sheetName val="TBAL9697_-group_wise__sdpl42"/>
      <sheetName val="RATE_ANALYSIS_HYDRAULIC_17-0341"/>
      <sheetName val="Staff_Acco_40"/>
      <sheetName val="Name_List40"/>
      <sheetName val="Break_Dw42"/>
      <sheetName val="cables_-_Warmshell40"/>
      <sheetName val="key_dates40"/>
      <sheetName val="Fin_Sum40"/>
      <sheetName val="GR_slab-reinft40"/>
      <sheetName val="Mat_-Rates40"/>
      <sheetName val="Cash_Flow_Input_Data_ISC40"/>
      <sheetName val="final_abstract39"/>
      <sheetName val="Data_sheet39"/>
      <sheetName val="Sheet_139"/>
      <sheetName val="Per_Unit39"/>
      <sheetName val="Pacakges_split39"/>
      <sheetName val="Res_Sheet39"/>
      <sheetName val="Civil_BOQ39"/>
      <sheetName val="2_civil-RA40"/>
      <sheetName val="labour_rates39"/>
      <sheetName val="Civil_&amp;_design39"/>
      <sheetName val="key_info39"/>
      <sheetName val="Cash_Flow39"/>
      <sheetName val="220_11__BS_39"/>
      <sheetName val="Cashflow_projection39"/>
      <sheetName val="Civil_Works48"/>
      <sheetName val="beam-reinft-IIInd_floor47"/>
      <sheetName val="TBAL9697_-group_wise__sdpl46"/>
      <sheetName val="RATE_ANALYSIS_HYDRAULIC_17-0345"/>
      <sheetName val="Staff_Acco_44"/>
      <sheetName val="Name_List44"/>
      <sheetName val="Break_Dw46"/>
      <sheetName val="cables_-_Warmshell44"/>
      <sheetName val="key_dates44"/>
      <sheetName val="Fin_Sum44"/>
      <sheetName val="GR_slab-reinft44"/>
      <sheetName val="Mat_-Rates44"/>
      <sheetName val="Cash_Flow_Input_Data_ISC44"/>
      <sheetName val="final_abstract43"/>
      <sheetName val="Data_sheet43"/>
      <sheetName val="Sheet_143"/>
      <sheetName val="Per_Unit43"/>
      <sheetName val="Pacakges_split43"/>
      <sheetName val="Res_Sheet43"/>
      <sheetName val="Civil_BOQ43"/>
      <sheetName val="2_civil-RA44"/>
      <sheetName val="labour_rates43"/>
      <sheetName val="Civil_&amp;_design43"/>
      <sheetName val="key_info43"/>
      <sheetName val="Cash_Flow43"/>
      <sheetName val="220_11__BS_43"/>
      <sheetName val="Cashflow_projection43"/>
      <sheetName val="Civil_Works45"/>
      <sheetName val="beam-reinft-IIInd_floor44"/>
      <sheetName val="TBAL9697_-group_wise__sdpl43"/>
      <sheetName val="RATE_ANALYSIS_HYDRAULIC_17-0342"/>
      <sheetName val="Staff_Acco_41"/>
      <sheetName val="Name_List41"/>
      <sheetName val="Break_Dw43"/>
      <sheetName val="cables_-_Warmshell41"/>
      <sheetName val="key_dates41"/>
      <sheetName val="Fin_Sum41"/>
      <sheetName val="GR_slab-reinft41"/>
      <sheetName val="Mat_-Rates41"/>
      <sheetName val="Cash_Flow_Input_Data_ISC41"/>
      <sheetName val="final_abstract40"/>
      <sheetName val="Data_sheet40"/>
      <sheetName val="Sheet_140"/>
      <sheetName val="Per_Unit40"/>
      <sheetName val="Pacakges_split40"/>
      <sheetName val="Res_Sheet40"/>
      <sheetName val="Civil_BOQ40"/>
      <sheetName val="2_civil-RA41"/>
      <sheetName val="labour_rates40"/>
      <sheetName val="Civil_&amp;_design40"/>
      <sheetName val="key_info40"/>
      <sheetName val="Cash_Flow40"/>
      <sheetName val="220_11__BS_40"/>
      <sheetName val="Cashflow_projection40"/>
      <sheetName val="Civil_Works46"/>
      <sheetName val="beam-reinft-IIInd_floor45"/>
      <sheetName val="TBAL9697_-group_wise__sdpl44"/>
      <sheetName val="RATE_ANALYSIS_HYDRAULIC_17-0343"/>
      <sheetName val="Staff_Acco_42"/>
      <sheetName val="Name_List42"/>
      <sheetName val="Break_Dw44"/>
      <sheetName val="cables_-_Warmshell42"/>
      <sheetName val="key_dates42"/>
      <sheetName val="Fin_Sum42"/>
      <sheetName val="GR_slab-reinft42"/>
      <sheetName val="Mat_-Rates42"/>
      <sheetName val="Cash_Flow_Input_Data_ISC42"/>
      <sheetName val="final_abstract41"/>
      <sheetName val="Data_sheet41"/>
      <sheetName val="Sheet_141"/>
      <sheetName val="Per_Unit41"/>
      <sheetName val="Pacakges_split41"/>
      <sheetName val="Res_Sheet41"/>
      <sheetName val="Civil_BOQ41"/>
      <sheetName val="2_civil-RA42"/>
      <sheetName val="labour_rates41"/>
      <sheetName val="Civil_&amp;_design41"/>
      <sheetName val="key_info41"/>
      <sheetName val="Cash_Flow41"/>
      <sheetName val="220_11__BS_41"/>
      <sheetName val="Cashflow_projection41"/>
      <sheetName val="Civil_Works47"/>
      <sheetName val="beam-reinft-IIInd_floor46"/>
      <sheetName val="TBAL9697_-group_wise__sdpl45"/>
      <sheetName val="RATE_ANALYSIS_HYDRAULIC_17-0344"/>
      <sheetName val="Staff_Acco_43"/>
      <sheetName val="Name_List43"/>
      <sheetName val="Break_Dw45"/>
      <sheetName val="cables_-_Warmshell43"/>
      <sheetName val="key_dates43"/>
      <sheetName val="Fin_Sum43"/>
      <sheetName val="GR_slab-reinft43"/>
      <sheetName val="Mat_-Rates43"/>
      <sheetName val="Cash_Flow_Input_Data_ISC43"/>
      <sheetName val="final_abstract42"/>
      <sheetName val="Data_sheet42"/>
      <sheetName val="Sheet_142"/>
      <sheetName val="Per_Unit42"/>
      <sheetName val="Pacakges_split42"/>
      <sheetName val="Res_Sheet42"/>
      <sheetName val="Civil_BOQ42"/>
      <sheetName val="2_civil-RA43"/>
      <sheetName val="labour_rates42"/>
      <sheetName val="Civil_&amp;_design42"/>
      <sheetName val="key_info42"/>
      <sheetName val="Cash_Flow42"/>
      <sheetName val="220_11__BS_42"/>
      <sheetName val="Cashflow_projection42"/>
      <sheetName val="Civil_Works51"/>
      <sheetName val="beam-reinft-IIInd_floor50"/>
      <sheetName val="TBAL9697_-group_wise__sdpl49"/>
      <sheetName val="RATE_ANALYSIS_HYDRAULIC_17-0348"/>
      <sheetName val="Staff_Acco_47"/>
      <sheetName val="Name_List47"/>
      <sheetName val="Break_Dw49"/>
      <sheetName val="cables_-_Warmshell47"/>
      <sheetName val="key_dates47"/>
      <sheetName val="Fin_Sum47"/>
      <sheetName val="GR_slab-reinft47"/>
      <sheetName val="Mat_-Rates47"/>
      <sheetName val="Cash_Flow_Input_Data_ISC47"/>
      <sheetName val="final_abstract46"/>
      <sheetName val="Data_sheet46"/>
      <sheetName val="Sheet_146"/>
      <sheetName val="Per_Unit46"/>
      <sheetName val="Pacakges_split46"/>
      <sheetName val="Res_Sheet46"/>
      <sheetName val="Civil_BOQ46"/>
      <sheetName val="2_civil-RA47"/>
      <sheetName val="labour_rates46"/>
      <sheetName val="Civil_&amp;_design46"/>
      <sheetName val="key_info46"/>
      <sheetName val="Cash_Flow46"/>
      <sheetName val="220_11__BS_46"/>
      <sheetName val="Cashflow_projection46"/>
      <sheetName val="Civil_Works50"/>
      <sheetName val="beam-reinft-IIInd_floor49"/>
      <sheetName val="TBAL9697_-group_wise__sdpl48"/>
      <sheetName val="RATE_ANALYSIS_HYDRAULIC_17-0347"/>
      <sheetName val="Staff_Acco_46"/>
      <sheetName val="Name_List46"/>
      <sheetName val="Break_Dw48"/>
      <sheetName val="cables_-_Warmshell46"/>
      <sheetName val="key_dates46"/>
      <sheetName val="Fin_Sum46"/>
      <sheetName val="GR_slab-reinft46"/>
      <sheetName val="Mat_-Rates46"/>
      <sheetName val="Cash_Flow_Input_Data_ISC46"/>
      <sheetName val="final_abstract45"/>
      <sheetName val="Data_sheet45"/>
      <sheetName val="Sheet_145"/>
      <sheetName val="Per_Unit45"/>
      <sheetName val="Pacakges_split45"/>
      <sheetName val="Res_Sheet45"/>
      <sheetName val="Civil_BOQ45"/>
      <sheetName val="2_civil-RA46"/>
      <sheetName val="labour_rates45"/>
      <sheetName val="Civil_&amp;_design45"/>
      <sheetName val="key_info45"/>
      <sheetName val="Cash_Flow45"/>
      <sheetName val="220_11__BS_45"/>
      <sheetName val="Cashflow_projection45"/>
      <sheetName val="Civil_Works49"/>
      <sheetName val="beam-reinft-IIInd_floor48"/>
      <sheetName val="TBAL9697_-group_wise__sdpl47"/>
      <sheetName val="RATE_ANALYSIS_HYDRAULIC_17-0346"/>
      <sheetName val="Staff_Acco_45"/>
      <sheetName val="Name_List45"/>
      <sheetName val="Break_Dw47"/>
      <sheetName val="cables_-_Warmshell45"/>
      <sheetName val="key_dates45"/>
      <sheetName val="Fin_Sum45"/>
      <sheetName val="GR_slab-reinft45"/>
      <sheetName val="Mat_-Rates45"/>
      <sheetName val="Cash_Flow_Input_Data_ISC45"/>
      <sheetName val="final_abstract44"/>
      <sheetName val="Data_sheet44"/>
      <sheetName val="Sheet_144"/>
      <sheetName val="Per_Unit44"/>
      <sheetName val="Pacakges_split44"/>
      <sheetName val="Res_Sheet44"/>
      <sheetName val="Civil_BOQ44"/>
      <sheetName val="2_civil-RA45"/>
      <sheetName val="labour_rates44"/>
      <sheetName val="Civil_&amp;_design44"/>
      <sheetName val="key_info44"/>
      <sheetName val="Cash_Flow44"/>
      <sheetName val="220_11__BS_44"/>
      <sheetName val="Cashflow_projection44"/>
      <sheetName val="Civil_Works52"/>
      <sheetName val="beam-reinft-IIInd_floor51"/>
      <sheetName val="TBAL9697_-group_wise__sdpl50"/>
      <sheetName val="RATE_ANALYSIS_HYDRAULIC_17-0349"/>
      <sheetName val="Staff_Acco_48"/>
      <sheetName val="Name_List48"/>
      <sheetName val="Break_Dw50"/>
      <sheetName val="cables_-_Warmshell48"/>
      <sheetName val="key_dates48"/>
      <sheetName val="Fin_Sum48"/>
      <sheetName val="GR_slab-reinft48"/>
      <sheetName val="Mat_-Rates48"/>
      <sheetName val="Cash_Flow_Input_Data_ISC48"/>
      <sheetName val="final_abstract47"/>
      <sheetName val="Data_sheet47"/>
      <sheetName val="Sheet_147"/>
      <sheetName val="Per_Unit47"/>
      <sheetName val="Pacakges_split47"/>
      <sheetName val="Res_Sheet47"/>
      <sheetName val="Civil_BOQ47"/>
      <sheetName val="2_civil-RA48"/>
      <sheetName val="labour_rates47"/>
      <sheetName val="Civil_&amp;_design47"/>
      <sheetName val="key_info47"/>
      <sheetName val="Cash_Flow47"/>
      <sheetName val="220_11__BS_47"/>
      <sheetName val="Cashflow_projection47"/>
      <sheetName val="Civil_Works53"/>
      <sheetName val="beam-reinft-IIInd_floor52"/>
      <sheetName val="TBAL9697_-group_wise__sdpl51"/>
      <sheetName val="RATE_ANALYSIS_HYDRAULIC_17-0350"/>
      <sheetName val="Staff_Acco_49"/>
      <sheetName val="Name_List49"/>
      <sheetName val="Break_Dw51"/>
      <sheetName val="cables_-_Warmshell49"/>
      <sheetName val="key_dates49"/>
      <sheetName val="Fin_Sum49"/>
      <sheetName val="GR_slab-reinft49"/>
      <sheetName val="Mat_-Rates49"/>
      <sheetName val="Cash_Flow_Input_Data_ISC49"/>
      <sheetName val="final_abstract48"/>
      <sheetName val="Data_sheet48"/>
      <sheetName val="Sheet_148"/>
      <sheetName val="Per_Unit48"/>
      <sheetName val="Pacakges_split48"/>
      <sheetName val="Res_Sheet48"/>
      <sheetName val="Civil_BOQ48"/>
      <sheetName val="2_civil-RA49"/>
      <sheetName val="labour_rates48"/>
      <sheetName val="Civil_&amp;_design48"/>
      <sheetName val="key_info48"/>
      <sheetName val="Cash_Flow48"/>
      <sheetName val="220_11__BS_48"/>
      <sheetName val="Cashflow_projection48"/>
      <sheetName val="Civil_Works54"/>
      <sheetName val="beam-reinft-IIInd_floor53"/>
      <sheetName val="TBAL9697_-group_wise__sdpl52"/>
      <sheetName val="RATE_ANALYSIS_HYDRAULIC_17-0351"/>
      <sheetName val="Staff_Acco_50"/>
      <sheetName val="Name_List50"/>
      <sheetName val="Break_Dw52"/>
      <sheetName val="cables_-_Warmshell50"/>
      <sheetName val="key_dates50"/>
      <sheetName val="Fin_Sum50"/>
      <sheetName val="GR_slab-reinft50"/>
      <sheetName val="Mat_-Rates50"/>
      <sheetName val="Cash_Flow_Input_Data_ISC50"/>
      <sheetName val="final_abstract49"/>
      <sheetName val="Data_sheet49"/>
      <sheetName val="Sheet_149"/>
      <sheetName val="Per_Unit49"/>
      <sheetName val="Pacakges_split49"/>
      <sheetName val="Res_Sheet49"/>
      <sheetName val="Civil_BOQ49"/>
      <sheetName val="2_civil-RA50"/>
      <sheetName val="labour_rates49"/>
      <sheetName val="Civil_&amp;_design49"/>
      <sheetName val="key_info49"/>
      <sheetName val="Cash_Flow49"/>
      <sheetName val="220_11__BS_49"/>
      <sheetName val="Cashflow_projection49"/>
      <sheetName val="Civil_Works55"/>
      <sheetName val="beam-reinft-IIInd_floor54"/>
      <sheetName val="TBAL9697_-group_wise__sdpl53"/>
      <sheetName val="RATE_ANALYSIS_HYDRAULIC_17-0352"/>
      <sheetName val="Staff_Acco_51"/>
      <sheetName val="Name_List51"/>
      <sheetName val="Break_Dw53"/>
      <sheetName val="cables_-_Warmshell51"/>
      <sheetName val="key_dates51"/>
      <sheetName val="Fin_Sum51"/>
      <sheetName val="GR_slab-reinft51"/>
      <sheetName val="Mat_-Rates51"/>
      <sheetName val="Cash_Flow_Input_Data_ISC51"/>
      <sheetName val="final_abstract50"/>
      <sheetName val="Data_sheet50"/>
      <sheetName val="Sheet_150"/>
      <sheetName val="Per_Unit50"/>
      <sheetName val="Pacakges_split50"/>
      <sheetName val="Res_Sheet50"/>
      <sheetName val="Civil_BOQ50"/>
      <sheetName val="2_civil-RA51"/>
      <sheetName val="labour_rates50"/>
      <sheetName val="Civil_&amp;_design50"/>
      <sheetName val="key_info50"/>
      <sheetName val="Cash_Flow50"/>
      <sheetName val="220_11__BS_50"/>
      <sheetName val="Cashflow_projection50"/>
      <sheetName val="Civil_Works58"/>
      <sheetName val="beam-reinft-IIInd_floor57"/>
      <sheetName val="TBAL9697_-group_wise__sdpl56"/>
      <sheetName val="RATE_ANALYSIS_HYDRAULIC_17-0355"/>
      <sheetName val="Staff_Acco_54"/>
      <sheetName val="Name_List54"/>
      <sheetName val="Break_Dw56"/>
      <sheetName val="cables_-_Warmshell54"/>
      <sheetName val="key_dates54"/>
      <sheetName val="Fin_Sum54"/>
      <sheetName val="GR_slab-reinft54"/>
      <sheetName val="Mat_-Rates54"/>
      <sheetName val="Cash_Flow_Input_Data_ISC54"/>
      <sheetName val="final_abstract53"/>
      <sheetName val="Data_sheet53"/>
      <sheetName val="Sheet_153"/>
      <sheetName val="Per_Unit53"/>
      <sheetName val="Pacakges_split53"/>
      <sheetName val="Res_Sheet53"/>
      <sheetName val="Civil_BOQ53"/>
      <sheetName val="2_civil-RA54"/>
      <sheetName val="labour_rates53"/>
      <sheetName val="Civil_&amp;_design53"/>
      <sheetName val="key_info53"/>
      <sheetName val="Cash_Flow53"/>
      <sheetName val="220_11__BS_53"/>
      <sheetName val="Cashflow_projection53"/>
      <sheetName val="Civil_Works57"/>
      <sheetName val="beam-reinft-IIInd_floor56"/>
      <sheetName val="TBAL9697_-group_wise__sdpl55"/>
      <sheetName val="RATE_ANALYSIS_HYDRAULIC_17-0354"/>
      <sheetName val="Staff_Acco_53"/>
      <sheetName val="Name_List53"/>
      <sheetName val="Break_Dw55"/>
      <sheetName val="cables_-_Warmshell53"/>
      <sheetName val="key_dates53"/>
      <sheetName val="Fin_Sum53"/>
      <sheetName val="GR_slab-reinft53"/>
      <sheetName val="Mat_-Rates53"/>
      <sheetName val="Cash_Flow_Input_Data_ISC53"/>
      <sheetName val="final_abstract52"/>
      <sheetName val="Data_sheet52"/>
      <sheetName val="Sheet_152"/>
      <sheetName val="Per_Unit52"/>
      <sheetName val="Pacakges_split52"/>
      <sheetName val="Res_Sheet52"/>
      <sheetName val="Civil_BOQ52"/>
      <sheetName val="2_civil-RA53"/>
      <sheetName val="labour_rates52"/>
      <sheetName val="Civil_&amp;_design52"/>
      <sheetName val="key_info52"/>
      <sheetName val="Cash_Flow52"/>
      <sheetName val="220_11__BS_52"/>
      <sheetName val="Cashflow_projection52"/>
      <sheetName val="Civil_Works56"/>
      <sheetName val="beam-reinft-IIInd_floor55"/>
      <sheetName val="TBAL9697_-group_wise__sdpl54"/>
      <sheetName val="RATE_ANALYSIS_HYDRAULIC_17-0353"/>
      <sheetName val="Staff_Acco_52"/>
      <sheetName val="Name_List52"/>
      <sheetName val="Break_Dw54"/>
      <sheetName val="cables_-_Warmshell52"/>
      <sheetName val="key_dates52"/>
      <sheetName val="Fin_Sum52"/>
      <sheetName val="GR_slab-reinft52"/>
      <sheetName val="Mat_-Rates52"/>
      <sheetName val="Cash_Flow_Input_Data_ISC52"/>
      <sheetName val="final_abstract51"/>
      <sheetName val="Data_sheet51"/>
      <sheetName val="Sheet_151"/>
      <sheetName val="Per_Unit51"/>
      <sheetName val="Pacakges_split51"/>
      <sheetName val="Res_Sheet51"/>
      <sheetName val="Civil_BOQ51"/>
      <sheetName val="2_civil-RA52"/>
      <sheetName val="labour_rates51"/>
      <sheetName val="Civil_&amp;_design51"/>
      <sheetName val="key_info51"/>
      <sheetName val="Cash_Flow51"/>
      <sheetName val="220_11__BS_51"/>
      <sheetName val="Cashflow_projection51"/>
      <sheetName val="Civil_Works59"/>
      <sheetName val="beam-reinft-IIInd_floor58"/>
      <sheetName val="TBAL9697_-group_wise__sdpl57"/>
      <sheetName val="RATE_ANALYSIS_HYDRAULIC_17-0356"/>
      <sheetName val="Staff_Acco_55"/>
      <sheetName val="Name_List55"/>
      <sheetName val="Break_Dw57"/>
      <sheetName val="cables_-_Warmshell55"/>
      <sheetName val="key_dates55"/>
      <sheetName val="Fin_Sum55"/>
      <sheetName val="GR_slab-reinft55"/>
      <sheetName val="Mat_-Rates55"/>
      <sheetName val="Cash_Flow_Input_Data_ISC55"/>
      <sheetName val="final_abstract54"/>
      <sheetName val="Data_sheet54"/>
      <sheetName val="Sheet_154"/>
      <sheetName val="Per_Unit54"/>
      <sheetName val="Pacakges_split54"/>
      <sheetName val="Res_Sheet54"/>
      <sheetName val="Civil_BOQ54"/>
      <sheetName val="2_civil-RA55"/>
      <sheetName val="labour_rates54"/>
      <sheetName val="Civil_&amp;_design54"/>
      <sheetName val="key_info54"/>
      <sheetName val="Cash_Flow54"/>
      <sheetName val="220_11__BS_54"/>
      <sheetName val="Cashflow_projection54"/>
      <sheetName val="Micro"/>
      <sheetName val="GM &amp; TA"/>
      <sheetName val="Macro"/>
      <sheetName val="Scaff-Rose"/>
      <sheetName val="3"/>
      <sheetName val="Introduction"/>
      <sheetName val="IO's"/>
      <sheetName val="SICAM"/>
      <sheetName val="Prices"/>
      <sheetName val="Daten"/>
      <sheetName val="Material"/>
      <sheetName val="Control Sheet"/>
      <sheetName val="#REF!"/>
      <sheetName val="Flooring1"/>
      <sheetName val="nc-m"/>
      <sheetName val="ANAL"/>
      <sheetName val="TAX INCOME"/>
      <sheetName val="DWTables"/>
      <sheetName val="Main"/>
      <sheetName val="GI fabrication - fire exit  "/>
      <sheetName val="Up to floor"/>
      <sheetName val="External steps"/>
      <sheetName val="Ramp-1"/>
      <sheetName val="Loading unloading platform -1 "/>
      <sheetName val="Flagging concrete"/>
      <sheetName val="Flooring"/>
      <sheetName val="Perimeter walls"/>
      <sheetName val="Internal staircase"/>
      <sheetName val="MEZZANINE FLOOR "/>
      <sheetName val="doors &amp; windows "/>
      <sheetName val="Machinary foundation"/>
      <sheetName val="ABSTRCT - PRODUCTION BUILDING"/>
      <sheetName val="Balance Sheet Details CMC"/>
      <sheetName val="C_link"/>
      <sheetName val="P_link"/>
      <sheetName val="Assumption "/>
      <sheetName val="class_&amp;_category"/>
      <sheetName val="KQ_Cost_Controlling"/>
      <sheetName val="KQ_Appropriation"/>
      <sheetName val="Detail_P&amp;L"/>
      <sheetName val="Assumption_Sheet"/>
      <sheetName val="Project_Brief"/>
      <sheetName val="Area_Statement"/>
      <sheetName val="Data_Input"/>
      <sheetName val="Project_Charter"/>
      <sheetName val="COLUMN-CR"/>
      <sheetName val="Cover"/>
      <sheetName val="c-data"/>
    </sheetNames>
    <sheetDataSet>
      <sheetData sheetId="0">
        <row r="7">
          <cell r="K7">
            <v>150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K7">
            <v>150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7">
          <cell r="K7">
            <v>150</v>
          </cell>
        </row>
      </sheetData>
      <sheetData sheetId="143">
        <row r="7">
          <cell r="K7">
            <v>150</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7">
          <cell r="K7">
            <v>150</v>
          </cell>
        </row>
      </sheetData>
      <sheetData sheetId="173">
        <row r="7">
          <cell r="K7">
            <v>150</v>
          </cell>
        </row>
      </sheetData>
      <sheetData sheetId="174">
        <row r="7">
          <cell r="K7">
            <v>150</v>
          </cell>
        </row>
      </sheetData>
      <sheetData sheetId="175">
        <row r="7">
          <cell r="K7">
            <v>150</v>
          </cell>
        </row>
      </sheetData>
      <sheetData sheetId="176">
        <row r="7">
          <cell r="K7">
            <v>150</v>
          </cell>
        </row>
      </sheetData>
      <sheetData sheetId="177">
        <row r="7">
          <cell r="K7">
            <v>150</v>
          </cell>
        </row>
      </sheetData>
      <sheetData sheetId="178">
        <row r="7">
          <cell r="K7">
            <v>150</v>
          </cell>
        </row>
      </sheetData>
      <sheetData sheetId="179">
        <row r="7">
          <cell r="K7">
            <v>150</v>
          </cell>
        </row>
      </sheetData>
      <sheetData sheetId="180">
        <row r="7">
          <cell r="K7">
            <v>150</v>
          </cell>
        </row>
      </sheetData>
      <sheetData sheetId="181">
        <row r="7">
          <cell r="K7">
            <v>150</v>
          </cell>
        </row>
      </sheetData>
      <sheetData sheetId="182"/>
      <sheetData sheetId="183">
        <row r="7">
          <cell r="K7">
            <v>150</v>
          </cell>
        </row>
      </sheetData>
      <sheetData sheetId="184">
        <row r="7">
          <cell r="K7">
            <v>150</v>
          </cell>
        </row>
      </sheetData>
      <sheetData sheetId="185"/>
      <sheetData sheetId="186"/>
      <sheetData sheetId="187"/>
      <sheetData sheetId="188"/>
      <sheetData sheetId="189"/>
      <sheetData sheetId="190">
        <row r="7">
          <cell r="K7">
            <v>150</v>
          </cell>
        </row>
      </sheetData>
      <sheetData sheetId="191">
        <row r="7">
          <cell r="K7">
            <v>150</v>
          </cell>
        </row>
      </sheetData>
      <sheetData sheetId="192">
        <row r="7">
          <cell r="K7">
            <v>150</v>
          </cell>
        </row>
      </sheetData>
      <sheetData sheetId="193">
        <row r="7">
          <cell r="K7">
            <v>150</v>
          </cell>
        </row>
      </sheetData>
      <sheetData sheetId="194">
        <row r="7">
          <cell r="K7">
            <v>150</v>
          </cell>
        </row>
      </sheetData>
      <sheetData sheetId="195">
        <row r="7">
          <cell r="K7">
            <v>150</v>
          </cell>
        </row>
      </sheetData>
      <sheetData sheetId="196"/>
      <sheetData sheetId="197"/>
      <sheetData sheetId="198">
        <row r="7">
          <cell r="K7">
            <v>150</v>
          </cell>
        </row>
      </sheetData>
      <sheetData sheetId="199">
        <row r="7">
          <cell r="K7">
            <v>150</v>
          </cell>
        </row>
      </sheetData>
      <sheetData sheetId="200"/>
      <sheetData sheetId="201"/>
      <sheetData sheetId="202">
        <row r="7">
          <cell r="K7">
            <v>150</v>
          </cell>
        </row>
      </sheetData>
      <sheetData sheetId="203"/>
      <sheetData sheetId="204"/>
      <sheetData sheetId="205">
        <row r="7">
          <cell r="K7">
            <v>150</v>
          </cell>
        </row>
      </sheetData>
      <sheetData sheetId="206">
        <row r="7">
          <cell r="K7">
            <v>150</v>
          </cell>
        </row>
      </sheetData>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row r="7">
          <cell r="K7">
            <v>150</v>
          </cell>
        </row>
      </sheetData>
      <sheetData sheetId="213">
        <row r="7">
          <cell r="K7">
            <v>150</v>
          </cell>
        </row>
      </sheetData>
      <sheetData sheetId="214">
        <row r="7">
          <cell r="K7">
            <v>150</v>
          </cell>
        </row>
      </sheetData>
      <sheetData sheetId="215">
        <row r="7">
          <cell r="K7">
            <v>150</v>
          </cell>
        </row>
      </sheetData>
      <sheetData sheetId="216">
        <row r="7">
          <cell r="K7">
            <v>150</v>
          </cell>
        </row>
      </sheetData>
      <sheetData sheetId="217">
        <row r="7">
          <cell r="K7">
            <v>150</v>
          </cell>
        </row>
      </sheetData>
      <sheetData sheetId="218">
        <row r="7">
          <cell r="K7">
            <v>150</v>
          </cell>
        </row>
      </sheetData>
      <sheetData sheetId="219">
        <row r="7">
          <cell r="K7">
            <v>150</v>
          </cell>
        </row>
      </sheetData>
      <sheetData sheetId="220">
        <row r="7">
          <cell r="K7">
            <v>150</v>
          </cell>
        </row>
      </sheetData>
      <sheetData sheetId="221">
        <row r="7">
          <cell r="K7">
            <v>150</v>
          </cell>
        </row>
      </sheetData>
      <sheetData sheetId="222">
        <row r="7">
          <cell r="K7">
            <v>150</v>
          </cell>
        </row>
      </sheetData>
      <sheetData sheetId="223">
        <row r="7">
          <cell r="K7">
            <v>150</v>
          </cell>
        </row>
      </sheetData>
      <sheetData sheetId="224">
        <row r="7">
          <cell r="K7">
            <v>150</v>
          </cell>
        </row>
      </sheetData>
      <sheetData sheetId="225">
        <row r="7">
          <cell r="K7">
            <v>150</v>
          </cell>
        </row>
      </sheetData>
      <sheetData sheetId="226">
        <row r="7">
          <cell r="K7">
            <v>150</v>
          </cell>
        </row>
      </sheetData>
      <sheetData sheetId="227">
        <row r="7">
          <cell r="K7">
            <v>150</v>
          </cell>
        </row>
      </sheetData>
      <sheetData sheetId="228">
        <row r="7">
          <cell r="K7">
            <v>150</v>
          </cell>
        </row>
      </sheetData>
      <sheetData sheetId="229">
        <row r="7">
          <cell r="K7">
            <v>150</v>
          </cell>
        </row>
      </sheetData>
      <sheetData sheetId="230">
        <row r="7">
          <cell r="K7">
            <v>150</v>
          </cell>
        </row>
      </sheetData>
      <sheetData sheetId="231">
        <row r="7">
          <cell r="K7">
            <v>150</v>
          </cell>
        </row>
      </sheetData>
      <sheetData sheetId="232">
        <row r="7">
          <cell r="K7">
            <v>150</v>
          </cell>
        </row>
      </sheetData>
      <sheetData sheetId="233">
        <row r="7">
          <cell r="K7">
            <v>150</v>
          </cell>
        </row>
      </sheetData>
      <sheetData sheetId="234">
        <row r="7">
          <cell r="K7">
            <v>150</v>
          </cell>
        </row>
      </sheetData>
      <sheetData sheetId="235">
        <row r="7">
          <cell r="K7">
            <v>150</v>
          </cell>
        </row>
      </sheetData>
      <sheetData sheetId="236">
        <row r="7">
          <cell r="K7">
            <v>150</v>
          </cell>
        </row>
      </sheetData>
      <sheetData sheetId="237">
        <row r="7">
          <cell r="K7">
            <v>150</v>
          </cell>
        </row>
      </sheetData>
      <sheetData sheetId="238">
        <row r="7">
          <cell r="K7">
            <v>150</v>
          </cell>
        </row>
      </sheetData>
      <sheetData sheetId="239">
        <row r="7">
          <cell r="K7">
            <v>150</v>
          </cell>
        </row>
      </sheetData>
      <sheetData sheetId="240">
        <row r="7">
          <cell r="K7">
            <v>150</v>
          </cell>
        </row>
      </sheetData>
      <sheetData sheetId="241">
        <row r="7">
          <cell r="K7">
            <v>150</v>
          </cell>
        </row>
      </sheetData>
      <sheetData sheetId="242">
        <row r="7">
          <cell r="K7">
            <v>150</v>
          </cell>
        </row>
      </sheetData>
      <sheetData sheetId="243">
        <row r="7">
          <cell r="K7">
            <v>150</v>
          </cell>
        </row>
      </sheetData>
      <sheetData sheetId="244">
        <row r="7">
          <cell r="K7">
            <v>150</v>
          </cell>
        </row>
      </sheetData>
      <sheetData sheetId="245">
        <row r="7">
          <cell r="K7">
            <v>150</v>
          </cell>
        </row>
      </sheetData>
      <sheetData sheetId="246">
        <row r="7">
          <cell r="K7">
            <v>150</v>
          </cell>
        </row>
      </sheetData>
      <sheetData sheetId="247">
        <row r="7">
          <cell r="K7">
            <v>150</v>
          </cell>
        </row>
      </sheetData>
      <sheetData sheetId="248">
        <row r="7">
          <cell r="K7">
            <v>150</v>
          </cell>
        </row>
      </sheetData>
      <sheetData sheetId="249">
        <row r="7">
          <cell r="K7">
            <v>150</v>
          </cell>
        </row>
      </sheetData>
      <sheetData sheetId="250">
        <row r="7">
          <cell r="K7">
            <v>150</v>
          </cell>
        </row>
      </sheetData>
      <sheetData sheetId="251">
        <row r="7">
          <cell r="K7">
            <v>150</v>
          </cell>
        </row>
      </sheetData>
      <sheetData sheetId="252">
        <row r="7">
          <cell r="K7">
            <v>150</v>
          </cell>
        </row>
      </sheetData>
      <sheetData sheetId="253">
        <row r="7">
          <cell r="K7">
            <v>150</v>
          </cell>
        </row>
      </sheetData>
      <sheetData sheetId="254">
        <row r="7">
          <cell r="K7">
            <v>150</v>
          </cell>
        </row>
      </sheetData>
      <sheetData sheetId="255">
        <row r="7">
          <cell r="K7">
            <v>150</v>
          </cell>
        </row>
      </sheetData>
      <sheetData sheetId="256">
        <row r="7">
          <cell r="K7">
            <v>150</v>
          </cell>
        </row>
      </sheetData>
      <sheetData sheetId="257">
        <row r="7">
          <cell r="K7">
            <v>150</v>
          </cell>
        </row>
      </sheetData>
      <sheetData sheetId="258">
        <row r="7">
          <cell r="K7">
            <v>150</v>
          </cell>
        </row>
      </sheetData>
      <sheetData sheetId="259">
        <row r="7">
          <cell r="K7">
            <v>150</v>
          </cell>
        </row>
      </sheetData>
      <sheetData sheetId="260">
        <row r="7">
          <cell r="K7">
            <v>150</v>
          </cell>
        </row>
      </sheetData>
      <sheetData sheetId="261">
        <row r="7">
          <cell r="K7">
            <v>150</v>
          </cell>
        </row>
      </sheetData>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row r="7">
          <cell r="K7">
            <v>150</v>
          </cell>
        </row>
      </sheetData>
      <sheetData sheetId="316">
        <row r="7">
          <cell r="K7">
            <v>150</v>
          </cell>
        </row>
      </sheetData>
      <sheetData sheetId="317">
        <row r="7">
          <cell r="K7">
            <v>150</v>
          </cell>
        </row>
      </sheetData>
      <sheetData sheetId="318">
        <row r="7">
          <cell r="K7">
            <v>150</v>
          </cell>
        </row>
      </sheetData>
      <sheetData sheetId="319">
        <row r="7">
          <cell r="K7">
            <v>150</v>
          </cell>
        </row>
      </sheetData>
      <sheetData sheetId="320">
        <row r="7">
          <cell r="K7">
            <v>150</v>
          </cell>
        </row>
      </sheetData>
      <sheetData sheetId="321">
        <row r="7">
          <cell r="K7">
            <v>150</v>
          </cell>
        </row>
      </sheetData>
      <sheetData sheetId="322">
        <row r="7">
          <cell r="K7">
            <v>150</v>
          </cell>
        </row>
      </sheetData>
      <sheetData sheetId="323">
        <row r="7">
          <cell r="K7">
            <v>150</v>
          </cell>
        </row>
      </sheetData>
      <sheetData sheetId="324">
        <row r="7">
          <cell r="K7">
            <v>150</v>
          </cell>
        </row>
      </sheetData>
      <sheetData sheetId="325">
        <row r="7">
          <cell r="K7">
            <v>150</v>
          </cell>
        </row>
      </sheetData>
      <sheetData sheetId="326">
        <row r="7">
          <cell r="K7">
            <v>150</v>
          </cell>
        </row>
      </sheetData>
      <sheetData sheetId="327">
        <row r="7">
          <cell r="K7">
            <v>150</v>
          </cell>
        </row>
      </sheetData>
      <sheetData sheetId="328">
        <row r="7">
          <cell r="K7">
            <v>150</v>
          </cell>
        </row>
      </sheetData>
      <sheetData sheetId="329">
        <row r="7">
          <cell r="K7">
            <v>150</v>
          </cell>
        </row>
      </sheetData>
      <sheetData sheetId="330">
        <row r="7">
          <cell r="K7">
            <v>150</v>
          </cell>
        </row>
      </sheetData>
      <sheetData sheetId="331">
        <row r="7">
          <cell r="K7">
            <v>150</v>
          </cell>
        </row>
      </sheetData>
      <sheetData sheetId="332">
        <row r="7">
          <cell r="K7">
            <v>150</v>
          </cell>
        </row>
      </sheetData>
      <sheetData sheetId="333">
        <row r="7">
          <cell r="K7">
            <v>150</v>
          </cell>
        </row>
      </sheetData>
      <sheetData sheetId="334">
        <row r="7">
          <cell r="K7">
            <v>150</v>
          </cell>
        </row>
      </sheetData>
      <sheetData sheetId="335">
        <row r="7">
          <cell r="K7">
            <v>150</v>
          </cell>
        </row>
      </sheetData>
      <sheetData sheetId="336">
        <row r="7">
          <cell r="K7">
            <v>150</v>
          </cell>
        </row>
      </sheetData>
      <sheetData sheetId="337">
        <row r="7">
          <cell r="K7">
            <v>150</v>
          </cell>
        </row>
      </sheetData>
      <sheetData sheetId="338">
        <row r="7">
          <cell r="K7">
            <v>150</v>
          </cell>
        </row>
      </sheetData>
      <sheetData sheetId="339">
        <row r="7">
          <cell r="K7">
            <v>150</v>
          </cell>
        </row>
      </sheetData>
      <sheetData sheetId="340">
        <row r="7">
          <cell r="K7">
            <v>150</v>
          </cell>
        </row>
      </sheetData>
      <sheetData sheetId="341">
        <row r="7">
          <cell r="K7">
            <v>150</v>
          </cell>
        </row>
      </sheetData>
      <sheetData sheetId="342">
        <row r="7">
          <cell r="K7">
            <v>150</v>
          </cell>
        </row>
      </sheetData>
      <sheetData sheetId="343">
        <row r="7">
          <cell r="K7">
            <v>150</v>
          </cell>
        </row>
      </sheetData>
      <sheetData sheetId="344">
        <row r="7">
          <cell r="K7">
            <v>150</v>
          </cell>
        </row>
      </sheetData>
      <sheetData sheetId="345">
        <row r="7">
          <cell r="K7">
            <v>150</v>
          </cell>
        </row>
      </sheetData>
      <sheetData sheetId="346">
        <row r="7">
          <cell r="K7">
            <v>150</v>
          </cell>
        </row>
      </sheetData>
      <sheetData sheetId="347">
        <row r="7">
          <cell r="K7">
            <v>150</v>
          </cell>
        </row>
      </sheetData>
      <sheetData sheetId="348">
        <row r="7">
          <cell r="K7">
            <v>150</v>
          </cell>
        </row>
      </sheetData>
      <sheetData sheetId="349">
        <row r="7">
          <cell r="K7">
            <v>150</v>
          </cell>
        </row>
      </sheetData>
      <sheetData sheetId="350">
        <row r="7">
          <cell r="K7">
            <v>150</v>
          </cell>
        </row>
      </sheetData>
      <sheetData sheetId="351">
        <row r="7">
          <cell r="K7">
            <v>150</v>
          </cell>
        </row>
      </sheetData>
      <sheetData sheetId="352">
        <row r="7">
          <cell r="K7">
            <v>150</v>
          </cell>
        </row>
      </sheetData>
      <sheetData sheetId="353">
        <row r="7">
          <cell r="K7">
            <v>150</v>
          </cell>
        </row>
      </sheetData>
      <sheetData sheetId="354">
        <row r="7">
          <cell r="K7">
            <v>150</v>
          </cell>
        </row>
      </sheetData>
      <sheetData sheetId="355">
        <row r="7">
          <cell r="K7">
            <v>150</v>
          </cell>
        </row>
      </sheetData>
      <sheetData sheetId="356">
        <row r="7">
          <cell r="K7">
            <v>150</v>
          </cell>
        </row>
      </sheetData>
      <sheetData sheetId="357">
        <row r="7">
          <cell r="K7">
            <v>150</v>
          </cell>
        </row>
      </sheetData>
      <sheetData sheetId="358">
        <row r="7">
          <cell r="K7">
            <v>150</v>
          </cell>
        </row>
      </sheetData>
      <sheetData sheetId="359">
        <row r="7">
          <cell r="K7">
            <v>150</v>
          </cell>
        </row>
      </sheetData>
      <sheetData sheetId="360">
        <row r="7">
          <cell r="K7">
            <v>150</v>
          </cell>
        </row>
      </sheetData>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7">
          <cell r="K7">
            <v>150</v>
          </cell>
        </row>
      </sheetData>
      <sheetData sheetId="401">
        <row r="7">
          <cell r="K7">
            <v>150</v>
          </cell>
        </row>
      </sheetData>
      <sheetData sheetId="402">
        <row r="7">
          <cell r="K7">
            <v>150</v>
          </cell>
        </row>
      </sheetData>
      <sheetData sheetId="403">
        <row r="7">
          <cell r="K7">
            <v>150</v>
          </cell>
        </row>
      </sheetData>
      <sheetData sheetId="404">
        <row r="7">
          <cell r="K7">
            <v>150</v>
          </cell>
        </row>
      </sheetData>
      <sheetData sheetId="405">
        <row r="7">
          <cell r="K7">
            <v>150</v>
          </cell>
        </row>
      </sheetData>
      <sheetData sheetId="406">
        <row r="7">
          <cell r="K7">
            <v>150</v>
          </cell>
        </row>
      </sheetData>
      <sheetData sheetId="407">
        <row r="7">
          <cell r="K7">
            <v>150</v>
          </cell>
        </row>
      </sheetData>
      <sheetData sheetId="408">
        <row r="7">
          <cell r="K7">
            <v>150</v>
          </cell>
        </row>
      </sheetData>
      <sheetData sheetId="409">
        <row r="7">
          <cell r="K7">
            <v>150</v>
          </cell>
        </row>
      </sheetData>
      <sheetData sheetId="410">
        <row r="7">
          <cell r="K7">
            <v>150</v>
          </cell>
        </row>
      </sheetData>
      <sheetData sheetId="411">
        <row r="7">
          <cell r="K7">
            <v>150</v>
          </cell>
        </row>
      </sheetData>
      <sheetData sheetId="412">
        <row r="7">
          <cell r="K7">
            <v>150</v>
          </cell>
        </row>
      </sheetData>
      <sheetData sheetId="413">
        <row r="7">
          <cell r="K7">
            <v>150</v>
          </cell>
        </row>
      </sheetData>
      <sheetData sheetId="414">
        <row r="7">
          <cell r="K7">
            <v>150</v>
          </cell>
        </row>
      </sheetData>
      <sheetData sheetId="415">
        <row r="7">
          <cell r="K7">
            <v>150</v>
          </cell>
        </row>
      </sheetData>
      <sheetData sheetId="416">
        <row r="7">
          <cell r="K7">
            <v>150</v>
          </cell>
        </row>
      </sheetData>
      <sheetData sheetId="417">
        <row r="7">
          <cell r="K7">
            <v>150</v>
          </cell>
        </row>
      </sheetData>
      <sheetData sheetId="418">
        <row r="7">
          <cell r="K7">
            <v>150</v>
          </cell>
        </row>
      </sheetData>
      <sheetData sheetId="419">
        <row r="7">
          <cell r="K7">
            <v>150</v>
          </cell>
        </row>
      </sheetData>
      <sheetData sheetId="420">
        <row r="7">
          <cell r="K7">
            <v>150</v>
          </cell>
        </row>
      </sheetData>
      <sheetData sheetId="421">
        <row r="7">
          <cell r="K7">
            <v>150</v>
          </cell>
        </row>
      </sheetData>
      <sheetData sheetId="422">
        <row r="7">
          <cell r="K7">
            <v>150</v>
          </cell>
        </row>
      </sheetData>
      <sheetData sheetId="423">
        <row r="7">
          <cell r="K7">
            <v>150</v>
          </cell>
        </row>
      </sheetData>
      <sheetData sheetId="424">
        <row r="7">
          <cell r="K7">
            <v>150</v>
          </cell>
        </row>
      </sheetData>
      <sheetData sheetId="425">
        <row r="7">
          <cell r="K7">
            <v>150</v>
          </cell>
        </row>
      </sheetData>
      <sheetData sheetId="426">
        <row r="7">
          <cell r="K7">
            <v>150</v>
          </cell>
        </row>
      </sheetData>
      <sheetData sheetId="427">
        <row r="7">
          <cell r="K7">
            <v>150</v>
          </cell>
        </row>
      </sheetData>
      <sheetData sheetId="428">
        <row r="7">
          <cell r="K7">
            <v>150</v>
          </cell>
        </row>
      </sheetData>
      <sheetData sheetId="429">
        <row r="7">
          <cell r="K7">
            <v>150</v>
          </cell>
        </row>
      </sheetData>
      <sheetData sheetId="430">
        <row r="7">
          <cell r="K7">
            <v>150</v>
          </cell>
        </row>
      </sheetData>
      <sheetData sheetId="431">
        <row r="7">
          <cell r="K7">
            <v>150</v>
          </cell>
        </row>
      </sheetData>
      <sheetData sheetId="432">
        <row r="7">
          <cell r="K7">
            <v>150</v>
          </cell>
        </row>
      </sheetData>
      <sheetData sheetId="433">
        <row r="7">
          <cell r="K7">
            <v>150</v>
          </cell>
        </row>
      </sheetData>
      <sheetData sheetId="434">
        <row r="7">
          <cell r="K7">
            <v>150</v>
          </cell>
        </row>
      </sheetData>
      <sheetData sheetId="435">
        <row r="7">
          <cell r="K7">
            <v>150</v>
          </cell>
        </row>
      </sheetData>
      <sheetData sheetId="436">
        <row r="7">
          <cell r="K7">
            <v>150</v>
          </cell>
        </row>
      </sheetData>
      <sheetData sheetId="437">
        <row r="7">
          <cell r="K7">
            <v>150</v>
          </cell>
        </row>
      </sheetData>
      <sheetData sheetId="438">
        <row r="7">
          <cell r="K7">
            <v>150</v>
          </cell>
        </row>
      </sheetData>
      <sheetData sheetId="439">
        <row r="7">
          <cell r="K7">
            <v>150</v>
          </cell>
        </row>
      </sheetData>
      <sheetData sheetId="440">
        <row r="7">
          <cell r="K7">
            <v>150</v>
          </cell>
        </row>
      </sheetData>
      <sheetData sheetId="441">
        <row r="7">
          <cell r="K7">
            <v>150</v>
          </cell>
        </row>
      </sheetData>
      <sheetData sheetId="442">
        <row r="7">
          <cell r="K7">
            <v>150</v>
          </cell>
        </row>
      </sheetData>
      <sheetData sheetId="443">
        <row r="7">
          <cell r="K7">
            <v>150</v>
          </cell>
        </row>
      </sheetData>
      <sheetData sheetId="444">
        <row r="7">
          <cell r="K7">
            <v>150</v>
          </cell>
        </row>
      </sheetData>
      <sheetData sheetId="445">
        <row r="7">
          <cell r="K7">
            <v>150</v>
          </cell>
        </row>
      </sheetData>
      <sheetData sheetId="446">
        <row r="7">
          <cell r="K7">
            <v>150</v>
          </cell>
        </row>
      </sheetData>
      <sheetData sheetId="447">
        <row r="7">
          <cell r="K7">
            <v>150</v>
          </cell>
        </row>
      </sheetData>
      <sheetData sheetId="448">
        <row r="7">
          <cell r="K7">
            <v>150</v>
          </cell>
        </row>
      </sheetData>
      <sheetData sheetId="449">
        <row r="7">
          <cell r="K7">
            <v>150</v>
          </cell>
        </row>
      </sheetData>
      <sheetData sheetId="450">
        <row r="7">
          <cell r="K7">
            <v>150</v>
          </cell>
        </row>
      </sheetData>
      <sheetData sheetId="451">
        <row r="7">
          <cell r="K7">
            <v>150</v>
          </cell>
        </row>
      </sheetData>
      <sheetData sheetId="452">
        <row r="7">
          <cell r="K7">
            <v>150</v>
          </cell>
        </row>
      </sheetData>
      <sheetData sheetId="453">
        <row r="7">
          <cell r="K7">
            <v>150</v>
          </cell>
        </row>
      </sheetData>
      <sheetData sheetId="454">
        <row r="7">
          <cell r="K7">
            <v>150</v>
          </cell>
        </row>
      </sheetData>
      <sheetData sheetId="455">
        <row r="7">
          <cell r="K7">
            <v>150</v>
          </cell>
        </row>
      </sheetData>
      <sheetData sheetId="456">
        <row r="7">
          <cell r="K7">
            <v>150</v>
          </cell>
        </row>
      </sheetData>
      <sheetData sheetId="457">
        <row r="7">
          <cell r="K7">
            <v>150</v>
          </cell>
        </row>
      </sheetData>
      <sheetData sheetId="458">
        <row r="7">
          <cell r="K7">
            <v>150</v>
          </cell>
        </row>
      </sheetData>
      <sheetData sheetId="459">
        <row r="7">
          <cell r="K7">
            <v>150</v>
          </cell>
        </row>
      </sheetData>
      <sheetData sheetId="460">
        <row r="7">
          <cell r="K7">
            <v>150</v>
          </cell>
        </row>
      </sheetData>
      <sheetData sheetId="461">
        <row r="7">
          <cell r="K7">
            <v>150</v>
          </cell>
        </row>
      </sheetData>
      <sheetData sheetId="462">
        <row r="7">
          <cell r="K7">
            <v>150</v>
          </cell>
        </row>
      </sheetData>
      <sheetData sheetId="463">
        <row r="7">
          <cell r="K7">
            <v>150</v>
          </cell>
        </row>
      </sheetData>
      <sheetData sheetId="464">
        <row r="7">
          <cell r="K7">
            <v>150</v>
          </cell>
        </row>
      </sheetData>
      <sheetData sheetId="465">
        <row r="7">
          <cell r="K7">
            <v>150</v>
          </cell>
        </row>
      </sheetData>
      <sheetData sheetId="466">
        <row r="7">
          <cell r="K7">
            <v>150</v>
          </cell>
        </row>
      </sheetData>
      <sheetData sheetId="467">
        <row r="7">
          <cell r="K7">
            <v>150</v>
          </cell>
        </row>
      </sheetData>
      <sheetData sheetId="468">
        <row r="7">
          <cell r="K7">
            <v>150</v>
          </cell>
        </row>
      </sheetData>
      <sheetData sheetId="469">
        <row r="7">
          <cell r="K7">
            <v>150</v>
          </cell>
        </row>
      </sheetData>
      <sheetData sheetId="470">
        <row r="7">
          <cell r="K7">
            <v>150</v>
          </cell>
        </row>
      </sheetData>
      <sheetData sheetId="471">
        <row r="7">
          <cell r="K7">
            <v>150</v>
          </cell>
        </row>
      </sheetData>
      <sheetData sheetId="472">
        <row r="7">
          <cell r="K7">
            <v>150</v>
          </cell>
        </row>
      </sheetData>
      <sheetData sheetId="473">
        <row r="7">
          <cell r="K7">
            <v>150</v>
          </cell>
        </row>
      </sheetData>
      <sheetData sheetId="474">
        <row r="7">
          <cell r="K7">
            <v>150</v>
          </cell>
        </row>
      </sheetData>
      <sheetData sheetId="475">
        <row r="7">
          <cell r="K7">
            <v>150</v>
          </cell>
        </row>
      </sheetData>
      <sheetData sheetId="476">
        <row r="7">
          <cell r="K7">
            <v>150</v>
          </cell>
        </row>
      </sheetData>
      <sheetData sheetId="477">
        <row r="7">
          <cell r="K7">
            <v>150</v>
          </cell>
        </row>
      </sheetData>
      <sheetData sheetId="478">
        <row r="7">
          <cell r="K7">
            <v>150</v>
          </cell>
        </row>
      </sheetData>
      <sheetData sheetId="479">
        <row r="7">
          <cell r="K7">
            <v>150</v>
          </cell>
        </row>
      </sheetData>
      <sheetData sheetId="480">
        <row r="7">
          <cell r="K7">
            <v>150</v>
          </cell>
        </row>
      </sheetData>
      <sheetData sheetId="481">
        <row r="7">
          <cell r="K7">
            <v>150</v>
          </cell>
        </row>
      </sheetData>
      <sheetData sheetId="482">
        <row r="7">
          <cell r="K7">
            <v>150</v>
          </cell>
        </row>
      </sheetData>
      <sheetData sheetId="483">
        <row r="7">
          <cell r="K7">
            <v>150</v>
          </cell>
        </row>
      </sheetData>
      <sheetData sheetId="484">
        <row r="7">
          <cell r="K7">
            <v>150</v>
          </cell>
        </row>
      </sheetData>
      <sheetData sheetId="485">
        <row r="7">
          <cell r="K7">
            <v>150</v>
          </cell>
        </row>
      </sheetData>
      <sheetData sheetId="486">
        <row r="7">
          <cell r="K7">
            <v>150</v>
          </cell>
        </row>
      </sheetData>
      <sheetData sheetId="487">
        <row r="7">
          <cell r="K7">
            <v>150</v>
          </cell>
        </row>
      </sheetData>
      <sheetData sheetId="488">
        <row r="7">
          <cell r="K7">
            <v>150</v>
          </cell>
        </row>
      </sheetData>
      <sheetData sheetId="489">
        <row r="7">
          <cell r="K7">
            <v>150</v>
          </cell>
        </row>
      </sheetData>
      <sheetData sheetId="490">
        <row r="7">
          <cell r="K7">
            <v>150</v>
          </cell>
        </row>
      </sheetData>
      <sheetData sheetId="491">
        <row r="7">
          <cell r="K7">
            <v>150</v>
          </cell>
        </row>
      </sheetData>
      <sheetData sheetId="492"/>
      <sheetData sheetId="493">
        <row r="7">
          <cell r="K7">
            <v>150</v>
          </cell>
        </row>
      </sheetData>
      <sheetData sheetId="494">
        <row r="7">
          <cell r="K7">
            <v>150</v>
          </cell>
        </row>
      </sheetData>
      <sheetData sheetId="495">
        <row r="7">
          <cell r="K7">
            <v>150</v>
          </cell>
        </row>
      </sheetData>
      <sheetData sheetId="496"/>
      <sheetData sheetId="497"/>
      <sheetData sheetId="498"/>
      <sheetData sheetId="499"/>
      <sheetData sheetId="500"/>
      <sheetData sheetId="501">
        <row r="7">
          <cell r="K7">
            <v>150</v>
          </cell>
        </row>
      </sheetData>
      <sheetData sheetId="502">
        <row r="7">
          <cell r="K7">
            <v>150</v>
          </cell>
        </row>
      </sheetData>
      <sheetData sheetId="503">
        <row r="7">
          <cell r="K7">
            <v>150</v>
          </cell>
        </row>
      </sheetData>
      <sheetData sheetId="504">
        <row r="7">
          <cell r="K7">
            <v>150</v>
          </cell>
        </row>
      </sheetData>
      <sheetData sheetId="505">
        <row r="7">
          <cell r="K7">
            <v>150</v>
          </cell>
        </row>
      </sheetData>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ow r="7">
          <cell r="K7">
            <v>150</v>
          </cell>
        </row>
      </sheetData>
      <sheetData sheetId="524">
        <row r="7">
          <cell r="K7">
            <v>150</v>
          </cell>
        </row>
      </sheetData>
      <sheetData sheetId="525">
        <row r="7">
          <cell r="K7">
            <v>150</v>
          </cell>
        </row>
      </sheetData>
      <sheetData sheetId="526">
        <row r="7">
          <cell r="K7">
            <v>150</v>
          </cell>
        </row>
      </sheetData>
      <sheetData sheetId="527">
        <row r="7">
          <cell r="K7">
            <v>150</v>
          </cell>
        </row>
      </sheetData>
      <sheetData sheetId="528">
        <row r="7">
          <cell r="K7">
            <v>150</v>
          </cell>
        </row>
      </sheetData>
      <sheetData sheetId="529">
        <row r="7">
          <cell r="K7">
            <v>150</v>
          </cell>
        </row>
      </sheetData>
      <sheetData sheetId="530">
        <row r="7">
          <cell r="K7">
            <v>150</v>
          </cell>
        </row>
      </sheetData>
      <sheetData sheetId="531">
        <row r="7">
          <cell r="K7">
            <v>150</v>
          </cell>
        </row>
      </sheetData>
      <sheetData sheetId="532">
        <row r="7">
          <cell r="K7">
            <v>150</v>
          </cell>
        </row>
      </sheetData>
      <sheetData sheetId="533">
        <row r="7">
          <cell r="K7">
            <v>150</v>
          </cell>
        </row>
      </sheetData>
      <sheetData sheetId="534">
        <row r="7">
          <cell r="K7">
            <v>150</v>
          </cell>
        </row>
      </sheetData>
      <sheetData sheetId="535">
        <row r="7">
          <cell r="K7">
            <v>150</v>
          </cell>
        </row>
      </sheetData>
      <sheetData sheetId="536">
        <row r="7">
          <cell r="K7">
            <v>150</v>
          </cell>
        </row>
      </sheetData>
      <sheetData sheetId="537">
        <row r="7">
          <cell r="K7">
            <v>150</v>
          </cell>
        </row>
      </sheetData>
      <sheetData sheetId="538">
        <row r="7">
          <cell r="K7">
            <v>150</v>
          </cell>
        </row>
      </sheetData>
      <sheetData sheetId="539">
        <row r="7">
          <cell r="K7">
            <v>150</v>
          </cell>
        </row>
      </sheetData>
      <sheetData sheetId="540">
        <row r="7">
          <cell r="K7">
            <v>150</v>
          </cell>
        </row>
      </sheetData>
      <sheetData sheetId="541">
        <row r="7">
          <cell r="K7">
            <v>150</v>
          </cell>
        </row>
      </sheetData>
      <sheetData sheetId="542">
        <row r="7">
          <cell r="K7">
            <v>150</v>
          </cell>
        </row>
      </sheetData>
      <sheetData sheetId="543">
        <row r="7">
          <cell r="K7">
            <v>150</v>
          </cell>
        </row>
      </sheetData>
      <sheetData sheetId="544">
        <row r="7">
          <cell r="K7">
            <v>150</v>
          </cell>
        </row>
      </sheetData>
      <sheetData sheetId="545">
        <row r="7">
          <cell r="K7">
            <v>150</v>
          </cell>
        </row>
      </sheetData>
      <sheetData sheetId="546">
        <row r="7">
          <cell r="K7">
            <v>150</v>
          </cell>
        </row>
      </sheetData>
      <sheetData sheetId="547">
        <row r="7">
          <cell r="K7">
            <v>150</v>
          </cell>
        </row>
      </sheetData>
      <sheetData sheetId="548">
        <row r="7">
          <cell r="K7">
            <v>150</v>
          </cell>
        </row>
      </sheetData>
      <sheetData sheetId="549">
        <row r="7">
          <cell r="K7">
            <v>150</v>
          </cell>
        </row>
      </sheetData>
      <sheetData sheetId="550">
        <row r="7">
          <cell r="K7">
            <v>150</v>
          </cell>
        </row>
      </sheetData>
      <sheetData sheetId="551">
        <row r="7">
          <cell r="K7">
            <v>150</v>
          </cell>
        </row>
      </sheetData>
      <sheetData sheetId="552">
        <row r="7">
          <cell r="K7">
            <v>150</v>
          </cell>
        </row>
      </sheetData>
      <sheetData sheetId="553">
        <row r="7">
          <cell r="K7">
            <v>150</v>
          </cell>
        </row>
      </sheetData>
      <sheetData sheetId="554">
        <row r="7">
          <cell r="K7">
            <v>150</v>
          </cell>
        </row>
      </sheetData>
      <sheetData sheetId="555">
        <row r="7">
          <cell r="K7">
            <v>150</v>
          </cell>
        </row>
      </sheetData>
      <sheetData sheetId="556">
        <row r="7">
          <cell r="K7">
            <v>150</v>
          </cell>
        </row>
      </sheetData>
      <sheetData sheetId="557">
        <row r="7">
          <cell r="K7">
            <v>150</v>
          </cell>
        </row>
      </sheetData>
      <sheetData sheetId="558">
        <row r="7">
          <cell r="K7">
            <v>150</v>
          </cell>
        </row>
      </sheetData>
      <sheetData sheetId="559">
        <row r="7">
          <cell r="K7">
            <v>150</v>
          </cell>
        </row>
      </sheetData>
      <sheetData sheetId="560">
        <row r="7">
          <cell r="K7">
            <v>150</v>
          </cell>
        </row>
      </sheetData>
      <sheetData sheetId="561">
        <row r="7">
          <cell r="K7">
            <v>150</v>
          </cell>
        </row>
      </sheetData>
      <sheetData sheetId="562">
        <row r="7">
          <cell r="K7">
            <v>150</v>
          </cell>
        </row>
      </sheetData>
      <sheetData sheetId="563">
        <row r="7">
          <cell r="K7">
            <v>150</v>
          </cell>
        </row>
      </sheetData>
      <sheetData sheetId="564">
        <row r="7">
          <cell r="K7">
            <v>150</v>
          </cell>
        </row>
      </sheetData>
      <sheetData sheetId="565">
        <row r="7">
          <cell r="K7">
            <v>150</v>
          </cell>
        </row>
      </sheetData>
      <sheetData sheetId="566">
        <row r="7">
          <cell r="K7">
            <v>150</v>
          </cell>
        </row>
      </sheetData>
      <sheetData sheetId="567">
        <row r="7">
          <cell r="K7">
            <v>150</v>
          </cell>
        </row>
      </sheetData>
      <sheetData sheetId="568">
        <row r="7">
          <cell r="K7">
            <v>150</v>
          </cell>
        </row>
      </sheetData>
      <sheetData sheetId="569">
        <row r="7">
          <cell r="K7">
            <v>150</v>
          </cell>
        </row>
      </sheetData>
      <sheetData sheetId="570">
        <row r="7">
          <cell r="K7">
            <v>150</v>
          </cell>
        </row>
      </sheetData>
      <sheetData sheetId="571">
        <row r="7">
          <cell r="K7">
            <v>150</v>
          </cell>
        </row>
      </sheetData>
      <sheetData sheetId="572">
        <row r="7">
          <cell r="K7">
            <v>150</v>
          </cell>
        </row>
      </sheetData>
      <sheetData sheetId="573">
        <row r="7">
          <cell r="K7">
            <v>150</v>
          </cell>
        </row>
      </sheetData>
      <sheetData sheetId="574">
        <row r="7">
          <cell r="K7">
            <v>150</v>
          </cell>
        </row>
      </sheetData>
      <sheetData sheetId="575">
        <row r="7">
          <cell r="K7">
            <v>150</v>
          </cell>
        </row>
      </sheetData>
      <sheetData sheetId="576">
        <row r="7">
          <cell r="K7">
            <v>150</v>
          </cell>
        </row>
      </sheetData>
      <sheetData sheetId="577">
        <row r="7">
          <cell r="K7">
            <v>150</v>
          </cell>
        </row>
      </sheetData>
      <sheetData sheetId="578">
        <row r="7">
          <cell r="K7">
            <v>150</v>
          </cell>
        </row>
      </sheetData>
      <sheetData sheetId="579">
        <row r="7">
          <cell r="K7">
            <v>150</v>
          </cell>
        </row>
      </sheetData>
      <sheetData sheetId="580">
        <row r="7">
          <cell r="K7">
            <v>150</v>
          </cell>
        </row>
      </sheetData>
      <sheetData sheetId="581">
        <row r="7">
          <cell r="K7">
            <v>150</v>
          </cell>
        </row>
      </sheetData>
      <sheetData sheetId="582">
        <row r="7">
          <cell r="K7">
            <v>150</v>
          </cell>
        </row>
      </sheetData>
      <sheetData sheetId="583">
        <row r="7">
          <cell r="K7">
            <v>150</v>
          </cell>
        </row>
      </sheetData>
      <sheetData sheetId="584">
        <row r="7">
          <cell r="K7">
            <v>150</v>
          </cell>
        </row>
      </sheetData>
      <sheetData sheetId="585">
        <row r="7">
          <cell r="K7">
            <v>150</v>
          </cell>
        </row>
      </sheetData>
      <sheetData sheetId="586">
        <row r="7">
          <cell r="K7">
            <v>150</v>
          </cell>
        </row>
      </sheetData>
      <sheetData sheetId="587">
        <row r="7">
          <cell r="K7">
            <v>150</v>
          </cell>
        </row>
      </sheetData>
      <sheetData sheetId="588">
        <row r="7">
          <cell r="K7">
            <v>150</v>
          </cell>
        </row>
      </sheetData>
      <sheetData sheetId="589">
        <row r="7">
          <cell r="K7">
            <v>150</v>
          </cell>
        </row>
      </sheetData>
      <sheetData sheetId="590">
        <row r="7">
          <cell r="K7">
            <v>150</v>
          </cell>
        </row>
      </sheetData>
      <sheetData sheetId="591">
        <row r="7">
          <cell r="K7">
            <v>150</v>
          </cell>
        </row>
      </sheetData>
      <sheetData sheetId="592">
        <row r="7">
          <cell r="K7">
            <v>150</v>
          </cell>
        </row>
      </sheetData>
      <sheetData sheetId="593">
        <row r="7">
          <cell r="K7">
            <v>150</v>
          </cell>
        </row>
      </sheetData>
      <sheetData sheetId="594">
        <row r="7">
          <cell r="K7">
            <v>150</v>
          </cell>
        </row>
      </sheetData>
      <sheetData sheetId="595">
        <row r="7">
          <cell r="K7">
            <v>150</v>
          </cell>
        </row>
      </sheetData>
      <sheetData sheetId="596">
        <row r="7">
          <cell r="K7">
            <v>150</v>
          </cell>
        </row>
      </sheetData>
      <sheetData sheetId="597">
        <row r="7">
          <cell r="K7">
            <v>150</v>
          </cell>
        </row>
      </sheetData>
      <sheetData sheetId="598">
        <row r="7">
          <cell r="K7">
            <v>150</v>
          </cell>
        </row>
      </sheetData>
      <sheetData sheetId="599">
        <row r="7">
          <cell r="K7">
            <v>150</v>
          </cell>
        </row>
      </sheetData>
      <sheetData sheetId="600">
        <row r="7">
          <cell r="K7">
            <v>150</v>
          </cell>
        </row>
      </sheetData>
      <sheetData sheetId="601">
        <row r="7">
          <cell r="K7">
            <v>150</v>
          </cell>
        </row>
      </sheetData>
      <sheetData sheetId="602">
        <row r="7">
          <cell r="K7">
            <v>150</v>
          </cell>
        </row>
      </sheetData>
      <sheetData sheetId="603">
        <row r="7">
          <cell r="K7">
            <v>150</v>
          </cell>
        </row>
      </sheetData>
      <sheetData sheetId="604">
        <row r="7">
          <cell r="K7">
            <v>150</v>
          </cell>
        </row>
      </sheetData>
      <sheetData sheetId="605">
        <row r="7">
          <cell r="K7">
            <v>150</v>
          </cell>
        </row>
      </sheetData>
      <sheetData sheetId="606">
        <row r="7">
          <cell r="K7">
            <v>150</v>
          </cell>
        </row>
      </sheetData>
      <sheetData sheetId="607">
        <row r="7">
          <cell r="K7">
            <v>150</v>
          </cell>
        </row>
      </sheetData>
      <sheetData sheetId="608">
        <row r="7">
          <cell r="K7">
            <v>150</v>
          </cell>
        </row>
      </sheetData>
      <sheetData sheetId="609">
        <row r="7">
          <cell r="K7">
            <v>150</v>
          </cell>
        </row>
      </sheetData>
      <sheetData sheetId="610">
        <row r="7">
          <cell r="K7">
            <v>150</v>
          </cell>
        </row>
      </sheetData>
      <sheetData sheetId="611">
        <row r="7">
          <cell r="K7">
            <v>150</v>
          </cell>
        </row>
      </sheetData>
      <sheetData sheetId="612">
        <row r="7">
          <cell r="K7">
            <v>150</v>
          </cell>
        </row>
      </sheetData>
      <sheetData sheetId="613">
        <row r="7">
          <cell r="K7">
            <v>150</v>
          </cell>
        </row>
      </sheetData>
      <sheetData sheetId="614">
        <row r="7">
          <cell r="K7">
            <v>150</v>
          </cell>
        </row>
      </sheetData>
      <sheetData sheetId="615">
        <row r="7">
          <cell r="K7">
            <v>150</v>
          </cell>
        </row>
      </sheetData>
      <sheetData sheetId="616">
        <row r="7">
          <cell r="K7">
            <v>150</v>
          </cell>
        </row>
      </sheetData>
      <sheetData sheetId="617">
        <row r="7">
          <cell r="K7">
            <v>150</v>
          </cell>
        </row>
      </sheetData>
      <sheetData sheetId="618">
        <row r="7">
          <cell r="K7">
            <v>150</v>
          </cell>
        </row>
      </sheetData>
      <sheetData sheetId="619">
        <row r="7">
          <cell r="K7">
            <v>150</v>
          </cell>
        </row>
      </sheetData>
      <sheetData sheetId="620">
        <row r="7">
          <cell r="K7">
            <v>150</v>
          </cell>
        </row>
      </sheetData>
      <sheetData sheetId="621">
        <row r="7">
          <cell r="K7">
            <v>150</v>
          </cell>
        </row>
      </sheetData>
      <sheetData sheetId="622">
        <row r="7">
          <cell r="K7">
            <v>150</v>
          </cell>
        </row>
      </sheetData>
      <sheetData sheetId="623">
        <row r="7">
          <cell r="K7">
            <v>150</v>
          </cell>
        </row>
      </sheetData>
      <sheetData sheetId="624">
        <row r="7">
          <cell r="K7">
            <v>150</v>
          </cell>
        </row>
      </sheetData>
      <sheetData sheetId="625">
        <row r="7">
          <cell r="K7">
            <v>150</v>
          </cell>
        </row>
      </sheetData>
      <sheetData sheetId="626">
        <row r="7">
          <cell r="K7">
            <v>150</v>
          </cell>
        </row>
      </sheetData>
      <sheetData sheetId="627">
        <row r="7">
          <cell r="K7">
            <v>150</v>
          </cell>
        </row>
      </sheetData>
      <sheetData sheetId="628">
        <row r="7">
          <cell r="K7">
            <v>150</v>
          </cell>
        </row>
      </sheetData>
      <sheetData sheetId="629">
        <row r="7">
          <cell r="K7">
            <v>150</v>
          </cell>
        </row>
      </sheetData>
      <sheetData sheetId="630">
        <row r="7">
          <cell r="K7">
            <v>150</v>
          </cell>
        </row>
      </sheetData>
      <sheetData sheetId="631">
        <row r="7">
          <cell r="K7">
            <v>150</v>
          </cell>
        </row>
      </sheetData>
      <sheetData sheetId="632">
        <row r="7">
          <cell r="K7">
            <v>150</v>
          </cell>
        </row>
      </sheetData>
      <sheetData sheetId="633">
        <row r="7">
          <cell r="K7">
            <v>150</v>
          </cell>
        </row>
      </sheetData>
      <sheetData sheetId="634">
        <row r="7">
          <cell r="K7">
            <v>150</v>
          </cell>
        </row>
      </sheetData>
      <sheetData sheetId="635">
        <row r="7">
          <cell r="K7">
            <v>150</v>
          </cell>
        </row>
      </sheetData>
      <sheetData sheetId="636">
        <row r="7">
          <cell r="K7">
            <v>150</v>
          </cell>
        </row>
      </sheetData>
      <sheetData sheetId="637">
        <row r="7">
          <cell r="K7">
            <v>150</v>
          </cell>
        </row>
      </sheetData>
      <sheetData sheetId="638">
        <row r="7">
          <cell r="K7">
            <v>150</v>
          </cell>
        </row>
      </sheetData>
      <sheetData sheetId="639">
        <row r="7">
          <cell r="K7">
            <v>150</v>
          </cell>
        </row>
      </sheetData>
      <sheetData sheetId="640">
        <row r="7">
          <cell r="K7">
            <v>150</v>
          </cell>
        </row>
      </sheetData>
      <sheetData sheetId="641">
        <row r="7">
          <cell r="K7">
            <v>150</v>
          </cell>
        </row>
      </sheetData>
      <sheetData sheetId="642">
        <row r="7">
          <cell r="K7">
            <v>150</v>
          </cell>
        </row>
      </sheetData>
      <sheetData sheetId="643">
        <row r="7">
          <cell r="K7">
            <v>150</v>
          </cell>
        </row>
      </sheetData>
      <sheetData sheetId="644">
        <row r="7">
          <cell r="K7">
            <v>150</v>
          </cell>
        </row>
      </sheetData>
      <sheetData sheetId="645">
        <row r="7">
          <cell r="K7">
            <v>150</v>
          </cell>
        </row>
      </sheetData>
      <sheetData sheetId="646">
        <row r="7">
          <cell r="K7">
            <v>150</v>
          </cell>
        </row>
      </sheetData>
      <sheetData sheetId="647">
        <row r="7">
          <cell r="K7">
            <v>150</v>
          </cell>
        </row>
      </sheetData>
      <sheetData sheetId="648">
        <row r="7">
          <cell r="K7">
            <v>150</v>
          </cell>
        </row>
      </sheetData>
      <sheetData sheetId="649">
        <row r="7">
          <cell r="K7">
            <v>150</v>
          </cell>
        </row>
      </sheetData>
      <sheetData sheetId="650">
        <row r="7">
          <cell r="K7">
            <v>150</v>
          </cell>
        </row>
      </sheetData>
      <sheetData sheetId="651">
        <row r="7">
          <cell r="K7">
            <v>150</v>
          </cell>
        </row>
      </sheetData>
      <sheetData sheetId="652">
        <row r="7">
          <cell r="K7">
            <v>150</v>
          </cell>
        </row>
      </sheetData>
      <sheetData sheetId="653">
        <row r="7">
          <cell r="K7">
            <v>150</v>
          </cell>
        </row>
      </sheetData>
      <sheetData sheetId="654">
        <row r="7">
          <cell r="K7">
            <v>150</v>
          </cell>
        </row>
      </sheetData>
      <sheetData sheetId="655">
        <row r="7">
          <cell r="K7">
            <v>150</v>
          </cell>
        </row>
      </sheetData>
      <sheetData sheetId="656">
        <row r="7">
          <cell r="K7">
            <v>150</v>
          </cell>
        </row>
      </sheetData>
      <sheetData sheetId="657">
        <row r="7">
          <cell r="K7">
            <v>150</v>
          </cell>
        </row>
      </sheetData>
      <sheetData sheetId="658">
        <row r="7">
          <cell r="K7">
            <v>150</v>
          </cell>
        </row>
      </sheetData>
      <sheetData sheetId="659">
        <row r="7">
          <cell r="K7">
            <v>150</v>
          </cell>
        </row>
      </sheetData>
      <sheetData sheetId="660">
        <row r="7">
          <cell r="K7">
            <v>150</v>
          </cell>
        </row>
      </sheetData>
      <sheetData sheetId="661">
        <row r="7">
          <cell r="K7">
            <v>150</v>
          </cell>
        </row>
      </sheetData>
      <sheetData sheetId="662">
        <row r="7">
          <cell r="K7">
            <v>150</v>
          </cell>
        </row>
      </sheetData>
      <sheetData sheetId="663">
        <row r="7">
          <cell r="K7">
            <v>150</v>
          </cell>
        </row>
      </sheetData>
      <sheetData sheetId="664">
        <row r="7">
          <cell r="K7">
            <v>150</v>
          </cell>
        </row>
      </sheetData>
      <sheetData sheetId="665">
        <row r="7">
          <cell r="K7">
            <v>150</v>
          </cell>
        </row>
      </sheetData>
      <sheetData sheetId="666">
        <row r="7">
          <cell r="K7">
            <v>150</v>
          </cell>
        </row>
      </sheetData>
      <sheetData sheetId="667">
        <row r="7">
          <cell r="K7">
            <v>150</v>
          </cell>
        </row>
      </sheetData>
      <sheetData sheetId="668">
        <row r="7">
          <cell r="K7">
            <v>150</v>
          </cell>
        </row>
      </sheetData>
      <sheetData sheetId="669">
        <row r="7">
          <cell r="K7">
            <v>150</v>
          </cell>
        </row>
      </sheetData>
      <sheetData sheetId="670">
        <row r="7">
          <cell r="K7">
            <v>150</v>
          </cell>
        </row>
      </sheetData>
      <sheetData sheetId="671">
        <row r="7">
          <cell r="K7">
            <v>150</v>
          </cell>
        </row>
      </sheetData>
      <sheetData sheetId="672">
        <row r="7">
          <cell r="K7">
            <v>150</v>
          </cell>
        </row>
      </sheetData>
      <sheetData sheetId="673">
        <row r="7">
          <cell r="K7">
            <v>150</v>
          </cell>
        </row>
      </sheetData>
      <sheetData sheetId="674">
        <row r="7">
          <cell r="K7">
            <v>150</v>
          </cell>
        </row>
      </sheetData>
      <sheetData sheetId="675">
        <row r="7">
          <cell r="K7">
            <v>150</v>
          </cell>
        </row>
      </sheetData>
      <sheetData sheetId="676">
        <row r="7">
          <cell r="K7">
            <v>150</v>
          </cell>
        </row>
      </sheetData>
      <sheetData sheetId="677">
        <row r="7">
          <cell r="K7">
            <v>150</v>
          </cell>
        </row>
      </sheetData>
      <sheetData sheetId="678">
        <row r="7">
          <cell r="K7">
            <v>150</v>
          </cell>
        </row>
      </sheetData>
      <sheetData sheetId="679">
        <row r="7">
          <cell r="K7">
            <v>150</v>
          </cell>
        </row>
      </sheetData>
      <sheetData sheetId="680">
        <row r="7">
          <cell r="K7">
            <v>150</v>
          </cell>
        </row>
      </sheetData>
      <sheetData sheetId="681">
        <row r="7">
          <cell r="K7">
            <v>150</v>
          </cell>
        </row>
      </sheetData>
      <sheetData sheetId="682">
        <row r="7">
          <cell r="K7">
            <v>150</v>
          </cell>
        </row>
      </sheetData>
      <sheetData sheetId="683">
        <row r="7">
          <cell r="K7">
            <v>150</v>
          </cell>
        </row>
      </sheetData>
      <sheetData sheetId="684">
        <row r="7">
          <cell r="K7">
            <v>150</v>
          </cell>
        </row>
      </sheetData>
      <sheetData sheetId="685">
        <row r="7">
          <cell r="K7">
            <v>150</v>
          </cell>
        </row>
      </sheetData>
      <sheetData sheetId="686">
        <row r="7">
          <cell r="K7">
            <v>150</v>
          </cell>
        </row>
      </sheetData>
      <sheetData sheetId="687">
        <row r="7">
          <cell r="K7">
            <v>150</v>
          </cell>
        </row>
      </sheetData>
      <sheetData sheetId="688">
        <row r="7">
          <cell r="K7">
            <v>150</v>
          </cell>
        </row>
      </sheetData>
      <sheetData sheetId="689">
        <row r="7">
          <cell r="K7">
            <v>150</v>
          </cell>
        </row>
      </sheetData>
      <sheetData sheetId="690">
        <row r="7">
          <cell r="K7">
            <v>150</v>
          </cell>
        </row>
      </sheetData>
      <sheetData sheetId="691">
        <row r="7">
          <cell r="K7">
            <v>150</v>
          </cell>
        </row>
      </sheetData>
      <sheetData sheetId="692">
        <row r="7">
          <cell r="K7">
            <v>150</v>
          </cell>
        </row>
      </sheetData>
      <sheetData sheetId="693">
        <row r="7">
          <cell r="K7">
            <v>150</v>
          </cell>
        </row>
      </sheetData>
      <sheetData sheetId="694">
        <row r="7">
          <cell r="K7">
            <v>150</v>
          </cell>
        </row>
      </sheetData>
      <sheetData sheetId="695">
        <row r="7">
          <cell r="K7">
            <v>150</v>
          </cell>
        </row>
      </sheetData>
      <sheetData sheetId="696">
        <row r="7">
          <cell r="K7">
            <v>150</v>
          </cell>
        </row>
      </sheetData>
      <sheetData sheetId="697">
        <row r="7">
          <cell r="K7">
            <v>150</v>
          </cell>
        </row>
      </sheetData>
      <sheetData sheetId="698">
        <row r="7">
          <cell r="K7">
            <v>150</v>
          </cell>
        </row>
      </sheetData>
      <sheetData sheetId="699">
        <row r="7">
          <cell r="K7">
            <v>150</v>
          </cell>
        </row>
      </sheetData>
      <sheetData sheetId="700">
        <row r="7">
          <cell r="K7">
            <v>150</v>
          </cell>
        </row>
      </sheetData>
      <sheetData sheetId="701">
        <row r="7">
          <cell r="K7">
            <v>150</v>
          </cell>
        </row>
      </sheetData>
      <sheetData sheetId="702">
        <row r="7">
          <cell r="K7">
            <v>150</v>
          </cell>
        </row>
      </sheetData>
      <sheetData sheetId="703">
        <row r="7">
          <cell r="K7">
            <v>150</v>
          </cell>
        </row>
      </sheetData>
      <sheetData sheetId="704">
        <row r="7">
          <cell r="K7">
            <v>150</v>
          </cell>
        </row>
      </sheetData>
      <sheetData sheetId="705">
        <row r="7">
          <cell r="K7">
            <v>150</v>
          </cell>
        </row>
      </sheetData>
      <sheetData sheetId="706">
        <row r="7">
          <cell r="K7">
            <v>150</v>
          </cell>
        </row>
      </sheetData>
      <sheetData sheetId="707">
        <row r="7">
          <cell r="K7">
            <v>150</v>
          </cell>
        </row>
      </sheetData>
      <sheetData sheetId="708">
        <row r="7">
          <cell r="K7">
            <v>150</v>
          </cell>
        </row>
      </sheetData>
      <sheetData sheetId="709">
        <row r="7">
          <cell r="K7">
            <v>150</v>
          </cell>
        </row>
      </sheetData>
      <sheetData sheetId="710">
        <row r="7">
          <cell r="K7">
            <v>150</v>
          </cell>
        </row>
      </sheetData>
      <sheetData sheetId="711">
        <row r="7">
          <cell r="K7">
            <v>150</v>
          </cell>
        </row>
      </sheetData>
      <sheetData sheetId="712">
        <row r="7">
          <cell r="K7">
            <v>150</v>
          </cell>
        </row>
      </sheetData>
      <sheetData sheetId="713">
        <row r="7">
          <cell r="K7">
            <v>150</v>
          </cell>
        </row>
      </sheetData>
      <sheetData sheetId="714">
        <row r="7">
          <cell r="K7">
            <v>150</v>
          </cell>
        </row>
      </sheetData>
      <sheetData sheetId="715">
        <row r="7">
          <cell r="K7">
            <v>150</v>
          </cell>
        </row>
      </sheetData>
      <sheetData sheetId="716">
        <row r="7">
          <cell r="K7">
            <v>150</v>
          </cell>
        </row>
      </sheetData>
      <sheetData sheetId="717">
        <row r="7">
          <cell r="K7">
            <v>150</v>
          </cell>
        </row>
      </sheetData>
      <sheetData sheetId="718">
        <row r="7">
          <cell r="K7">
            <v>150</v>
          </cell>
        </row>
      </sheetData>
      <sheetData sheetId="719">
        <row r="7">
          <cell r="K7">
            <v>150</v>
          </cell>
        </row>
      </sheetData>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row r="7">
          <cell r="K7">
            <v>150</v>
          </cell>
        </row>
      </sheetData>
      <sheetData sheetId="790">
        <row r="7">
          <cell r="K7">
            <v>150</v>
          </cell>
        </row>
      </sheetData>
      <sheetData sheetId="791">
        <row r="7">
          <cell r="K7">
            <v>150</v>
          </cell>
        </row>
      </sheetData>
      <sheetData sheetId="792">
        <row r="7">
          <cell r="K7">
            <v>150</v>
          </cell>
        </row>
      </sheetData>
      <sheetData sheetId="793">
        <row r="7">
          <cell r="K7">
            <v>150</v>
          </cell>
        </row>
      </sheetData>
      <sheetData sheetId="794">
        <row r="7">
          <cell r="K7">
            <v>150</v>
          </cell>
        </row>
      </sheetData>
      <sheetData sheetId="795">
        <row r="7">
          <cell r="K7">
            <v>150</v>
          </cell>
        </row>
      </sheetData>
      <sheetData sheetId="796">
        <row r="7">
          <cell r="K7">
            <v>150</v>
          </cell>
        </row>
      </sheetData>
      <sheetData sheetId="797">
        <row r="7">
          <cell r="K7">
            <v>150</v>
          </cell>
        </row>
      </sheetData>
      <sheetData sheetId="798">
        <row r="7">
          <cell r="K7">
            <v>150</v>
          </cell>
        </row>
      </sheetData>
      <sheetData sheetId="799">
        <row r="7">
          <cell r="K7">
            <v>150</v>
          </cell>
        </row>
      </sheetData>
      <sheetData sheetId="800">
        <row r="7">
          <cell r="K7">
            <v>150</v>
          </cell>
        </row>
      </sheetData>
      <sheetData sheetId="801">
        <row r="7">
          <cell r="K7">
            <v>150</v>
          </cell>
        </row>
      </sheetData>
      <sheetData sheetId="802">
        <row r="7">
          <cell r="K7">
            <v>150</v>
          </cell>
        </row>
      </sheetData>
      <sheetData sheetId="803">
        <row r="7">
          <cell r="K7">
            <v>150</v>
          </cell>
        </row>
      </sheetData>
      <sheetData sheetId="804">
        <row r="7">
          <cell r="K7">
            <v>150</v>
          </cell>
        </row>
      </sheetData>
      <sheetData sheetId="805">
        <row r="7">
          <cell r="K7">
            <v>150</v>
          </cell>
        </row>
      </sheetData>
      <sheetData sheetId="806">
        <row r="7">
          <cell r="K7">
            <v>150</v>
          </cell>
        </row>
      </sheetData>
      <sheetData sheetId="807">
        <row r="7">
          <cell r="K7">
            <v>150</v>
          </cell>
        </row>
      </sheetData>
      <sheetData sheetId="808">
        <row r="7">
          <cell r="K7">
            <v>150</v>
          </cell>
        </row>
      </sheetData>
      <sheetData sheetId="809">
        <row r="7">
          <cell r="K7">
            <v>150</v>
          </cell>
        </row>
      </sheetData>
      <sheetData sheetId="810">
        <row r="7">
          <cell r="K7">
            <v>150</v>
          </cell>
        </row>
      </sheetData>
      <sheetData sheetId="811">
        <row r="7">
          <cell r="K7">
            <v>150</v>
          </cell>
        </row>
      </sheetData>
      <sheetData sheetId="812">
        <row r="7">
          <cell r="K7">
            <v>150</v>
          </cell>
        </row>
      </sheetData>
      <sheetData sheetId="813">
        <row r="7">
          <cell r="K7">
            <v>150</v>
          </cell>
        </row>
      </sheetData>
      <sheetData sheetId="814">
        <row r="7">
          <cell r="K7">
            <v>150</v>
          </cell>
        </row>
      </sheetData>
      <sheetData sheetId="815">
        <row r="7">
          <cell r="K7">
            <v>150</v>
          </cell>
        </row>
      </sheetData>
      <sheetData sheetId="816">
        <row r="7">
          <cell r="K7">
            <v>150</v>
          </cell>
        </row>
      </sheetData>
      <sheetData sheetId="817">
        <row r="7">
          <cell r="K7">
            <v>150</v>
          </cell>
        </row>
      </sheetData>
      <sheetData sheetId="818">
        <row r="7">
          <cell r="K7">
            <v>150</v>
          </cell>
        </row>
      </sheetData>
      <sheetData sheetId="819">
        <row r="7">
          <cell r="K7">
            <v>150</v>
          </cell>
        </row>
      </sheetData>
      <sheetData sheetId="820">
        <row r="7">
          <cell r="K7">
            <v>150</v>
          </cell>
        </row>
      </sheetData>
      <sheetData sheetId="821">
        <row r="7">
          <cell r="K7">
            <v>150</v>
          </cell>
        </row>
      </sheetData>
      <sheetData sheetId="822">
        <row r="7">
          <cell r="K7">
            <v>150</v>
          </cell>
        </row>
      </sheetData>
      <sheetData sheetId="823">
        <row r="7">
          <cell r="K7">
            <v>150</v>
          </cell>
        </row>
      </sheetData>
      <sheetData sheetId="824">
        <row r="7">
          <cell r="K7">
            <v>150</v>
          </cell>
        </row>
      </sheetData>
      <sheetData sheetId="825">
        <row r="7">
          <cell r="K7">
            <v>150</v>
          </cell>
        </row>
      </sheetData>
      <sheetData sheetId="826">
        <row r="7">
          <cell r="K7">
            <v>150</v>
          </cell>
        </row>
      </sheetData>
      <sheetData sheetId="827">
        <row r="7">
          <cell r="K7">
            <v>150</v>
          </cell>
        </row>
      </sheetData>
      <sheetData sheetId="828">
        <row r="7">
          <cell r="K7">
            <v>150</v>
          </cell>
        </row>
      </sheetData>
      <sheetData sheetId="829">
        <row r="7">
          <cell r="K7">
            <v>150</v>
          </cell>
        </row>
      </sheetData>
      <sheetData sheetId="830">
        <row r="7">
          <cell r="K7">
            <v>150</v>
          </cell>
        </row>
      </sheetData>
      <sheetData sheetId="831">
        <row r="7">
          <cell r="K7">
            <v>150</v>
          </cell>
        </row>
      </sheetData>
      <sheetData sheetId="832">
        <row r="7">
          <cell r="K7">
            <v>150</v>
          </cell>
        </row>
      </sheetData>
      <sheetData sheetId="833">
        <row r="7">
          <cell r="K7">
            <v>150</v>
          </cell>
        </row>
      </sheetData>
      <sheetData sheetId="834">
        <row r="7">
          <cell r="K7">
            <v>150</v>
          </cell>
        </row>
      </sheetData>
      <sheetData sheetId="835">
        <row r="7">
          <cell r="K7">
            <v>150</v>
          </cell>
        </row>
      </sheetData>
      <sheetData sheetId="836">
        <row r="7">
          <cell r="K7">
            <v>150</v>
          </cell>
        </row>
      </sheetData>
      <sheetData sheetId="837">
        <row r="7">
          <cell r="K7">
            <v>150</v>
          </cell>
        </row>
      </sheetData>
      <sheetData sheetId="838">
        <row r="7">
          <cell r="K7">
            <v>150</v>
          </cell>
        </row>
      </sheetData>
      <sheetData sheetId="839">
        <row r="7">
          <cell r="K7">
            <v>150</v>
          </cell>
        </row>
      </sheetData>
      <sheetData sheetId="840">
        <row r="7">
          <cell r="K7">
            <v>150</v>
          </cell>
        </row>
      </sheetData>
      <sheetData sheetId="841">
        <row r="7">
          <cell r="K7">
            <v>150</v>
          </cell>
        </row>
      </sheetData>
      <sheetData sheetId="842">
        <row r="7">
          <cell r="K7">
            <v>150</v>
          </cell>
        </row>
      </sheetData>
      <sheetData sheetId="843">
        <row r="7">
          <cell r="K7">
            <v>150</v>
          </cell>
        </row>
      </sheetData>
      <sheetData sheetId="844">
        <row r="7">
          <cell r="K7">
            <v>150</v>
          </cell>
        </row>
      </sheetData>
      <sheetData sheetId="845">
        <row r="7">
          <cell r="K7">
            <v>150</v>
          </cell>
        </row>
      </sheetData>
      <sheetData sheetId="846">
        <row r="7">
          <cell r="K7">
            <v>150</v>
          </cell>
        </row>
      </sheetData>
      <sheetData sheetId="847">
        <row r="7">
          <cell r="K7">
            <v>150</v>
          </cell>
        </row>
      </sheetData>
      <sheetData sheetId="848">
        <row r="7">
          <cell r="K7">
            <v>150</v>
          </cell>
        </row>
      </sheetData>
      <sheetData sheetId="849">
        <row r="7">
          <cell r="K7">
            <v>150</v>
          </cell>
        </row>
      </sheetData>
      <sheetData sheetId="850">
        <row r="7">
          <cell r="K7">
            <v>150</v>
          </cell>
        </row>
      </sheetData>
      <sheetData sheetId="851"/>
      <sheetData sheetId="852"/>
      <sheetData sheetId="853"/>
      <sheetData sheetId="854"/>
      <sheetData sheetId="855">
        <row r="7">
          <cell r="K7">
            <v>150</v>
          </cell>
        </row>
      </sheetData>
      <sheetData sheetId="856"/>
      <sheetData sheetId="857"/>
      <sheetData sheetId="858">
        <row r="7">
          <cell r="K7">
            <v>150</v>
          </cell>
        </row>
      </sheetData>
      <sheetData sheetId="859">
        <row r="7">
          <cell r="K7">
            <v>150</v>
          </cell>
        </row>
      </sheetData>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7">
          <cell r="K7">
            <v>150</v>
          </cell>
        </row>
      </sheetData>
      <sheetData sheetId="875"/>
      <sheetData sheetId="876"/>
      <sheetData sheetId="877"/>
      <sheetData sheetId="878"/>
      <sheetData sheetId="879"/>
      <sheetData sheetId="880"/>
      <sheetData sheetId="881">
        <row r="7">
          <cell r="K7">
            <v>150</v>
          </cell>
        </row>
      </sheetData>
      <sheetData sheetId="882">
        <row r="7">
          <cell r="K7">
            <v>150</v>
          </cell>
        </row>
      </sheetData>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row r="7">
          <cell r="K7">
            <v>150</v>
          </cell>
        </row>
      </sheetData>
      <sheetData sheetId="1011">
        <row r="7">
          <cell r="K7">
            <v>150</v>
          </cell>
        </row>
      </sheetData>
      <sheetData sheetId="1012"/>
      <sheetData sheetId="1013">
        <row r="7">
          <cell r="K7">
            <v>150</v>
          </cell>
        </row>
      </sheetData>
      <sheetData sheetId="1014">
        <row r="7">
          <cell r="K7">
            <v>150</v>
          </cell>
        </row>
      </sheetData>
      <sheetData sheetId="1015"/>
      <sheetData sheetId="1016"/>
      <sheetData sheetId="1017"/>
      <sheetData sheetId="1018"/>
      <sheetData sheetId="1019"/>
      <sheetData sheetId="1020"/>
      <sheetData sheetId="1021"/>
      <sheetData sheetId="1022">
        <row r="7">
          <cell r="K7">
            <v>150</v>
          </cell>
        </row>
      </sheetData>
      <sheetData sheetId="1023">
        <row r="7">
          <cell r="K7">
            <v>150</v>
          </cell>
        </row>
      </sheetData>
      <sheetData sheetId="1024">
        <row r="7">
          <cell r="K7">
            <v>150</v>
          </cell>
        </row>
      </sheetData>
      <sheetData sheetId="1025">
        <row r="7">
          <cell r="K7">
            <v>150</v>
          </cell>
        </row>
      </sheetData>
      <sheetData sheetId="1026">
        <row r="7">
          <cell r="K7">
            <v>150</v>
          </cell>
        </row>
      </sheetData>
      <sheetData sheetId="1027">
        <row r="7">
          <cell r="K7">
            <v>150</v>
          </cell>
        </row>
      </sheetData>
      <sheetData sheetId="1028">
        <row r="7">
          <cell r="K7">
            <v>150</v>
          </cell>
        </row>
      </sheetData>
      <sheetData sheetId="1029">
        <row r="7">
          <cell r="K7">
            <v>150</v>
          </cell>
        </row>
      </sheetData>
      <sheetData sheetId="1030">
        <row r="7">
          <cell r="K7">
            <v>150</v>
          </cell>
        </row>
      </sheetData>
      <sheetData sheetId="1031">
        <row r="7">
          <cell r="K7">
            <v>150</v>
          </cell>
        </row>
      </sheetData>
      <sheetData sheetId="1032">
        <row r="7">
          <cell r="K7">
            <v>150</v>
          </cell>
        </row>
      </sheetData>
      <sheetData sheetId="1033">
        <row r="7">
          <cell r="K7">
            <v>150</v>
          </cell>
        </row>
      </sheetData>
      <sheetData sheetId="1034">
        <row r="7">
          <cell r="K7">
            <v>150</v>
          </cell>
        </row>
      </sheetData>
      <sheetData sheetId="1035">
        <row r="7">
          <cell r="K7">
            <v>150</v>
          </cell>
        </row>
      </sheetData>
      <sheetData sheetId="1036">
        <row r="7">
          <cell r="K7">
            <v>150</v>
          </cell>
        </row>
      </sheetData>
      <sheetData sheetId="1037">
        <row r="7">
          <cell r="K7">
            <v>150</v>
          </cell>
        </row>
      </sheetData>
      <sheetData sheetId="1038">
        <row r="7">
          <cell r="K7">
            <v>150</v>
          </cell>
        </row>
      </sheetData>
      <sheetData sheetId="1039">
        <row r="7">
          <cell r="K7">
            <v>150</v>
          </cell>
        </row>
      </sheetData>
      <sheetData sheetId="1040">
        <row r="7">
          <cell r="K7">
            <v>150</v>
          </cell>
        </row>
      </sheetData>
      <sheetData sheetId="1041">
        <row r="7">
          <cell r="K7">
            <v>150</v>
          </cell>
        </row>
      </sheetData>
      <sheetData sheetId="1042">
        <row r="7">
          <cell r="K7">
            <v>150</v>
          </cell>
        </row>
      </sheetData>
      <sheetData sheetId="1043">
        <row r="7">
          <cell r="K7">
            <v>150</v>
          </cell>
        </row>
      </sheetData>
      <sheetData sheetId="1044">
        <row r="7">
          <cell r="K7">
            <v>150</v>
          </cell>
        </row>
      </sheetData>
      <sheetData sheetId="1045">
        <row r="7">
          <cell r="K7">
            <v>150</v>
          </cell>
        </row>
      </sheetData>
      <sheetData sheetId="1046">
        <row r="7">
          <cell r="K7">
            <v>150</v>
          </cell>
        </row>
      </sheetData>
      <sheetData sheetId="1047">
        <row r="7">
          <cell r="K7">
            <v>150</v>
          </cell>
        </row>
      </sheetData>
      <sheetData sheetId="1048">
        <row r="7">
          <cell r="K7">
            <v>150</v>
          </cell>
        </row>
      </sheetData>
      <sheetData sheetId="1049">
        <row r="7">
          <cell r="K7">
            <v>150</v>
          </cell>
        </row>
      </sheetData>
      <sheetData sheetId="1050">
        <row r="7">
          <cell r="K7">
            <v>150</v>
          </cell>
        </row>
      </sheetData>
      <sheetData sheetId="1051">
        <row r="7">
          <cell r="K7">
            <v>150</v>
          </cell>
        </row>
      </sheetData>
      <sheetData sheetId="1052">
        <row r="7">
          <cell r="K7">
            <v>150</v>
          </cell>
        </row>
      </sheetData>
      <sheetData sheetId="1053">
        <row r="7">
          <cell r="K7">
            <v>150</v>
          </cell>
        </row>
      </sheetData>
      <sheetData sheetId="1054">
        <row r="7">
          <cell r="K7">
            <v>150</v>
          </cell>
        </row>
      </sheetData>
      <sheetData sheetId="1055">
        <row r="7">
          <cell r="K7">
            <v>150</v>
          </cell>
        </row>
      </sheetData>
      <sheetData sheetId="1056">
        <row r="7">
          <cell r="K7">
            <v>150</v>
          </cell>
        </row>
      </sheetData>
      <sheetData sheetId="1057">
        <row r="7">
          <cell r="K7">
            <v>150</v>
          </cell>
        </row>
      </sheetData>
      <sheetData sheetId="1058">
        <row r="7">
          <cell r="K7">
            <v>150</v>
          </cell>
        </row>
      </sheetData>
      <sheetData sheetId="1059">
        <row r="7">
          <cell r="K7">
            <v>150</v>
          </cell>
        </row>
      </sheetData>
      <sheetData sheetId="1060">
        <row r="7">
          <cell r="K7">
            <v>150</v>
          </cell>
        </row>
      </sheetData>
      <sheetData sheetId="1061">
        <row r="7">
          <cell r="K7">
            <v>150</v>
          </cell>
        </row>
      </sheetData>
      <sheetData sheetId="1062">
        <row r="7">
          <cell r="K7">
            <v>150</v>
          </cell>
        </row>
      </sheetData>
      <sheetData sheetId="1063">
        <row r="7">
          <cell r="K7">
            <v>150</v>
          </cell>
        </row>
      </sheetData>
      <sheetData sheetId="1064">
        <row r="7">
          <cell r="K7">
            <v>150</v>
          </cell>
        </row>
      </sheetData>
      <sheetData sheetId="1065">
        <row r="7">
          <cell r="K7">
            <v>150</v>
          </cell>
        </row>
      </sheetData>
      <sheetData sheetId="1066">
        <row r="7">
          <cell r="K7">
            <v>150</v>
          </cell>
        </row>
      </sheetData>
      <sheetData sheetId="1067">
        <row r="7">
          <cell r="K7">
            <v>150</v>
          </cell>
        </row>
      </sheetData>
      <sheetData sheetId="1068">
        <row r="7">
          <cell r="K7">
            <v>150</v>
          </cell>
        </row>
      </sheetData>
      <sheetData sheetId="1069">
        <row r="7">
          <cell r="K7">
            <v>150</v>
          </cell>
        </row>
      </sheetData>
      <sheetData sheetId="1070">
        <row r="7">
          <cell r="K7">
            <v>150</v>
          </cell>
        </row>
      </sheetData>
      <sheetData sheetId="1071">
        <row r="7">
          <cell r="K7">
            <v>150</v>
          </cell>
        </row>
      </sheetData>
      <sheetData sheetId="1072">
        <row r="7">
          <cell r="K7">
            <v>150</v>
          </cell>
        </row>
      </sheetData>
      <sheetData sheetId="1073">
        <row r="7">
          <cell r="K7">
            <v>150</v>
          </cell>
        </row>
      </sheetData>
      <sheetData sheetId="1074">
        <row r="7">
          <cell r="K7">
            <v>150</v>
          </cell>
        </row>
      </sheetData>
      <sheetData sheetId="1075">
        <row r="7">
          <cell r="K7">
            <v>150</v>
          </cell>
        </row>
      </sheetData>
      <sheetData sheetId="1076">
        <row r="7">
          <cell r="K7">
            <v>150</v>
          </cell>
        </row>
      </sheetData>
      <sheetData sheetId="1077">
        <row r="7">
          <cell r="K7">
            <v>150</v>
          </cell>
        </row>
      </sheetData>
      <sheetData sheetId="1078">
        <row r="7">
          <cell r="K7">
            <v>150</v>
          </cell>
        </row>
      </sheetData>
      <sheetData sheetId="1079">
        <row r="7">
          <cell r="K7">
            <v>150</v>
          </cell>
        </row>
      </sheetData>
      <sheetData sheetId="1080">
        <row r="7">
          <cell r="K7">
            <v>150</v>
          </cell>
        </row>
      </sheetData>
      <sheetData sheetId="1081">
        <row r="7">
          <cell r="K7">
            <v>150</v>
          </cell>
        </row>
      </sheetData>
      <sheetData sheetId="1082">
        <row r="7">
          <cell r="K7">
            <v>150</v>
          </cell>
        </row>
      </sheetData>
      <sheetData sheetId="1083">
        <row r="7">
          <cell r="K7">
            <v>150</v>
          </cell>
        </row>
      </sheetData>
      <sheetData sheetId="1084">
        <row r="7">
          <cell r="K7">
            <v>150</v>
          </cell>
        </row>
      </sheetData>
      <sheetData sheetId="1085">
        <row r="7">
          <cell r="K7">
            <v>150</v>
          </cell>
        </row>
      </sheetData>
      <sheetData sheetId="1086">
        <row r="7">
          <cell r="K7">
            <v>150</v>
          </cell>
        </row>
      </sheetData>
      <sheetData sheetId="1087">
        <row r="7">
          <cell r="K7">
            <v>150</v>
          </cell>
        </row>
      </sheetData>
      <sheetData sheetId="1088">
        <row r="7">
          <cell r="K7">
            <v>150</v>
          </cell>
        </row>
      </sheetData>
      <sheetData sheetId="1089">
        <row r="7">
          <cell r="K7">
            <v>150</v>
          </cell>
        </row>
      </sheetData>
      <sheetData sheetId="1090">
        <row r="7">
          <cell r="K7">
            <v>150</v>
          </cell>
        </row>
      </sheetData>
      <sheetData sheetId="1091">
        <row r="7">
          <cell r="K7">
            <v>150</v>
          </cell>
        </row>
      </sheetData>
      <sheetData sheetId="1092">
        <row r="7">
          <cell r="K7">
            <v>150</v>
          </cell>
        </row>
      </sheetData>
      <sheetData sheetId="1093">
        <row r="7">
          <cell r="K7">
            <v>150</v>
          </cell>
        </row>
      </sheetData>
      <sheetData sheetId="1094">
        <row r="7">
          <cell r="K7">
            <v>150</v>
          </cell>
        </row>
      </sheetData>
      <sheetData sheetId="1095">
        <row r="7">
          <cell r="K7">
            <v>150</v>
          </cell>
        </row>
      </sheetData>
      <sheetData sheetId="1096">
        <row r="7">
          <cell r="K7">
            <v>150</v>
          </cell>
        </row>
      </sheetData>
      <sheetData sheetId="1097">
        <row r="7">
          <cell r="K7">
            <v>150</v>
          </cell>
        </row>
      </sheetData>
      <sheetData sheetId="1098">
        <row r="7">
          <cell r="K7">
            <v>150</v>
          </cell>
        </row>
      </sheetData>
      <sheetData sheetId="1099">
        <row r="7">
          <cell r="K7">
            <v>150</v>
          </cell>
        </row>
      </sheetData>
      <sheetData sheetId="1100">
        <row r="7">
          <cell r="K7">
            <v>150</v>
          </cell>
        </row>
      </sheetData>
      <sheetData sheetId="1101">
        <row r="7">
          <cell r="K7">
            <v>150</v>
          </cell>
        </row>
      </sheetData>
      <sheetData sheetId="1102">
        <row r="7">
          <cell r="K7">
            <v>150</v>
          </cell>
        </row>
      </sheetData>
      <sheetData sheetId="1103">
        <row r="7">
          <cell r="K7">
            <v>150</v>
          </cell>
        </row>
      </sheetData>
      <sheetData sheetId="1104">
        <row r="7">
          <cell r="K7">
            <v>150</v>
          </cell>
        </row>
      </sheetData>
      <sheetData sheetId="1105">
        <row r="7">
          <cell r="K7">
            <v>150</v>
          </cell>
        </row>
      </sheetData>
      <sheetData sheetId="1106">
        <row r="7">
          <cell r="K7">
            <v>150</v>
          </cell>
        </row>
      </sheetData>
      <sheetData sheetId="1107">
        <row r="7">
          <cell r="K7">
            <v>150</v>
          </cell>
        </row>
      </sheetData>
      <sheetData sheetId="1108">
        <row r="7">
          <cell r="K7">
            <v>150</v>
          </cell>
        </row>
      </sheetData>
      <sheetData sheetId="1109">
        <row r="7">
          <cell r="K7">
            <v>150</v>
          </cell>
        </row>
      </sheetData>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ow r="7">
          <cell r="K7">
            <v>150</v>
          </cell>
        </row>
      </sheetData>
      <sheetData sheetId="1176">
        <row r="7">
          <cell r="K7">
            <v>150</v>
          </cell>
        </row>
      </sheetData>
      <sheetData sheetId="1177">
        <row r="7">
          <cell r="K7">
            <v>150</v>
          </cell>
        </row>
      </sheetData>
      <sheetData sheetId="1178">
        <row r="7">
          <cell r="K7">
            <v>150</v>
          </cell>
        </row>
      </sheetData>
      <sheetData sheetId="1179">
        <row r="7">
          <cell r="K7">
            <v>150</v>
          </cell>
        </row>
      </sheetData>
      <sheetData sheetId="1180">
        <row r="7">
          <cell r="K7">
            <v>150</v>
          </cell>
        </row>
      </sheetData>
      <sheetData sheetId="1181">
        <row r="7">
          <cell r="K7">
            <v>150</v>
          </cell>
        </row>
      </sheetData>
      <sheetData sheetId="1182">
        <row r="7">
          <cell r="K7">
            <v>150</v>
          </cell>
        </row>
      </sheetData>
      <sheetData sheetId="1183">
        <row r="7">
          <cell r="K7">
            <v>150</v>
          </cell>
        </row>
      </sheetData>
      <sheetData sheetId="1184">
        <row r="7">
          <cell r="K7">
            <v>150</v>
          </cell>
        </row>
      </sheetData>
      <sheetData sheetId="1185">
        <row r="7">
          <cell r="K7">
            <v>150</v>
          </cell>
        </row>
      </sheetData>
      <sheetData sheetId="1186">
        <row r="7">
          <cell r="K7">
            <v>150</v>
          </cell>
        </row>
      </sheetData>
      <sheetData sheetId="1187">
        <row r="7">
          <cell r="K7">
            <v>150</v>
          </cell>
        </row>
      </sheetData>
      <sheetData sheetId="1188">
        <row r="7">
          <cell r="K7">
            <v>150</v>
          </cell>
        </row>
      </sheetData>
      <sheetData sheetId="1189">
        <row r="7">
          <cell r="K7">
            <v>150</v>
          </cell>
        </row>
      </sheetData>
      <sheetData sheetId="1190">
        <row r="7">
          <cell r="K7">
            <v>150</v>
          </cell>
        </row>
      </sheetData>
      <sheetData sheetId="1191">
        <row r="7">
          <cell r="K7">
            <v>150</v>
          </cell>
        </row>
      </sheetData>
      <sheetData sheetId="1192">
        <row r="7">
          <cell r="K7">
            <v>150</v>
          </cell>
        </row>
      </sheetData>
      <sheetData sheetId="1193">
        <row r="7">
          <cell r="K7">
            <v>150</v>
          </cell>
        </row>
      </sheetData>
      <sheetData sheetId="1194">
        <row r="7">
          <cell r="K7">
            <v>150</v>
          </cell>
        </row>
      </sheetData>
      <sheetData sheetId="1195">
        <row r="7">
          <cell r="K7">
            <v>150</v>
          </cell>
        </row>
      </sheetData>
      <sheetData sheetId="1196">
        <row r="7">
          <cell r="K7">
            <v>150</v>
          </cell>
        </row>
      </sheetData>
      <sheetData sheetId="1197">
        <row r="7">
          <cell r="K7">
            <v>150</v>
          </cell>
        </row>
      </sheetData>
      <sheetData sheetId="1198">
        <row r="7">
          <cell r="K7">
            <v>150</v>
          </cell>
        </row>
      </sheetData>
      <sheetData sheetId="1199">
        <row r="7">
          <cell r="K7">
            <v>150</v>
          </cell>
        </row>
      </sheetData>
      <sheetData sheetId="1200">
        <row r="7">
          <cell r="K7">
            <v>150</v>
          </cell>
        </row>
      </sheetData>
      <sheetData sheetId="1201"/>
      <sheetData sheetId="1202">
        <row r="7">
          <cell r="K7">
            <v>150</v>
          </cell>
        </row>
      </sheetData>
      <sheetData sheetId="1203">
        <row r="7">
          <cell r="K7">
            <v>150</v>
          </cell>
        </row>
      </sheetData>
      <sheetData sheetId="1204">
        <row r="7">
          <cell r="K7">
            <v>150</v>
          </cell>
        </row>
      </sheetData>
      <sheetData sheetId="1205">
        <row r="7">
          <cell r="K7">
            <v>150</v>
          </cell>
        </row>
      </sheetData>
      <sheetData sheetId="1206">
        <row r="7">
          <cell r="K7">
            <v>150</v>
          </cell>
        </row>
      </sheetData>
      <sheetData sheetId="1207">
        <row r="7">
          <cell r="K7">
            <v>150</v>
          </cell>
        </row>
      </sheetData>
      <sheetData sheetId="1208">
        <row r="7">
          <cell r="K7">
            <v>150</v>
          </cell>
        </row>
      </sheetData>
      <sheetData sheetId="1209">
        <row r="7">
          <cell r="K7">
            <v>150</v>
          </cell>
        </row>
      </sheetData>
      <sheetData sheetId="1210">
        <row r="7">
          <cell r="K7">
            <v>150</v>
          </cell>
        </row>
      </sheetData>
      <sheetData sheetId="1211"/>
      <sheetData sheetId="1212">
        <row r="7">
          <cell r="K7">
            <v>150</v>
          </cell>
        </row>
      </sheetData>
      <sheetData sheetId="1213">
        <row r="7">
          <cell r="K7">
            <v>150</v>
          </cell>
        </row>
      </sheetData>
      <sheetData sheetId="1214">
        <row r="7">
          <cell r="K7">
            <v>150</v>
          </cell>
        </row>
      </sheetData>
      <sheetData sheetId="1215">
        <row r="7">
          <cell r="K7">
            <v>150</v>
          </cell>
        </row>
      </sheetData>
      <sheetData sheetId="1216">
        <row r="7">
          <cell r="K7">
            <v>150</v>
          </cell>
        </row>
      </sheetData>
      <sheetData sheetId="1217">
        <row r="7">
          <cell r="K7">
            <v>150</v>
          </cell>
        </row>
      </sheetData>
      <sheetData sheetId="1218">
        <row r="7">
          <cell r="K7">
            <v>150</v>
          </cell>
        </row>
      </sheetData>
      <sheetData sheetId="1219">
        <row r="7">
          <cell r="K7">
            <v>150</v>
          </cell>
        </row>
      </sheetData>
      <sheetData sheetId="1220">
        <row r="7">
          <cell r="K7">
            <v>150</v>
          </cell>
        </row>
      </sheetData>
      <sheetData sheetId="1221">
        <row r="7">
          <cell r="K7">
            <v>150</v>
          </cell>
        </row>
      </sheetData>
      <sheetData sheetId="1222">
        <row r="7">
          <cell r="K7">
            <v>150</v>
          </cell>
        </row>
      </sheetData>
      <sheetData sheetId="1223">
        <row r="7">
          <cell r="K7">
            <v>150</v>
          </cell>
        </row>
      </sheetData>
      <sheetData sheetId="1224"/>
      <sheetData sheetId="1225">
        <row r="7">
          <cell r="K7">
            <v>150</v>
          </cell>
        </row>
      </sheetData>
      <sheetData sheetId="1226">
        <row r="7">
          <cell r="K7">
            <v>150</v>
          </cell>
        </row>
      </sheetData>
      <sheetData sheetId="1227">
        <row r="7">
          <cell r="K7">
            <v>150</v>
          </cell>
        </row>
      </sheetData>
      <sheetData sheetId="1228">
        <row r="7">
          <cell r="K7">
            <v>150</v>
          </cell>
        </row>
      </sheetData>
      <sheetData sheetId="1229">
        <row r="7">
          <cell r="K7">
            <v>150</v>
          </cell>
        </row>
      </sheetData>
      <sheetData sheetId="1230">
        <row r="7">
          <cell r="K7">
            <v>150</v>
          </cell>
        </row>
      </sheetData>
      <sheetData sheetId="1231">
        <row r="7">
          <cell r="K7">
            <v>150</v>
          </cell>
        </row>
      </sheetData>
      <sheetData sheetId="1232">
        <row r="7">
          <cell r="K7">
            <v>150</v>
          </cell>
        </row>
      </sheetData>
      <sheetData sheetId="1233">
        <row r="7">
          <cell r="K7">
            <v>150</v>
          </cell>
        </row>
      </sheetData>
      <sheetData sheetId="1234">
        <row r="7">
          <cell r="K7">
            <v>150</v>
          </cell>
        </row>
      </sheetData>
      <sheetData sheetId="1235"/>
      <sheetData sheetId="1236">
        <row r="7">
          <cell r="K7">
            <v>150</v>
          </cell>
        </row>
      </sheetData>
      <sheetData sheetId="1237">
        <row r="7">
          <cell r="K7">
            <v>150</v>
          </cell>
        </row>
      </sheetData>
      <sheetData sheetId="1238"/>
      <sheetData sheetId="1239">
        <row r="7">
          <cell r="K7">
            <v>150</v>
          </cell>
        </row>
      </sheetData>
      <sheetData sheetId="1240">
        <row r="7">
          <cell r="K7">
            <v>150</v>
          </cell>
        </row>
      </sheetData>
      <sheetData sheetId="1241">
        <row r="7">
          <cell r="K7">
            <v>150</v>
          </cell>
        </row>
      </sheetData>
      <sheetData sheetId="1242">
        <row r="7">
          <cell r="K7">
            <v>150</v>
          </cell>
        </row>
      </sheetData>
      <sheetData sheetId="1243">
        <row r="7">
          <cell r="K7">
            <v>150</v>
          </cell>
        </row>
      </sheetData>
      <sheetData sheetId="1244">
        <row r="7">
          <cell r="K7">
            <v>150</v>
          </cell>
        </row>
      </sheetData>
      <sheetData sheetId="1245">
        <row r="7">
          <cell r="K7">
            <v>150</v>
          </cell>
        </row>
      </sheetData>
      <sheetData sheetId="1246">
        <row r="7">
          <cell r="K7">
            <v>150</v>
          </cell>
        </row>
      </sheetData>
      <sheetData sheetId="1247">
        <row r="7">
          <cell r="K7">
            <v>150</v>
          </cell>
        </row>
      </sheetData>
      <sheetData sheetId="1248"/>
      <sheetData sheetId="1249">
        <row r="7">
          <cell r="K7">
            <v>150</v>
          </cell>
        </row>
      </sheetData>
      <sheetData sheetId="1250">
        <row r="7">
          <cell r="K7">
            <v>150</v>
          </cell>
        </row>
      </sheetData>
      <sheetData sheetId="1251">
        <row r="7">
          <cell r="K7">
            <v>150</v>
          </cell>
        </row>
      </sheetData>
      <sheetData sheetId="1252">
        <row r="7">
          <cell r="K7">
            <v>150</v>
          </cell>
        </row>
      </sheetData>
      <sheetData sheetId="1253">
        <row r="7">
          <cell r="K7">
            <v>150</v>
          </cell>
        </row>
      </sheetData>
      <sheetData sheetId="1254">
        <row r="7">
          <cell r="K7">
            <v>150</v>
          </cell>
        </row>
      </sheetData>
      <sheetData sheetId="1255">
        <row r="7">
          <cell r="K7">
            <v>150</v>
          </cell>
        </row>
      </sheetData>
      <sheetData sheetId="1256"/>
      <sheetData sheetId="1257">
        <row r="7">
          <cell r="K7">
            <v>150</v>
          </cell>
        </row>
      </sheetData>
      <sheetData sheetId="1258">
        <row r="7">
          <cell r="K7">
            <v>150</v>
          </cell>
        </row>
      </sheetData>
      <sheetData sheetId="1259">
        <row r="7">
          <cell r="K7">
            <v>150</v>
          </cell>
        </row>
      </sheetData>
      <sheetData sheetId="1260">
        <row r="7">
          <cell r="K7">
            <v>150</v>
          </cell>
        </row>
      </sheetData>
      <sheetData sheetId="1261"/>
      <sheetData sheetId="1262">
        <row r="7">
          <cell r="K7">
            <v>150</v>
          </cell>
        </row>
      </sheetData>
      <sheetData sheetId="1263"/>
      <sheetData sheetId="1264">
        <row r="7">
          <cell r="K7">
            <v>150</v>
          </cell>
        </row>
      </sheetData>
      <sheetData sheetId="1265"/>
      <sheetData sheetId="1266">
        <row r="7">
          <cell r="K7">
            <v>150</v>
          </cell>
        </row>
      </sheetData>
      <sheetData sheetId="1267">
        <row r="7">
          <cell r="K7">
            <v>150</v>
          </cell>
        </row>
      </sheetData>
      <sheetData sheetId="1268">
        <row r="7">
          <cell r="K7">
            <v>150</v>
          </cell>
        </row>
      </sheetData>
      <sheetData sheetId="1269"/>
      <sheetData sheetId="1270">
        <row r="7">
          <cell r="K7">
            <v>150</v>
          </cell>
        </row>
      </sheetData>
      <sheetData sheetId="1271">
        <row r="7">
          <cell r="K7">
            <v>150</v>
          </cell>
        </row>
      </sheetData>
      <sheetData sheetId="1272"/>
      <sheetData sheetId="1273">
        <row r="7">
          <cell r="K7">
            <v>150</v>
          </cell>
        </row>
      </sheetData>
      <sheetData sheetId="1274">
        <row r="7">
          <cell r="K7">
            <v>150</v>
          </cell>
        </row>
      </sheetData>
      <sheetData sheetId="1275"/>
      <sheetData sheetId="1276">
        <row r="7">
          <cell r="K7">
            <v>150</v>
          </cell>
        </row>
      </sheetData>
      <sheetData sheetId="1277"/>
      <sheetData sheetId="1278">
        <row r="7">
          <cell r="K7">
            <v>150</v>
          </cell>
        </row>
      </sheetData>
      <sheetData sheetId="1279"/>
      <sheetData sheetId="1280">
        <row r="7">
          <cell r="K7">
            <v>150</v>
          </cell>
        </row>
      </sheetData>
      <sheetData sheetId="1281">
        <row r="7">
          <cell r="K7">
            <v>150</v>
          </cell>
        </row>
      </sheetData>
      <sheetData sheetId="1282"/>
      <sheetData sheetId="1283">
        <row r="7">
          <cell r="K7">
            <v>150</v>
          </cell>
        </row>
      </sheetData>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row r="7">
          <cell r="K7">
            <v>150</v>
          </cell>
        </row>
      </sheetData>
      <sheetData sheetId="1933">
        <row r="7">
          <cell r="K7">
            <v>150</v>
          </cell>
        </row>
      </sheetData>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ow r="7">
          <cell r="K7">
            <v>150</v>
          </cell>
        </row>
      </sheetData>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SPECS"/>
      <sheetName val="RMR"/>
      <sheetName val="segments-details"/>
      <sheetName val="int-Dia-hdpe"/>
      <sheetName val="int-Dia-pvc"/>
      <sheetName val="Material"/>
      <sheetName val="labour coeff"/>
      <sheetName val="gen"/>
      <sheetName val="Common "/>
      <sheetName val="Lead statement"/>
      <sheetName val="m"/>
      <sheetName val="Lead"/>
      <sheetName val="nodes"/>
      <sheetName val="habs-list"/>
      <sheetName val="int-Dia"/>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gen"/>
      <sheetName val="Work_sheet"/>
      <sheetName val="SUMP1420KL@HW"/>
      <sheetName val="Sheet2"/>
      <sheetName val="Solar panel"/>
      <sheetName val="DATA_PRG"/>
      <sheetName val="dBa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S"/>
      <sheetName val="MOST"/>
      <sheetName val="Sheet3"/>
      <sheetName val="DATA_PRG"/>
    </sheetNames>
    <sheetDataSet>
      <sheetData sheetId="0" refreshError="1"/>
      <sheetData sheetId="1" refreshError="1"/>
      <sheetData sheetId="2" refreshError="1"/>
      <sheetData sheetId="3"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PECS"/>
      <sheetName val="Work_sheet"/>
      <sheetName val="segments-details"/>
      <sheetName val="int-Dia-hdpe"/>
      <sheetName val="habs-list"/>
      <sheetName val="int-Dia-pvc"/>
      <sheetName val="Material"/>
      <sheetName val="Supp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inWords"/>
      <sheetName val="Lead statement ss5"/>
      <sheetName val="MRATES"/>
      <sheetName val="Publicbuilding"/>
      <sheetName val="Labour"/>
      <sheetName val="Material"/>
      <sheetName val="Plant &amp;  Machinery"/>
      <sheetName val="Work_sheet"/>
      <sheetName val="SUMP1420KL@HW"/>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ar panel"/>
      <sheetName val="CCTV INVENTORIES"/>
      <sheetName val="COMPARATIVE STATEMENT"/>
      <sheetName val="Work_sheet"/>
      <sheetName val="Data"/>
    </sheetNames>
    <sheetDataSet>
      <sheetData sheetId="0" refreshError="1"/>
      <sheetData sheetId="1" refreshError="1"/>
      <sheetData sheetId="2" refreshError="1"/>
      <sheetData sheetId="3" refreshError="1"/>
      <sheetData sheetId="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Solar 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ying Stock 1.4.99"/>
      <sheetName val="Issues-RTS 0499 to 0999"/>
      <sheetName val="Phy Stock 30.9.99"/>
      <sheetName val="Lying Stock 30.9.99"/>
      <sheetName val="MAT0499"/>
      <sheetName val="Final Sheet"/>
      <sheetName val="MAT Summary"/>
      <sheetName val="MAT Consolidated"/>
      <sheetName val="Debit MAT 499 to 999"/>
      <sheetName val="Overheads"/>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heetName val="mat 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Annex"/>
      <sheetName val="Contents"/>
      <sheetName val="Intro."/>
      <sheetName val="BOQ"/>
      <sheetName val="SPT vs PHI"/>
      <sheetName val="DATA_PRG"/>
      <sheetName val="segments-details"/>
      <sheetName val="int-Dia-hdpe"/>
      <sheetName val="habs-list"/>
      <sheetName val="int-Dia-pvc"/>
      <sheetName val="inWor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Statement"/>
      <sheetName val="Scope "/>
      <sheetName val="Tender Gist"/>
      <sheetName val="Guarantees"/>
      <sheetName val="EMD Req form"/>
      <sheetName val="P+M - Tower Crane"/>
      <sheetName val="P+M - Passenger Hoist"/>
      <sheetName val="P+M - R Steel"/>
      <sheetName val="P+M - Concrete"/>
      <sheetName val="P &amp; M Scaffolding"/>
      <sheetName val="P &amp; M for filling"/>
      <sheetName val="Abstract of P+M"/>
      <sheetName val="VAT Abstract"/>
      <sheetName val="Split up-(Over All)"/>
      <sheetName val="BOQ"/>
      <sheetName val="Consolidated"/>
      <sheetName val="RA"/>
      <sheetName val="Bulk Materials"/>
      <sheetName val="Std"/>
      <sheetName val="OH (Overall)"/>
      <sheetName val="TS (Overall)"/>
      <sheetName val="Cem. Consmption"/>
      <sheetName val="CS-Piling Work"/>
      <sheetName val="Cost Index"/>
      <sheetName val="d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Common "/>
      <sheetName val="Sheet1"/>
      <sheetName val="MRATES"/>
      <sheetName val="C-data"/>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Bridge Data 2005-06"/>
      <sheetName val="GF SB Ok "/>
      <sheetName val="lead-st"/>
      <sheetName val="rdamdata"/>
      <sheetName val="sup dat"/>
      <sheetName val="Sheet2"/>
      <sheetName val="MRATES"/>
      <sheetName val="HDPE"/>
      <sheetName val="pvc_basic"/>
      <sheetName val="DATA_PRG"/>
      <sheetName val="AV-HDPE"/>
      <sheetName val="Di_gate-HDPE"/>
      <sheetName val="BWSCPlt"/>
      <sheetName val="CI"/>
      <sheetName val="DI"/>
      <sheetName val="G.R.P"/>
      <sheetName val="PSC REVISED"/>
      <sheetName val="pvc"/>
      <sheetName val="segments-details"/>
      <sheetName val="int-Dia-hdpe"/>
      <sheetName val="habs-list"/>
      <sheetName val="Sheet1"/>
      <sheetName val="Bitumen trunk"/>
      <sheetName val="Feeder"/>
      <sheetName val="R99 etc"/>
      <sheetName val="Trunk unpaved"/>
      <sheetName val="v"/>
      <sheetName val="r"/>
      <sheetName val="Abs"/>
      <sheetName val="leads"/>
      <sheetName val="Plant_&amp;__Machi.ery"/>
      <sheetName val="bom"/>
      <sheetName val="Estimate copy"/>
      <sheetName val="PUMP_DATA"/>
      <sheetName val="nodes"/>
      <sheetName val="pop"/>
      <sheetName val="ssr-rates"/>
      <sheetName val="Lead"/>
      <sheetName val="Work_sheet"/>
      <sheetName val="Rate"/>
      <sheetName val="int-Dia"/>
      <sheetName val="JAWAHAR-hyd-original"/>
      <sheetName val="Lead statement ss5"/>
      <sheetName val="Civil Boq"/>
      <sheetName val="THK"/>
      <sheetName val="Usage"/>
      <sheetName val="General"/>
      <sheetName val="RAFT"/>
      <sheetName val="scour depth"/>
      <sheetName val="maya"/>
      <sheetName val="0000000000000"/>
      <sheetName val="cert"/>
      <sheetName val="SSR(I㫨CAD)"/>
      <sheetName val="Plant 㫨  Machinery"/>
      <sheetName val="Plant_㫨__Machinery"/>
      <sheetName val="Plant_㫨__Machi.ery"/>
      <sheetName val="data existing_do not delete"/>
      <sheetName val="CS "/>
      <sheetName val="SUMP1420KL@HW"/>
      <sheetName val="int-Dia-pvc"/>
      <sheetName val="coverpage"/>
      <sheetName val="box-12"/>
      <sheetName val="DISCOUNT"/>
      <sheetName val="DATAS"/>
      <sheetName val="SR"/>
      <sheetName val="Road data"/>
      <sheetName val="dBase"/>
      <sheetName val="Delivery mains"/>
      <sheetName val="Road Detail Est."/>
      <sheetName val="GEN_abstrct"/>
      <sheetName val="inWords"/>
      <sheetName val="VALVE_PITU"/>
      <sheetName val="DATA_ENTRY"/>
      <sheetName val="sg-clay(d)"/>
      <sheetName val="八幡"/>
      <sheetName val="CPI"/>
      <sheetName val="WPI C"/>
      <sheetName val="WPI all"/>
      <sheetName val="WPI CM"/>
      <sheetName val="WPI S"/>
      <sheetName val="SSR 2015-16"/>
      <sheetName val="t_prsr"/>
      <sheetName val="id"/>
      <sheetName val="wh"/>
      <sheetName val="DATA SHEET FOR 2012 - 13"/>
      <sheetName val="l"/>
      <sheetName val="_5wgdhabfinal00_01"/>
      <sheetName val="hdpe_basic"/>
      <sheetName val="1V800"/>
      <sheetName val="zone-8"/>
      <sheetName val="MHNO_LEV"/>
      <sheetName val="Rates"/>
      <sheetName val="p&amp;m"/>
      <sheetName val="Main sheet"/>
      <sheetName val="Data-ELSR"/>
      <sheetName val="Analy_7-10"/>
      <sheetName val="stone"/>
      <sheetName val="Relig-place"/>
      <sheetName val="Specification"/>
      <sheetName val="BM-HOOP"/>
      <sheetName val="COVER"/>
      <sheetName val="Hyd_Stmt"/>
      <sheetName val="co_5"/>
      <sheetName val="Convey"/>
      <sheetName val="Convey -16-17"/>
      <sheetName val="Data rough"/>
      <sheetName val="wh_data"/>
      <sheetName val="wh_data_R"/>
      <sheetName val="CPHEEO"/>
      <sheetName val="input"/>
      <sheetName val="index"/>
      <sheetName val="ESTIMATE"/>
      <sheetName val="hdpe weights"/>
      <sheetName val="PVC weights"/>
      <sheetName val="Z1_DATA"/>
      <sheetName val=" data sheet "/>
      <sheetName val="CPIPE"/>
      <sheetName val="Data Main sheet"/>
      <sheetName val="RMR"/>
      <sheetName val="bundqty"/>
      <sheetName val="abs road"/>
      <sheetName val="DESIGN_NORMS3"/>
      <sheetName val="DESIGN_CALUCULATIONS3"/>
      <sheetName val="ABSTRACT-DESIGN_CALUCULATIONS3"/>
      <sheetName val="GRAVITY_MAIN3"/>
      <sheetName val="PUMPING_MAIN3"/>
      <sheetName val="PUMP_SETS_DESIGN3"/>
      <sheetName val="Labour_charges3"/>
      <sheetName val="Labour_charges(detl)3"/>
      <sheetName val="LEAD_STATEMENT3"/>
      <sheetName val="DATA_SHEET3"/>
      <sheetName val="DATA_OHSR3"/>
      <sheetName val="DATA_AC_PIPES3"/>
      <sheetName val="DATA_PVC_PIPES3"/>
      <sheetName val="BORE_WELL3"/>
      <sheetName val="SS_TANK(HOMO)3"/>
      <sheetName val="SS_FILTERS3"/>
      <sheetName val="SS_TANK(HET)3"/>
      <sheetName val="SS_FILTERS(SQM)3"/>
      <sheetName val="TRANSMISSION_MAINS3"/>
      <sheetName val="PUMP_SETS3"/>
      <sheetName val="WEIR_CHAMBER3"/>
      <sheetName val="PUMP_HOUSE3"/>
      <sheetName val="PUMP_HOUSE(SQM)3"/>
      <sheetName val="CW_SUMP3"/>
      <sheetName val="RAW_WATER_WELL3"/>
      <sheetName val="VALVE_PIT3"/>
      <sheetName val="TRANS_MAINS_LEVELS3"/>
      <sheetName val="SSF(INT_CONS)3"/>
      <sheetName val="Plant_&amp;__Machinery1"/>
      <sheetName val="Data_F8_BTR1"/>
      <sheetName val="Common_1"/>
      <sheetName val="Class_IV_Qtr__Ele"/>
      <sheetName val="G_R_P"/>
      <sheetName val="PSC_REVISED"/>
      <sheetName val="DESIGN_NORMS4"/>
      <sheetName val="DESIGN_CALUCULATIONS4"/>
      <sheetName val="ABSTRACT-DESIGN_CALUCULATIONS4"/>
      <sheetName val="GRAVITY_MAIN4"/>
      <sheetName val="PUMPING_MAIN4"/>
      <sheetName val="PUMP_SETS_DESIGN4"/>
      <sheetName val="Labour_charges4"/>
      <sheetName val="Labour_charges(detl)4"/>
      <sheetName val="LEAD_STATEMENT4"/>
      <sheetName val="DATA_SHEET4"/>
      <sheetName val="DATA_OHSR4"/>
      <sheetName val="DATA_AC_PIPES4"/>
      <sheetName val="DATA_PVC_PIPES4"/>
      <sheetName val="BORE_WELL4"/>
      <sheetName val="SS_TANK(HOMO)4"/>
      <sheetName val="SS_FILTERS4"/>
      <sheetName val="SS_TANK(HET)4"/>
      <sheetName val="SS_FILTERS(SQM)4"/>
      <sheetName val="TRANSMISSION_MAINS4"/>
      <sheetName val="PUMP_SETS4"/>
      <sheetName val="WEIR_CHAMBER4"/>
      <sheetName val="PUMP_HOUSE4"/>
      <sheetName val="PUMP_HOUSE(SQM)4"/>
      <sheetName val="CW_SUMP4"/>
      <sheetName val="RAW_WATER_WELL4"/>
      <sheetName val="VALVE_PIT4"/>
      <sheetName val="TRANS_MAINS_LEVELS4"/>
      <sheetName val="SSF(INT_CONS)4"/>
      <sheetName val="Plant_&amp;__Machinery2"/>
      <sheetName val="Data_F8_BTR2"/>
      <sheetName val="Common_2"/>
      <sheetName val="Class_IV_Qtr__Ele1"/>
      <sheetName val="G_R_P1"/>
      <sheetName val="PSC_REVISED1"/>
      <sheetName val="Meas.-Hotel Part"/>
      <sheetName val="Data o"/>
      <sheetName val="ewst"/>
      <sheetName val="mlead"/>
      <sheetName val="Lead Distance"/>
      <sheetName val="Levels"/>
      <sheetName val="Sheet9"/>
      <sheetName val="Iocount"/>
      <sheetName val="water-hammar-strenght"/>
      <sheetName val="Nspt-smp-final-ORIGINAL"/>
      <sheetName val="habs-details"/>
      <sheetName val="GM&amp;PM WE1 EST"/>
      <sheetName val="BWSCP"/>
      <sheetName val="hdpe-rates"/>
      <sheetName val="HDPE-pipe-rates"/>
      <sheetName val="pvc-pipe-rates"/>
      <sheetName val="LOCAL RATES"/>
      <sheetName val="sand"/>
      <sheetName val="WATER-HAMMER"/>
      <sheetName val="Staff Acco."/>
      <sheetName val="C-data"/>
      <sheetName val="DI gate-DI"/>
      <sheetName val="PM&amp;GM"/>
      <sheetName val="DIgate_PVC "/>
      <sheetName val="PH-Data"/>
      <sheetName val="detls"/>
      <sheetName val="DATA SHEET FOR 2014-15"/>
      <sheetName val="R_Det"/>
      <sheetName val="Sheet5"/>
      <sheetName val="LABOUR RATE"/>
      <sheetName val="Material Rate"/>
      <sheetName val="Bed Class"/>
      <sheetName val="Cd"/>
      <sheetName val="2014"/>
      <sheetName val="3405-2014"/>
      <sheetName val="Qty"/>
      <sheetName val="MRoad data"/>
      <sheetName val="Macro1"/>
      <sheetName val="Master data"/>
      <sheetName val="analysis"/>
      <sheetName val="factors"/>
      <sheetName val="TBAL9697 -group wise  sdpl"/>
      <sheetName val="MRMECADAMoad data"/>
      <sheetName val="Road data-TDR"/>
      <sheetName val="AV_AC"/>
      <sheetName val="di_Gate_AC"/>
      <sheetName val="Digate-BWSCP-MS"/>
      <sheetName val="DI_gate_di"/>
      <sheetName val="C.D.Abs.Est."/>
      <sheetName val="VALV"/>
      <sheetName val="Detailed"/>
      <sheetName val="GA-Paderu"/>
      <sheetName val="Table12"/>
      <sheetName val="Table9"/>
      <sheetName val="conc-foot-gradeslab"/>
      <sheetName val="FT-05-02IsoBOM"/>
      <sheetName val="BS8007"/>
      <sheetName val="Line"/>
    </sheetNames>
    <sheetDataSet>
      <sheetData sheetId="0">
        <row r="11">
          <cell r="A11" t="str">
            <v>Thickness</v>
          </cell>
        </row>
      </sheetData>
      <sheetData sheetId="1">
        <row r="6">
          <cell r="I6" t="str">
            <v>DIA</v>
          </cell>
        </row>
      </sheetData>
      <sheetData sheetId="2"/>
      <sheetData sheetId="3"/>
      <sheetData sheetId="4"/>
      <sheetData sheetId="5"/>
      <sheetData sheetId="6"/>
      <sheetData sheetId="7"/>
      <sheetData sheetId="8"/>
      <sheetData sheetId="9"/>
      <sheetData sheetId="10" refreshError="1"/>
      <sheetData sheetId="11"/>
      <sheetData sheetId="12">
        <row r="11">
          <cell r="A11" t="str">
            <v>Thickness</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row r="6">
          <cell r="I6" t="str">
            <v>DIA</v>
          </cell>
        </row>
      </sheetData>
      <sheetData sheetId="44"/>
      <sheetData sheetId="45"/>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Abstract of CD works"/>
      <sheetName val="Estimate"/>
      <sheetName val="900-2row"/>
      <sheetName val="900-1row"/>
      <sheetName val="700"/>
      <sheetName val="3.00 span"/>
      <sheetName val="Data-Road "/>
      <sheetName val="DATA-CD "/>
      <sheetName val="Lead"/>
      <sheetName val="Sheet1"/>
      <sheetName val="DATA-BASE"/>
      <sheetName val="DATA-ABSTRACT"/>
      <sheetName val="Input"/>
      <sheetName val="rdamdata"/>
      <sheetName val="lead-st"/>
      <sheetName val="TBAL9697 -group wise  sdpl"/>
      <sheetName val="Commo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Lead"/>
      <sheetName val="r"/>
      <sheetName val="Staff Acco."/>
      <sheetName val="TBAL9697 -group wise  sdpl"/>
      <sheetName val="p&amp;m"/>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Data.F8.BTR"/>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ummary of reductions"/>
      <sheetName val="Split Up"/>
      <sheetName val="Boq"/>
      <sheetName val="RA"/>
      <sheetName val="Annexure - 1"/>
      <sheetName val="Std"/>
      <sheetName val="OH"/>
      <sheetName val="TS"/>
      <sheetName val="Cem. Consmption"/>
      <sheetName val="Scaffolding"/>
      <sheetName val="PRECAST lightconc-II"/>
      <sheetName val="labour coeff"/>
      <sheetName val="Rate analysis"/>
      <sheetName val="TBAL9697 -group wise  sdpl"/>
      <sheetName val="DetEst"/>
      <sheetName val="labour"/>
      <sheetName val="Design"/>
      <sheetName val="JULY 10"/>
      <sheetName val="p&amp;m"/>
      <sheetName val="SITE OVERHEADS"/>
      <sheetName val="INPUT SHEET"/>
      <sheetName val="RES-PLANNING"/>
      <sheetName val="Macro1"/>
      <sheetName val="Publicbuilding"/>
      <sheetName val="Material week"/>
      <sheetName val="dBase"/>
      <sheetName val="Output"/>
      <sheetName val="Sump_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Specification report"/>
      <sheetName val="DATA-BASE"/>
      <sheetName val="DATA-ABSTRACT"/>
      <sheetName val="m"/>
      <sheetName val="v"/>
      <sheetName val="data-WC"/>
      <sheetName val="Staff Acco."/>
      <sheetName val="segments-details"/>
      <sheetName val="int-Dia-hdpe"/>
      <sheetName val="int-Dia-pvc"/>
      <sheetName val="Common "/>
      <sheetName val="Rates"/>
      <sheetName val="ewst"/>
      <sheetName val="Levels"/>
      <sheetName val="RAFT"/>
      <sheetName val="scour depth"/>
      <sheetName val="SUMP1420KL@HW"/>
      <sheetName val="HDPE"/>
      <sheetName val="DI"/>
      <sheetName val="pvc"/>
      <sheetName val="hdpe_basic"/>
      <sheetName val="pvc_basic"/>
      <sheetName val="p&amp;m"/>
      <sheetName val="GF SB Ok "/>
      <sheetName val="inWord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Data.F8.BTR"/>
      <sheetName val="wh_data_R"/>
      <sheetName val="Sheet5"/>
      <sheetName val="Lead statement s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p&amp;m"/>
      <sheetName val="Labour"/>
      <sheetName val="Materi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DATA-BASE"/>
      <sheetName val="DATA-ABSTRACT"/>
      <sheetName val="m"/>
      <sheetName val="Specification report"/>
      <sheetName val="v"/>
      <sheetName val="data-WC"/>
      <sheetName val="Common "/>
      <sheetName val="Staff Acco."/>
      <sheetName val="segments-details"/>
      <sheetName val="int-Dia-hdpe"/>
      <sheetName val="int-Dia-pvc"/>
      <sheetName val="Rates"/>
      <sheetName val="ewst"/>
      <sheetName val="Levels"/>
      <sheetName val="RAFT"/>
      <sheetName val="scour depth"/>
      <sheetName val="SUMP1420KL@HW"/>
      <sheetName val="HDPE"/>
      <sheetName val="DI"/>
      <sheetName val="pvc"/>
      <sheetName val="hdpe_basic"/>
      <sheetName val="pvc_basic"/>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Abstrct_"/>
      <sheetName val="Part_A"/>
      <sheetName val="Work_sheet"/>
      <sheetName val="Labour"/>
      <sheetName val="Material"/>
      <sheetName val="Plant &amp;  Machinery"/>
      <sheetName val="labour coeff"/>
      <sheetName val="v"/>
      <sheetName val="Lead statement ss5"/>
      <sheetName val="DATA-BASE"/>
      <sheetName val="DATA-ABSTRACT"/>
      <sheetName val="r"/>
      <sheetName val="Abstr#t "/>
      <sheetName val="Fill this out first..."/>
      <sheetName val="DataInput"/>
      <sheetName val="DataInput-1"/>
      <sheetName val="DI Rate Analysis"/>
      <sheetName val="Economic RisingMain  Ph-I"/>
      <sheetName val="p&amp;m"/>
      <sheetName val="leads"/>
      <sheetName val="GF SB Ok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
      <sheetName val="TNL"/>
      <sheetName val="MGL"/>
      <sheetName val="RPL"/>
      <sheetName val="BPT"/>
      <sheetName val="PNR"/>
      <sheetName val="NRT"/>
      <sheetName val="Data"/>
      <sheetName val="Ch Pet"/>
      <sheetName val="MCL"/>
      <sheetName val="STP"/>
      <sheetName val="VNK"/>
      <sheetName val="PDR"/>
      <sheetName val="MTL"/>
      <sheetName val="GDV"/>
      <sheetName val="Ped"/>
      <sheetName val="NZV"/>
      <sheetName val="JPT"/>
      <sheetName val="JPTData"/>
      <sheetName val="labour coeff"/>
      <sheetName val="Labour"/>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sheetName val="Leads"/>
      <sheetName val="I.R.P"/>
      <sheetName val="open well"/>
      <sheetName val="ringwell"/>
      <sheetName val="bwell"/>
      <sheetName val="Lead"/>
      <sheetName val="coverpage"/>
      <sheetName val="Road data"/>
      <sheetName val="m"/>
      <sheetName val="DATA-BASE"/>
      <sheetName val="DATA-ABSTRACT"/>
      <sheetName val="Fill this out first..."/>
      <sheetName val="r"/>
      <sheetName val="boredetails"/>
      <sheetName val="segments-details"/>
      <sheetName val="int-Dia-hdpe"/>
      <sheetName val="int-Dia-pvc"/>
      <sheetName val="Material"/>
      <sheetName val="Labour"/>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labour coeff"/>
      <sheetName val="gen"/>
      <sheetName val="Sheet2"/>
      <sheetName val="pvc_basic"/>
      <sheetName val="GF SB Ok "/>
      <sheetName val="Data.F8.BTR"/>
      <sheetName val="PVC_dia"/>
      <sheetName val="Lead statement"/>
      <sheetName val="I_R_P"/>
      <sheetName val="open_well"/>
      <sheetName val="I_R_P1"/>
      <sheetName val="open_well1"/>
      <sheetName val="census91"/>
      <sheetName val="ACS(1)"/>
      <sheetName val="FAS-C(4)"/>
      <sheetName val="CCTV(old)"/>
      <sheetName val="Habcodes"/>
      <sheetName val="Data rough"/>
      <sheetName val="Rates"/>
      <sheetName val="lead charges"/>
      <sheetName val="BWSCPlt"/>
      <sheetName val="CI"/>
      <sheetName val="DI"/>
      <sheetName val="G.R.P"/>
      <sheetName val="HDPE"/>
      <sheetName val="PSC REVISED"/>
      <sheetName val="pvc"/>
      <sheetName val="maya"/>
      <sheetName val="MRATES"/>
      <sheetName val="M30"/>
      <sheetName val="DATA_PRG"/>
      <sheetName val="mlead"/>
      <sheetName val="abs road"/>
      <sheetName val="RMR"/>
      <sheetName val="R_Det"/>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GMC RD 1253.5 Canal Section"/>
      <sheetName val="RWR+WTP design (TS IPS +Biliya)"/>
      <sheetName val="Sheet6"/>
      <sheetName val="Sheet1"/>
      <sheetName val="Sheet2"/>
      <sheetName val="Demands abstract"/>
      <sheetName val="Output Ph-1"/>
      <sheetName val="DataInput-1"/>
      <sheetName val="Economic MS RisingMain Phase-I"/>
      <sheetName val="MsShellCheck Ph-1"/>
      <sheetName val="Economic RisingMain  Ph-I"/>
      <sheetName val="MsShellCheck"/>
      <sheetName val="Pump Design &amp; Cost  (yr2008-23)"/>
      <sheetName val="Output"/>
      <sheetName val="DataInput"/>
      <sheetName val="Economic RisingMain Phase I+II"/>
      <sheetName val="MS Pipe Rate Analysis(20.4.07)"/>
      <sheetName val="Output (DI Ph-2)"/>
      <sheetName val="Economic DI RisingMain Phase II"/>
      <sheetName val="DI Rate Analysis"/>
      <sheetName val="Pump Design &amp; Cost  (yr2008 (3)"/>
      <sheetName val="MsShellCheck (Ph1+2)"/>
      <sheetName val="Sheet4"/>
      <sheetName val="Pump Design &amp; Cost (yr2023-38) "/>
      <sheetName val="Economic DI RM Ph-2"/>
      <sheetName val="ShellCheck Chart"/>
      <sheetName val="Sheet3"/>
      <sheetName val="DI"/>
      <sheetName val="Data-"/>
      <sheetName val="labour"/>
      <sheetName val="Rubber gaskets"/>
      <sheetName val="Data rough"/>
      <sheetName val="labour coeff"/>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Fill this out fir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ACS(1)"/>
      <sheetName val="CCTV(2)"/>
      <sheetName val="CCTV(old)"/>
      <sheetName val="CCTV(2-2)"/>
      <sheetName val="IAS(3)"/>
      <sheetName val="FAS-C(4)"/>
      <sheetName val="Panels(4-2)"/>
      <sheetName val="FAS-I(5)"/>
      <sheetName val="FAS-I(6)"/>
      <sheetName val="ISS(7)"/>
      <sheetName val="HSF(6)"/>
      <sheetName val="Wiring(6)"/>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
      <sheetName val="LEAD"/>
      <sheetName val="pvc_basic"/>
      <sheetName val="maya"/>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PRECAST lightconc-II"/>
      <sheetName val="p&amp;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Specification report"/>
      <sheetName val="GF SB Ok "/>
      <sheetName val="leads"/>
      <sheetName val="stone"/>
      <sheetName val="index"/>
      <sheetName val="v"/>
      <sheetName val="sectorwise"/>
      <sheetName val="Labour"/>
      <sheetName val=" data sheet "/>
      <sheetName val="r"/>
      <sheetName val="F7-1v1000-0_(3)"/>
      <sheetName val="ABST(PART_B)_"/>
      <sheetName val="F6-Gnrl_Abstrt"/>
      <sheetName val="Cover-MEstt_"/>
      <sheetName val="Road Detail Est."/>
      <sheetName val="Road data"/>
      <sheetName val="detls"/>
      <sheetName val="Sheet3"/>
      <sheetName val="maya"/>
      <sheetName val="ABS"/>
      <sheetName val="Material"/>
      <sheetName val="Plant &amp;  Machinery"/>
      <sheetName val="t_prsr"/>
      <sheetName val="HYDcal"/>
      <sheetName val="Main"/>
      <sheetName val="Lookup"/>
      <sheetName val="ESTIMATE"/>
      <sheetName val="Data_Bit_I"/>
      <sheetName val="FF WRK"/>
      <sheetName val="nodes"/>
      <sheetName val="MRATES"/>
      <sheetName val="Sheet2"/>
      <sheetName val="labour coeff"/>
      <sheetName val="pvc_basic"/>
      <sheetName val="DISCOUN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MRATES"/>
      <sheetName val="labour coeff"/>
      <sheetName val="DATA-BASE"/>
      <sheetName val="DATA-ABSTRACT"/>
      <sheetName val="Lead statement ss5"/>
      <sheetName val="Lead statement"/>
      <sheetName val="Sheet2"/>
      <sheetName val="Sheet5"/>
      <sheetName val="Bridge Data 2005-06"/>
      <sheetName val="Usage"/>
      <sheetName val="General"/>
      <sheetName val="m"/>
      <sheetName val="Ind_plumb_det"/>
      <sheetName val="detls"/>
      <sheetName val="hdpe weights"/>
      <sheetName val="PVC weights"/>
      <sheetName val="data existing_do not delete"/>
    </sheetNames>
    <sheetDataSet>
      <sheetData sheetId="0"/>
      <sheetData sheetId="1"/>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Materials"/>
      <sheetName val="Data "/>
      <sheetName val="Retaing"/>
      <sheetName val="Abstract(F6)"/>
      <sheetName val="ABS.C.D."/>
      <sheetName val="Labour"/>
      <sheetName val="Sheet1"/>
      <sheetName val="detls"/>
      <sheetName val="Material"/>
      <sheetName val="Plant &amp;  Machinery"/>
      <sheetName val="Common "/>
      <sheetName val="CDdata_(2)"/>
      <sheetName val="Data_"/>
      <sheetName val="CDdata_(2)1"/>
      <sheetName val="Data_1"/>
      <sheetName val="DATA-BASE"/>
      <sheetName val="DATA-ABSTRACT"/>
      <sheetName val="C-data"/>
      <sheetName val="pvc_basic"/>
      <sheetName val="data existing_do not delete"/>
      <sheetName val="Boq"/>
      <sheetName val="GF SB Ok "/>
      <sheetName val="p&amp;m"/>
      <sheetName val="DI"/>
      <sheetName val="ABS"/>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Data"/>
      <sheetName val="TBAL9697 -group wise  sdpl"/>
      <sheetName val="?V?O?I?L?S?I?N?G?R?A?M?.?X?L?S?"/>
      <sheetName val="ABS.C.D."/>
      <sheetName val="Sheet1"/>
      <sheetName val="Material"/>
      <sheetName val="Labour"/>
      <sheetName val="_V_O_I_L_S_I_N_G_R_A_M_._X_L_S_"/>
      <sheetName val="rdamdata"/>
      <sheetName val="lead-st"/>
      <sheetName val="com_st_PM1"/>
      <sheetName val="comst_GM1"/>
      <sheetName val="G_R_P1"/>
      <sheetName val="Sheet2"/>
      <sheetName val="RMR"/>
      <sheetName val="Rates"/>
      <sheetName val="Line"/>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0000000000000"/>
      <sheetName val="C-data"/>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VOILSINGRAM.XL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ABS.C.D."/>
      <sheetName val="leads"/>
    </sheetNames>
    <sheetDataSet>
      <sheetData sheetId="0"/>
      <sheetData sheetId="1"/>
      <sheetData sheetId="2">
        <row r="13">
          <cell r="G13" t="str">
            <v>Input Rate</v>
          </cell>
        </row>
      </sheetData>
      <sheetData sheetId="3">
        <row r="5">
          <cell r="D5">
            <v>137</v>
          </cell>
        </row>
      </sheetData>
      <sheetData sheetId="4">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Sheet2"/>
      <sheetName val="Plant &amp;  Machinery"/>
      <sheetName val="Labour"/>
      <sheetName val="Material"/>
      <sheetName val="Lead statement"/>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DATA-BASE"/>
      <sheetName val="DATA-ABSTRACT"/>
      <sheetName val="Lead"/>
      <sheetName val="p&amp;m"/>
      <sheetName val="detls"/>
      <sheetName val="Di_gate-HDPE"/>
      <sheetName val="PUMP_DATA"/>
      <sheetName val="segments-details"/>
      <sheetName val="int-Dia-hdpe"/>
      <sheetName val="habs-list"/>
      <sheetName val="BWSCPlt"/>
      <sheetName val="G.R.P"/>
      <sheetName val="PSC REVISED"/>
      <sheetName val="sand"/>
      <sheetName val="stone"/>
      <sheetName val="Sheet9"/>
      <sheetName val="WATER-HAMMER"/>
      <sheetName val="m"/>
      <sheetName val="int-Dia"/>
      <sheetName val="nodes"/>
      <sheetName val="BM-HOOP"/>
      <sheetName val="boredetails"/>
      <sheetName val="3405-2014"/>
      <sheetName val="Watersoft (2)"/>
      <sheetName val="hdpe_basic"/>
      <sheetName val="water-hammar-strenght"/>
      <sheetName val="AV-HDPE"/>
      <sheetName val="census91"/>
      <sheetName val="Lead statement ss5"/>
      <sheetName val="Habcodes"/>
      <sheetName val="SSR 2014-15 Rates"/>
      <sheetName val="Lead statement"/>
      <sheetName val="FF WRK"/>
      <sheetName val="Works"/>
      <sheetName val="RMR"/>
      <sheetName val="General"/>
      <sheetName val="Estimate "/>
      <sheetName val="RAFT"/>
      <sheetName val="Cover"/>
      <sheetName val="Basicdata-f"/>
      <sheetName val="Scour-f"/>
      <sheetName val="ABS"/>
      <sheetName val="Main sheet"/>
      <sheetName val="Revised rates(SSR 2015-16)"/>
      <sheetName val="Sump_cal"/>
      <sheetName val="11.Habitations"/>
      <sheetName val="wh_data_R"/>
      <sheetName val="CPHEEO"/>
      <sheetName val="final abstract"/>
      <sheetName val="PRECAST lightconc-II"/>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ork_sheet"/>
      <sheetName val="Wall W3"/>
      <sheetName val="POP"/>
      <sheetName val="Hystmnt_(2)1"/>
      <sheetName val="Revised_rates(SSR_2014-15)"/>
      <sheetName val="ew_OG"/>
      <sheetName val="MS_data"/>
      <sheetName val="MS_"/>
      <sheetName val="DI_Weights"/>
      <sheetName val="Wt_of_HDPE"/>
      <sheetName val="hdpe_weights"/>
      <sheetName val="PVC_weights"/>
      <sheetName val="PSC_-pv"/>
      <sheetName val="GAJWEL_SEC_EST"/>
      <sheetName val="Global_factors"/>
      <sheetName val="Specification_report"/>
      <sheetName val="DI_Rate_Analysis"/>
      <sheetName val="Economic_RisingMain__Ph-I"/>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esign of two-way slab"/>
      <sheetName val="Data Road"/>
      <sheetName val="Data_Base"/>
      <sheetName val="r"/>
      <sheetName val="HS final-2"/>
      <sheetName val="int-dia-pvc"/>
      <sheetName val="_5wgdhabfinal00_01"/>
      <sheetName val="Nspt-smp-final-ORIGINAL"/>
      <sheetName val="직매22kv"/>
      <sheetName val="Data-2011-12"/>
      <sheetName val="Comp OHSR EST-1"/>
      <sheetName val="Abstract"/>
      <sheetName val="Comp HDPE"/>
      <sheetName val="Comp OFC"/>
      <sheetName val="Comp HH"/>
      <sheetName val="Rate Calc-1"/>
      <sheetName val="OHSR-1 RC EST"/>
      <sheetName val="SSR 17-18"/>
      <sheetName val="GM&amp;PM EST- final "/>
      <sheetName val="SPC"/>
      <sheetName val="Pipe line"/>
      <sheetName val="DATA SHEET (6)"/>
      <sheetName val="Lead ST (3)"/>
      <sheetName val="DATA SHEET (7)"/>
      <sheetName val="Intro"/>
      <sheetName val="dlvoid"/>
      <sheetName val="REL"/>
      <sheetName val="Iocount"/>
      <sheetName val="Levels"/>
      <sheetName val="clvrt_data"/>
      <sheetName val="m1"/>
      <sheetName val="JAWAHAR-hyd-original"/>
      <sheetName val="labour rates"/>
      <sheetName val="ewst"/>
      <sheetName val="FORM7"/>
      <sheetName val="Part-A"/>
      <sheetName val="I-CO"/>
      <sheetName val="leads-c"/>
      <sheetName val=" data sheet "/>
      <sheetName val="pvc-pipe-rates"/>
      <sheetName val="coverpage"/>
      <sheetName val="1V800"/>
      <sheetName val="Data_rough"/>
      <sheetName val="Data_F8_BTR"/>
      <sheetName val="Plant_&amp;__Machinery"/>
      <sheetName val="GF_SB_Ok_"/>
      <sheetName val="Road data"/>
      <sheetName val="DIS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Estimate"/>
      <sheetName val="Seigneorage"/>
      <sheetName val="CD-Abs"/>
      <sheetName val="1v-1000"/>
      <sheetName val="1v-600"/>
      <sheetName val="Data-Road "/>
      <sheetName val="DATA-CD "/>
      <sheetName val="Lead"/>
      <sheetName val="NP3 pipes"/>
      <sheetName val="NP3 collars"/>
      <sheetName val="conveyance"/>
      <sheetName val="Part-A"/>
      <sheetName val="Part-B"/>
      <sheetName val="upload sheet"/>
      <sheetName val="ABS"/>
      <sheetName val="leads"/>
      <sheetName val="Sheet2"/>
      <sheetName val="Data.F8.BTR"/>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Bridge Data 2005-06"/>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DELUXE"/>
    </sheetNames>
    <sheetDataSet>
      <sheetData sheetId="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F8.CDW-CCR"/>
      <sheetName val="Data.F8.BTR"/>
      <sheetName val="design calcul"/>
      <sheetName val="design calcul (2)"/>
      <sheetName val="F7-4v1000-0"/>
      <sheetName val="F7-1v1000-0 (2)"/>
      <sheetName val="F7-A.CDW.BT.R5"/>
      <sheetName val="Machinery"/>
      <sheetName val="Labour"/>
      <sheetName val="Lead"/>
      <sheetName val="F6-Gnrl Abstrt"/>
      <sheetName val="CBR-certi"/>
      <sheetName val="F6-Estt"/>
      <sheetName val="Crust-D"/>
      <sheetName val="SE-InspR"/>
      <sheetName val="F4-DER"/>
      <sheetName val="F-2b-CDW"/>
      <sheetName val="F-2a-Pvt-Lyrs"/>
      <sheetName val="F1-SumSheet"/>
      <sheetName val="Prof-B-PacSum."/>
      <sheetName val="Diff stmnt"/>
      <sheetName val="Prof-C-Check List"/>
      <sheetName val="Index"/>
      <sheetName val="Cover-MEstt."/>
      <sheetName val="Prof-A-DWS(x)"/>
      <sheetName val="Cover-MEstt. (2)"/>
      <sheetName val="int-Dia"/>
      <sheetName val="habs-list"/>
      <sheetName val="nodes"/>
      <sheetName val="Sheet2"/>
      <sheetName val="AB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sup dat"/>
      <sheetName val="Data"/>
      <sheetName val="RMR"/>
      <sheetName val="Labour"/>
      <sheetName val="Material"/>
      <sheetName val="Plant &amp;  Machinery"/>
      <sheetName val="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 Del"/>
      <sheetName val="Basic Data"/>
      <sheetName val="Conv. 13-14"/>
      <sheetName val="Cover"/>
      <sheetName val="Cover page Del"/>
      <sheetName val="SPECI (2)"/>
      <sheetName val="GEN-ABS Del"/>
      <sheetName val="Main. Est."/>
      <sheetName val="SF Del"/>
      <sheetName val="C-data"/>
      <sheetName val="ws data "/>
      <sheetName val="W&amp;S Del"/>
      <sheetName val="Septic tank Del"/>
      <sheetName val="LEAD"/>
      <sheetName val="D&amp;W DATA"/>
      <sheetName val="Joinary"/>
      <sheetName val="Ele-data1"/>
      <sheetName val="RMR"/>
      <sheetName val="Rates SSR 2008-09"/>
      <sheetName val="DATA-BASE"/>
      <sheetName val="DATA-ABSTRACT"/>
      <sheetName val="Lead statement"/>
      <sheetName val="Data 07-08 "/>
      <sheetName val="GN-ST-10"/>
      <sheetName val="PRECAST lightconc-II"/>
      <sheetName val="Plant &amp;  Machinery"/>
      <sheetName val="Labour"/>
      <sheetName val="Material"/>
      <sheetName val="MRATES"/>
      <sheetName val="mas_hab"/>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Machine"/>
      <sheetName val="sup dat"/>
      <sheetName val="Labour"/>
      <sheetName val="Material"/>
      <sheetName val="Plant &amp;  Machinery"/>
      <sheetName val="v"/>
      <sheetName val="AB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Cover"/>
      <sheetName val="Letter"/>
      <sheetName val="Report"/>
      <sheetName val="DetEst"/>
      <sheetName val="GenAbs"/>
      <sheetName val="DetAbsAbs"/>
      <sheetName val="Lead"/>
      <sheetName val="WorkSlip"/>
      <sheetName val="BTLeads"/>
      <sheetName val="RMR"/>
      <sheetName val="MRoad data"/>
      <sheetName val="Segniorage "/>
      <sheetName val="Certificates"/>
      <sheetName val="MRATES"/>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UB"/>
      <sheetName val="UB Slab top"/>
      <sheetName val="UB BOTTOM"/>
      <sheetName val="gf Slab top"/>
      <sheetName val="corewallGf"/>
      <sheetName val="corewall UB"/>
      <sheetName val="RET WALL"/>
      <sheetName val="FootingsCombined"/>
      <sheetName val="Footings"/>
      <sheetName val="Upper Basment bottom"/>
      <sheetName val="Binding Bars Of UB Bottom"/>
      <sheetName val="col-LB"/>
      <sheetName val="COL UB"/>
      <sheetName val="Boq"/>
      <sheetName val="Legal Risk Analysis"/>
      <sheetName val="m"/>
      <sheetName val="sup dat"/>
      <sheetName val="leads"/>
      <sheetName val="Material"/>
      <sheetName val="Labour"/>
      <sheetName val="purpose&amp;input"/>
      <sheetName val="data existing_do not delete"/>
      <sheetName val="Plant &amp;  Machiner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m"/>
      <sheetName val="Boq"/>
      <sheetName val="rates"/>
      <sheetName val="labour coeff"/>
      <sheetName val="STAFFSCHED "/>
      <sheetName val="m1"/>
      <sheetName val="sup dat"/>
      <sheetName val="RMR"/>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Labour rates"/>
      <sheetName val="PRECAST lightconc-II"/>
      <sheetName val="Background"/>
      <sheetName val="Codes"/>
      <sheetName val="INPUT SHEET"/>
      <sheetName val="RES-PLANNING"/>
      <sheetName val="INDEX"/>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Boq"/>
      <sheetName val="rates"/>
      <sheetName val="labour coeff"/>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r"/>
      <sheetName val="DATA-BASE"/>
      <sheetName val="DATA-ABSTRACT"/>
      <sheetName val="final abstract"/>
      <sheetName val="0000000000000"/>
      <sheetName val="Rates 2008-09"/>
      <sheetName val="Labour"/>
      <sheetName val="Plant &amp;  Machinery"/>
      <sheetName val="Material"/>
      <sheetName val="Rates"/>
      <sheetName val="m"/>
      <sheetName val="beam-reinft"/>
      <sheetName val="maya"/>
      <sheetName val="concrete"/>
      <sheetName val="Boq"/>
      <sheetName val="habs-list"/>
      <sheetName val="nodes"/>
      <sheetName val="GF Columns"/>
      <sheetName val="Drawing status-1"/>
      <sheetName val="Notes"/>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GF Columns"/>
      <sheetName val="data existing_do not delete"/>
      <sheetName val="labour coeff"/>
      <sheetName val="m"/>
      <sheetName val="m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0000000000000"/>
      <sheetName val="Leads"/>
      <sheetName val="m"/>
      <sheetName val="v"/>
      <sheetName val="Sheet1"/>
      <sheetName val="maya"/>
      <sheetName val="RMR"/>
      <sheetName val="Road data"/>
      <sheetName val="DATA-BASE"/>
      <sheetName val="DATA-ABSTRACT"/>
      <sheetName val="Boq"/>
      <sheetName val="id"/>
      <sheetName val="Lead"/>
      <sheetName val="r"/>
      <sheetName val="sectorwise"/>
      <sheetName val="coverpage"/>
      <sheetName val="CI"/>
      <sheetName val="DI"/>
      <sheetName val="G.R.P"/>
      <sheetName val="HDPE"/>
      <sheetName val="PSC REVISED"/>
      <sheetName val="pvc"/>
      <sheetName val="OH"/>
      <sheetName val="Basic Rates"/>
      <sheetName val="GBW"/>
      <sheetName val="water-hammar-strenght"/>
      <sheetName val="Sheet9"/>
      <sheetName val="Data.F8.BTR"/>
      <sheetName val="Data"/>
      <sheetName val="Plant_&amp;__Machinery"/>
      <sheetName val="Plant_&amp;__Machinery1"/>
      <sheetName val="table"/>
      <sheetName val="data existing_do not delete"/>
      <sheetName val="segments-details"/>
      <sheetName val="int-Dia-hdpe"/>
      <sheetName val="habs-list"/>
      <sheetName val="detls"/>
      <sheetName val="ssr-rates"/>
      <sheetName val="clvrt_data"/>
      <sheetName val="m1"/>
      <sheetName val="Pop"/>
      <sheetName val="wh_data_R"/>
      <sheetName val="Sheet2"/>
      <sheetName val="Detailed"/>
      <sheetName val="AV-HDPE"/>
      <sheetName val="Di_gate-HDPE"/>
      <sheetName val="RCC,Ret. Wall"/>
      <sheetName val="Usage"/>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 val="Sqn-Abs"/>
      <sheetName val="dlvoid"/>
      <sheetName val="STAFFSCHE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MRoad data"/>
      <sheetName val="data_prg"/>
      <sheetName val="Sheet1"/>
      <sheetName val="GBW"/>
      <sheetName val="Road Detail Est."/>
      <sheetName val="Rate Analysis"/>
      <sheetName val="Lead statement"/>
      <sheetName val="concrete"/>
      <sheetName val="Drawing status-1"/>
      <sheetName val="Notes"/>
      <sheetName val="Boq"/>
      <sheetName val="table"/>
      <sheetName val="water-hammar-strenght"/>
      <sheetName val="Rates"/>
      <sheetName val="Bitumen trunk"/>
      <sheetName val="Feeder"/>
      <sheetName val="R99 etc"/>
      <sheetName val="Trunk unpaved"/>
      <sheetName val="C-data"/>
      <sheetName val="Cover"/>
      <sheetName val="Level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COMB)"/>
      <sheetName val="Summary(IV,IV SPE AND V)"/>
      <sheetName val="BOQ(IV,IV SPE AND V)"/>
      <sheetName val="Summary (3)"/>
      <sheetName val="BOQ (Type VI,VII,VIII,OFF&amp;BARR)"/>
      <sheetName val="Summary (4)"/>
      <sheetName val="BOQ (MBBS,NURS,PARA... ETC)"/>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awing status"/>
      <sheetName val="Drawing status-1"/>
      <sheetName val="Notes"/>
      <sheetName val="GBW"/>
      <sheetName val="m1"/>
      <sheetName val="bundqty"/>
      <sheetName val="Data"/>
      <sheetName val="ewst"/>
    </sheetNames>
    <sheetDataSet>
      <sheetData sheetId="0" refreshError="1"/>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RMR"/>
      <sheetName val="Road data"/>
      <sheetName val="m1"/>
      <sheetName val="GF SB Ok "/>
      <sheetName val="Mp-team 1"/>
      <sheetName val="MRATES"/>
      <sheetName val="Data_Bit_I"/>
      <sheetName val="Sheet1"/>
      <sheetName val="t_prsr"/>
      <sheetName val="id"/>
      <sheetName val="habs-list"/>
      <sheetName val="nodes"/>
      <sheetName val="m"/>
      <sheetName val="Levels"/>
      <sheetName val="GBW"/>
      <sheetName val="bundqty"/>
      <sheetName val="Sheet9"/>
      <sheetName val="Common "/>
      <sheetName val="OH"/>
      <sheetName val="Basic Rates"/>
      <sheetName val="Rates SSR 2008-09"/>
      <sheetName val="STAFFSCHED "/>
      <sheetName val="Boq"/>
      <sheetName val="labour coeff"/>
      <sheetName val="Drawing status-1"/>
      <sheetName val="Notes"/>
      <sheetName val="0000000000000"/>
      <sheetName val="v"/>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
      <sheetName val="DG"/>
      <sheetName val="C.T. Piping"/>
      <sheetName val="labour"/>
      <sheetName val="meas. sheet equip."/>
      <sheetName val="bus dUCT"/>
      <sheetName val="Earthing"/>
      <sheetName val="RATE-HV INST."/>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roject Details"/>
      <sheetName val="OH"/>
      <sheetName val="Sales Vs L+M Final"/>
      <sheetName val="Rate Analysis (2)"/>
      <sheetName val="Basic Rates"/>
      <sheetName val="P&amp;M Analysis"/>
      <sheetName val="External Scaffolding "/>
      <sheetName val="Hire - Break"/>
      <sheetName val="S11"/>
      <sheetName val="Over Heads- Zero"/>
      <sheetName val="data existing_do not delete"/>
      <sheetName val="E6"/>
      <sheetName val="E8"/>
      <sheetName val="E11"/>
      <sheetName val="Form_E6"/>
      <sheetName val="GBW"/>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m1"/>
      <sheetName val="data existing_do not delete"/>
      <sheetName val="GB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Drawing status"/>
      <sheetName val="Drawing status-1"/>
      <sheetName val="Notes"/>
      <sheetName val="OH"/>
      <sheetName val="Basic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SCHED "/>
      <sheetName val="OH"/>
      <sheetName val="Basic Rates"/>
      <sheetName val="Drawing status"/>
      <sheetName val="Drawing status-1"/>
      <sheetName val="Notes"/>
      <sheetName val="Weightage-Sub Sh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segments-details"/>
      <sheetName val="int-Dia-hdpe"/>
      <sheetName val="int-Dia-pvc"/>
      <sheetName val="c-data"/>
      <sheetName val="data existing_do not delete"/>
      <sheetName val="ewst"/>
      <sheetName val="GF Column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Levels"/>
      <sheetName val="leads"/>
      <sheetName val="maya"/>
      <sheetName val="v"/>
      <sheetName val="Data.F8.BTR"/>
      <sheetName val="bundqty"/>
      <sheetName val="r"/>
      <sheetName val="banilad"/>
      <sheetName val="Mactan"/>
      <sheetName val="Mandaue"/>
      <sheetName val="Weightage-Sub Sht"/>
      <sheetName val="GBW"/>
      <sheetName val="Road data"/>
      <sheetName val="Rates SSR 2008-09"/>
      <sheetName val="m1"/>
      <sheetName val="Mp-team 1"/>
      <sheetName val="beam-reinft"/>
      <sheetName val="Drawing status"/>
      <sheetName val="AV-HDPE"/>
      <sheetName val="Di_gate-HDPE"/>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PANEL ANNEXURE"/>
      <sheetName val="Ghanapur to Suraram jn. det"/>
      <sheetName val="Bridge Data 2005-06"/>
      <sheetName val="PM&amp;GM"/>
      <sheetName val="AV-PVC"/>
      <sheetName val="DI gate-DI"/>
      <sheetName val="DIgate_PVC "/>
      <sheetName val="PVC"/>
      <sheetName val="AV-DI"/>
      <sheetName val="DI"/>
      <sheetName val="scour-DI-CI"/>
      <sheetName val="scour-pvc-hdpe-psc-bwsc"/>
      <sheetName val="EDWise"/>
      <sheetName val="MRATES"/>
      <sheetName val="Bitumen trunk"/>
      <sheetName val="Feeder"/>
      <sheetName val="R99 etc"/>
      <sheetName val="Trunk unpaved"/>
      <sheetName val="Det. Secty b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RGLC117"/>
      <sheetName val="Sheet1"/>
      <sheetName val="Sheet2"/>
      <sheetName val="OverviewBarmer"/>
      <sheetName val="Census2001"/>
      <sheetName val="Off-Pareu"/>
      <sheetName val="Analy"/>
      <sheetName val="New33KVSS_E3"/>
      <sheetName val="Prop aug of Ex 33KVSS_E3a"/>
      <sheetName val="Rate Analysis"/>
      <sheetName val="Scheme Area Details_Block__ C2"/>
      <sheetName val="Weightage-Sub Sht"/>
      <sheetName val="EL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STAFFSCHED "/>
      <sheetName val="GF Columns"/>
      <sheetName val="Labour"/>
      <sheetName val="v"/>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abour"/>
      <sheetName val="Lead"/>
      <sheetName val="concrete"/>
      <sheetName val="bundqty"/>
      <sheetName val="Data"/>
      <sheetName val="GF Columns"/>
      <sheetName val="Road data"/>
      <sheetName val="Material"/>
      <sheetName val="data existing_do not delete"/>
      <sheetName val="Plant &amp;  Machinery"/>
      <sheetName val="SALIENT"/>
      <sheetName val="other rates"/>
      <sheetName val="Hire"/>
      <sheetName val="m"/>
      <sheetName val="Levels"/>
      <sheetName val="leads"/>
      <sheetName val="DATA_PRG"/>
      <sheetName val="Data.F8.BTR"/>
      <sheetName val="DISCOUNT"/>
      <sheetName val="Global factors"/>
      <sheetName val="Weightage-Sub Sht"/>
      <sheetName val="OH"/>
      <sheetName val="Basic Rates"/>
      <sheetName val="beam-reinft"/>
      <sheetName val="Data o"/>
      <sheetName val="sup da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0000000000000"/>
      <sheetName val="DATA-BASE"/>
      <sheetName val="DATA-ABSTRACT"/>
      <sheetName val="final abstract"/>
      <sheetName val="r"/>
      <sheetName val="Rates"/>
      <sheetName val="m"/>
      <sheetName val="beam-reinft"/>
      <sheetName val="Rates 2008-09"/>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ATA-BASE"/>
      <sheetName val="DATA-ABSTRACT"/>
      <sheetName val="Rates SSR 2008-09"/>
      <sheetName val="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ABS"/>
      <sheetName val="Del est"/>
      <sheetName val="Road data"/>
      <sheetName val="We. Ave lead from 6.4 to 8.0"/>
      <sheetName val="RMR"/>
      <sheetName val="BTR"/>
      <sheetName val="STRIP km 2.6 to 6.4"/>
      <sheetName val="Tipical Cs"/>
      <sheetName val="Sheet1"/>
      <sheetName val="CERTIFICATES"/>
      <sheetName val="Rates"/>
      <sheetName val="Line"/>
      <sheetName val="GenAbst"/>
      <sheetName val="She_A"/>
      <sheetName val="BOQ"/>
      <sheetName val="AS"/>
      <sheetName val="TS_CRF"/>
      <sheetName val="Quarry"/>
      <sheetName val="QDTS"/>
      <sheetName val="Note_CRF"/>
      <sheetName val="r"/>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m1"/>
      <sheetName val="beam-reinft"/>
      <sheetName val="rates"/>
      <sheetName val="m"/>
      <sheetName val="Rates SSR 2008-09"/>
      <sheetName val="Marteru"/>
      <sheetName val="Sheet3"/>
      <sheetName val="hdpe-rates"/>
      <sheetName val="hdpe weights"/>
      <sheetName val="ssr-rates"/>
      <sheetName val="pvc-rates"/>
      <sheetName val="PVC weights"/>
      <sheetName val="concrete"/>
      <sheetName val="STAFFSCHED "/>
      <sheetName val="detls"/>
      <sheetName val="DATA_PRG"/>
    </sheetNames>
    <sheetDataSet>
      <sheetData sheetId="0">
        <row r="2">
          <cell r="B2">
            <v>0.4</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Rates SSR 2008-09"/>
      <sheetName val="m1"/>
      <sheetName val="Marteru"/>
      <sheetName val="TBAL9697 -group wise  sdpl"/>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RMR"/>
      <sheetName val="p&amp;m"/>
      <sheetName val="m"/>
      <sheetName val="l"/>
      <sheetName val="Sheet1"/>
      <sheetName val="Lead statement"/>
      <sheetName val="detls"/>
      <sheetName val="Rates"/>
      <sheetName val="Rubber Gaskets"/>
      <sheetName val="OverviewBarmer"/>
      <sheetName val="GL"/>
      <sheetName val="Co-eff"/>
      <sheetName val="Data o"/>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Usage "/>
      <sheetName val="DATA_PRG"/>
      <sheetName val="elec-dat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S-18.9.99"/>
      <sheetName val="phase 2"/>
      <sheetName val="ACS-NOIDA"/>
      <sheetName val="acs-GUR"/>
      <sheetName val="cctv-GUR"/>
      <sheetName val="sample"/>
      <sheetName val="Alarm"/>
      <sheetName val="Sheet2"/>
      <sheetName val="SEC.SYS."/>
      <sheetName val="CCTV_MAT"/>
      <sheetName val="ACSJP"/>
      <sheetName val="CCTV"/>
      <sheetName val="ACS+IAS"/>
      <sheetName val="ACS (5)"/>
      <sheetName val="IAS (8)"/>
      <sheetName val="ACS (4)"/>
      <sheetName val="acs (3)"/>
      <sheetName val="acs (2)"/>
      <sheetName val="acs"/>
      <sheetName val="summary"/>
      <sheetName val="IAS"/>
      <sheetName val="Sheet1"/>
      <sheetName val="FM-2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mpa sagar"/>
      <sheetName val="JMPuram"/>
      <sheetName val="Podalakuru"/>
      <sheetName val="LamFarm"/>
      <sheetName val="VR Gudem"/>
      <sheetName val="Natnyapalli"/>
      <sheetName val="PETLURU"/>
      <sheetName val="Mojerla"/>
      <sheetName val="Bapatla"/>
      <sheetName val="Tirupati"/>
      <sheetName val="Aswaraopet"/>
      <sheetName val="Madakasira"/>
      <sheetName val="Tandur"/>
      <sheetName val="Palem"/>
      <sheetName val="Warangal"/>
      <sheetName val="MADHIRA"/>
      <sheetName val="Nandyal"/>
      <sheetName val="Tandur2"/>
      <sheetName val="Adilabad"/>
      <sheetName val="jagityal"/>
      <sheetName val="pandirimamidi"/>
      <sheetName val="pulivendula"/>
      <sheetName val="Rajendranagar"/>
      <sheetName val="Basanthpur"/>
      <sheetName val="sangareddy"/>
      <sheetName val="Mallepally"/>
      <sheetName val="Garikapadu"/>
      <sheetName val="Rudrur"/>
      <sheetName val="Reddipalli"/>
      <sheetName val="Kadiri"/>
      <sheetName val="Utkur"/>
      <sheetName val="Nellore"/>
      <sheetName val="pEDANA"/>
      <sheetName val="Ganshala"/>
      <sheetName val="Ramachandrapuram"/>
      <sheetName val="Nuziveedu"/>
      <sheetName val="Machilipatnam"/>
      <sheetName val="Peddapuram"/>
      <sheetName val="Chintapalli"/>
      <sheetName val="Amudalavalasa"/>
      <sheetName val="Ragolu"/>
      <sheetName val="Malyal"/>
      <sheetName val="AR Peta"/>
      <sheetName val="Anakapalli"/>
      <sheetName val="Naira"/>
      <sheetName val="PODALKURU"/>
      <sheetName val="MAHANANDI"/>
      <sheetName val="Marteru"/>
      <sheetName val="beam-reinft"/>
      <sheetName val="Rates"/>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Rates SSR 2008-09"/>
      <sheetName val="General"/>
      <sheetName val="Lead statement"/>
      <sheetName val="Iocount"/>
      <sheetName val="Mp-team 1"/>
      <sheetName val="GF Columns"/>
      <sheetName val="HDPE-pipe-rates"/>
      <sheetName val="pvc-pipe-rates"/>
      <sheetName val="EDWise"/>
      <sheetName val="economic PM"/>
      <sheetName val="int-Dia"/>
      <sheetName val="DATA_PRG"/>
      <sheetName val="water-hammar-strenght"/>
      <sheetName val="Data_"/>
      <sheetName val="Rate"/>
      <sheetName val="Rates"/>
      <sheetName val="G F  (2)"/>
      <sheetName val="hab-details"/>
      <sheetName val="Mortars"/>
      <sheetName val="Usage"/>
      <sheetName val="Common "/>
      <sheetName val="BWSCPlt"/>
      <sheetName val="CI"/>
      <sheetName val="G.R.P"/>
      <sheetName val="PSC REVISED"/>
      <sheetName val="Global_factors"/>
      <sheetName val="Data_F8_BTR"/>
      <sheetName val="sectorwise"/>
      <sheetName val="Usage "/>
      <sheetName val="leads"/>
      <sheetName val="wh_data_R"/>
    </sheetNames>
    <sheetDataSet>
      <sheetData sheetId="0">
        <row r="3">
          <cell r="B3">
            <v>2.5</v>
          </cell>
        </row>
      </sheetData>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Jwo_Abs"/>
      <sheetName val="Jwo Det"/>
      <sheetName val="Airmen_Abs"/>
      <sheetName val="Air Det "/>
      <sheetName val="SL Det"/>
      <sheetName val="Sqr.Ldr_Abs"/>
      <sheetName val="OHT_Abs"/>
      <sheetName val="TBAL9697 -group wise  sdpl"/>
      <sheetName val="horizontal"/>
      <sheetName val="concrete"/>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habs-list"/>
      <sheetName val="nodes"/>
      <sheetName val="detls"/>
      <sheetName val="m"/>
      <sheetName val="Material"/>
      <sheetName val="Labour"/>
      <sheetName val="Bridge Data 2005-06"/>
      <sheetName val="HDPE-pipe-rates"/>
      <sheetName val="pvc-pipe-rates"/>
      <sheetName val="Global factors"/>
      <sheetName val="Wordsdata"/>
      <sheetName val="labour coeff"/>
      <sheetName val="beam-reinft"/>
      <sheetName val="Mp-team 1"/>
      <sheetName val="hdpe_rates"/>
      <sheetName val="hdpe_wt-r"/>
    </sheetNames>
    <sheetDataSet>
      <sheetData sheetId="0" refreshError="1"/>
      <sheetData sheetId="1" refreshError="1"/>
      <sheetData sheetId="2" refreshError="1"/>
      <sheetData sheetId="3" refreshError="1"/>
      <sheetData sheetId="4" refreshError="1"/>
      <sheetData sheetId="5">
        <row r="2">
          <cell r="B2" t="str">
            <v>DI100K9</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row>
      </sheetData>
      <sheetData sheetId="32" refreshError="1"/>
      <sheetData sheetId="33" refreshError="1"/>
      <sheetData sheetId="34">
        <row r="1">
          <cell r="B1" t="str">
            <v>Id</v>
          </cell>
        </row>
      </sheetData>
      <sheetData sheetId="35">
        <row r="7">
          <cell r="C7" t="str">
            <v>Code</v>
          </cell>
        </row>
      </sheetData>
      <sheetData sheetId="36" refreshError="1"/>
      <sheetData sheetId="37">
        <row r="1">
          <cell r="B1" t="str">
            <v>Id</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habs-list"/>
      <sheetName val="nod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DISCOUNT"/>
      <sheetName val="concrete"/>
      <sheetName val="labour coeff"/>
      <sheetName val="hdpe_rates"/>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Sheet1"/>
      <sheetName val="DATA_PRG"/>
      <sheetName val="r"/>
      <sheetName val="Bridge Data 2005-06"/>
      <sheetName val="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labour coeff"/>
      <sheetName val="detls"/>
      <sheetName val="FORM7"/>
      <sheetName val="r"/>
      <sheetName val="DISCOUNT"/>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sheetName val="Steel-B1"/>
      <sheetName val="labour coeff"/>
      <sheetName val="FORM7"/>
      <sheetName val="Mp-team 1"/>
      <sheetName val="Material"/>
      <sheetName val="HDPE-pipe-rates"/>
      <sheetName val="pvc-pipe-rates"/>
      <sheetName val="DISCOUNT"/>
      <sheetName val="leads"/>
      <sheetName val="Boq"/>
      <sheetName val="detls"/>
      <sheetName val="Rates SSR 2008-09"/>
      <sheetName val="habs-list"/>
      <sheetName val="node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 Panel Summary"/>
      <sheetName val="Cos"/>
      <sheetName val="RISING MAINS"/>
      <sheetName val="DB"/>
      <sheetName val="EST"/>
      <sheetName val="ITC"/>
      <sheetName val="LAYING OF CABLE"/>
      <sheetName val="cable termination"/>
      <sheetName val="PT_WIRING &amp; raceway"/>
      <sheetName val="cable tray"/>
      <sheetName val="Summary"/>
      <sheetName val="labour rates"/>
      <sheetName val="LIGHTINING"/>
      <sheetName val="CAB-Cu"/>
      <sheetName val="cab-Al"/>
      <sheetName val="EXTERNAL &amp; HDPE Pipe"/>
      <sheetName val="LIGHT FIXTURE"/>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hdpe weights"/>
      <sheetName val="PVC weights"/>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 val="Formula"/>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2"/>
      <sheetName val="Boq"/>
      <sheetName val="DISCOUNT"/>
      <sheetName val="labour coeff"/>
      <sheetName val="Mp-team 1"/>
      <sheetName val="Lead"/>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GF SB Ok "/>
      <sheetName val="Bitumen trunk"/>
      <sheetName val="Feeder"/>
      <sheetName val="R99 etc"/>
      <sheetName val="Trunk unpaved"/>
      <sheetName val="Rates SSR 2008-09"/>
      <sheetName val="Boq"/>
      <sheetName val="Lead"/>
      <sheetName val="Data base"/>
      <sheetName val="DISCOU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ur"/>
      <sheetName val="Civil Boq"/>
      <sheetName val="PRECAST lightconc-II"/>
      <sheetName val="Intro."/>
      <sheetName val="leads"/>
      <sheetName val="Sheet1 (2)"/>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TBAL9697 -group wise  sdpl"/>
      <sheetName val="Sheet3"/>
      <sheetName val="Sheet5"/>
      <sheetName val="Sheet1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Indices"/>
      <sheetName val="Labour"/>
      <sheetName val="Material"/>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int-Dia-hdpe"/>
      <sheetName val="int-Dia-pvc"/>
      <sheetName val="int-Dia"/>
      <sheetName val="Boq"/>
      <sheetName val="Sheet3"/>
      <sheetName val="Lead"/>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6"/>
      <sheetName val="Sheet3"/>
      <sheetName val="Sheet4"/>
      <sheetName val="Sheet5"/>
      <sheetName val="Sheet9"/>
      <sheetName val="CC roads"/>
      <sheetName val="mtt"/>
      <sheetName val="METT.ROADS"/>
      <sheetName val="SIDE DRAIN"/>
      <sheetName val="Sheet7 (2)"/>
      <sheetName val="Sheet7"/>
      <sheetName val="Sheet10"/>
      <sheetName val="Sheet11"/>
      <sheetName val="Lead"/>
      <sheetName val="Data base"/>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Indices"/>
      <sheetName val="Iocount"/>
      <sheetName val="INPUT SHEET"/>
      <sheetName val="RES-PLANNING"/>
      <sheetName val="Macro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4"/>
      <sheetName val="B5"/>
      <sheetName val="RD&amp;CC"/>
      <sheetName val="FC &amp; UG"/>
      <sheetName val="radar"/>
      <sheetName val="Data base"/>
      <sheetName val="Sheet5"/>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cert"/>
      <sheetName val="Sheet1 (2)"/>
      <sheetName val="Wordsdata"/>
      <sheetName val="MRATES"/>
      <sheetName val="Iocount"/>
      <sheetName val="Lead"/>
      <sheetName val="Sheet3"/>
      <sheetName val="Labour"/>
      <sheetName val="Material"/>
      <sheetName val="Plant &amp;  Machinery"/>
      <sheetName val="Lead statement ss5"/>
      <sheetName val="HDPE-pipe-rates"/>
      <sheetName val="pvc-pipe-rates"/>
      <sheetName val="int-Dia"/>
      <sheetName val="habs-list"/>
      <sheetName val="nodes"/>
      <sheetName val="labour coeff"/>
      <sheetName val="Boq"/>
      <sheetName val="maya"/>
      <sheetName val="Sheet5"/>
      <sheetName val="Input"/>
      <sheetName val="hdpe weights"/>
      <sheetName val="PVC weights"/>
      <sheetName val="index"/>
      <sheetName val="Quarry"/>
      <sheetName val="m"/>
      <sheetName val="Usage"/>
      <sheetName val="int-Dia-hdpe"/>
      <sheetName val="int-Dia-pvc"/>
      <sheetName val="segments-detai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2)"/>
      <sheetName val="New"/>
      <sheetName val="Reco - Steel"/>
      <sheetName val="aiov"/>
      <sheetName val="tOP "/>
      <sheetName val="al over "/>
      <sheetName val="Material "/>
      <sheetName val="TOP ."/>
      <sheetName val="Main."/>
      <sheetName val="Top Sheet"/>
      <sheetName val="FORM7"/>
      <sheetName val="Wordsdata"/>
      <sheetName val="item"/>
      <sheetName val="Material"/>
      <sheetName val="Iocount"/>
      <sheetName val="leads"/>
      <sheetName val="Labour"/>
      <sheetName val="Plant &amp;  Machinery"/>
      <sheetName val="Activity No (A) ( 12)  "/>
      <sheetName val="PRECAST lightconc-II"/>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ERAL ABTRACT"/>
      <sheetName val="MRoad data"/>
      <sheetName val="bridge data"/>
      <sheetName val="MRATES"/>
      <sheetName val="MBTLead"/>
      <sheetName val="MRMR"/>
      <sheetName val="MRoadMap"/>
      <sheetName val="Quary Chart"/>
      <sheetName val="Lead Chart"/>
      <sheetName val="Det.Est."/>
      <sheetName val="Abs.Es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coding_of_activity_revised_2__1"/>
      <sheetName val="INPUT SHEET"/>
      <sheetName val="RES-PLANNING"/>
      <sheetName val="Macro1"/>
      <sheetName val="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leads"/>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detls"/>
      <sheetName val="r"/>
      <sheetName val="Sheet3"/>
      <sheetName val="DATA_PRG"/>
      <sheetName val="hdpe-rates"/>
      <sheetName val="ssr-rates"/>
      <sheetName val="pvc-rates"/>
      <sheetName val="Specification report"/>
      <sheetName val="data existing_do not delete"/>
      <sheetName val="SSR 2014-15 Rates"/>
      <sheetName val="DATA-BASE"/>
      <sheetName val="DATA-ABSTRACT"/>
      <sheetName val="index"/>
      <sheetName val="RMR"/>
      <sheetName val="int-Dia-hdpe"/>
      <sheetName val="int-Dia-pvc"/>
      <sheetName val="Rates SSR 2008-09"/>
      <sheetName val="maya"/>
      <sheetName val="mlead"/>
      <sheetName val="Publicbuilding"/>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mlead"/>
      <sheetName val="Road Detail Est."/>
      <sheetName val="Road data"/>
      <sheetName val="Design"/>
      <sheetName val="other rates"/>
      <sheetName val="RAFT"/>
      <sheetName val="maya"/>
      <sheetName val="FORM7"/>
      <sheetName val="Rate Analysis"/>
      <sheetName val="r"/>
      <sheetName val="Specification"/>
      <sheetName val="PRECAST lightconc-II"/>
      <sheetName val="RM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Activity No (A) ( 12)  "/>
      <sheetName val="FORM7"/>
      <sheetName val="Labour"/>
      <sheetName val="Material"/>
      <sheetName val="Plant &amp;  Machinery"/>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Rate Analysis"/>
      <sheetName val="Publicbuilding"/>
      <sheetName val="Wordsdata"/>
      <sheetName val="Sheet1 (2)"/>
      <sheetName val="Indic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Beam"/>
      <sheetName val="Steel - Footing"/>
      <sheetName val="Steel - Roof Salb"/>
      <sheetName val="Comparative"/>
      <sheetName val="Electrical"/>
      <sheetName val="Material "/>
      <sheetName val="Labour &amp; Plan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FORM7"/>
      <sheetName val="PRECAST lightconc-II"/>
      <sheetName val="Plant &amp;  Machinery"/>
      <sheetName val="Material"/>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Rates SSR 2008-09"/>
      <sheetName val="data existing_do not delete"/>
      <sheetName val="DATA-BASE"/>
      <sheetName val="DATA-ABSTRACT"/>
      <sheetName val="Sheet3"/>
      <sheetName val="DATA_PRG"/>
      <sheetName val="ssr-rates"/>
      <sheetName val="Specification report"/>
      <sheetName val="maya"/>
      <sheetName val="Publicbuilding"/>
      <sheetName val="SSR 2014-15 Rates"/>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Wordsdata"/>
      <sheetName val="PRECAST lightconc-II"/>
      <sheetName val="Bitumen trunk"/>
      <sheetName val="Feeder"/>
      <sheetName val="R99 etc"/>
      <sheetName val="Trunk unpaved"/>
      <sheetName val="Main sheet"/>
      <sheetName val="Av.G Level"/>
      <sheetName val="Dn LF Sluice"/>
      <sheetName val="Design"/>
      <sheetName val="Specification"/>
      <sheetName val="id"/>
      <sheetName val="Nspt-smp-final-ORIGINAL"/>
      <sheetName val="INPUT SHEET"/>
      <sheetName val="RES-PLANNING"/>
      <sheetName val="Macro1"/>
      <sheetName val="0000000000000"/>
      <sheetName val="cert"/>
      <sheetName val="DISCOUNT"/>
      <sheetName val="Data base"/>
      <sheetName val="Data 07-08 "/>
      <sheetName val="Indices"/>
      <sheetName val="FB - 1L"/>
      <sheetName val="Masonry"/>
      <sheetName val="final abstract"/>
      <sheetName val="lable I"/>
      <sheetName val="Levels"/>
      <sheetName val="ABS"/>
      <sheetName val="MRoad data"/>
      <sheetName val="Pop"/>
      <sheetName val="ew OG"/>
      <sheetName val="Revised rates(SSR 2015-16)"/>
      <sheetName val="Data-ELSR"/>
      <sheetName val="Mortars"/>
      <sheetName val=" Data -Valves"/>
      <sheetName val="Mp-team 1"/>
      <sheetName val="segments-details"/>
      <sheetName val="Detailed"/>
      <sheetName val="I-CO"/>
      <sheetName val="hdpe_basic"/>
      <sheetName val="pvc_basic"/>
      <sheetName val="BM-HOOP"/>
      <sheetName val="int-Dia"/>
      <sheetName val="economic PM"/>
      <sheetName val="L040"/>
      <sheetName val="PROCTOR"/>
      <sheetName val="abs road"/>
      <sheetName val="SEGMENTS"/>
      <sheetName val="Cover sheet"/>
      <sheetName val="Cover"/>
      <sheetName val="GN-ST-10"/>
      <sheetName val="PM&amp;GM"/>
      <sheetName val="water-hammar-strenght"/>
      <sheetName val=" data sheet "/>
      <sheetName val="TOP SLAB-beams"/>
      <sheetName val="Ward areas"/>
      <sheetName val="Gates and Pergola Data"/>
      <sheetName val="labour rates"/>
      <sheetName val="CBL_OD"/>
      <sheetName val="ESTIMATE"/>
      <sheetName val="m1"/>
      <sheetName val="Road Detail Est."/>
      <sheetName val="Process"/>
      <sheetName val="Usage"/>
      <sheetName val="Rates2"/>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wh_data_R"/>
      <sheetName val="Rd.Det.Est"/>
      <sheetName val="Spec"/>
      <sheetName val="Analysis"/>
      <sheetName val="2.0m  slab"/>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2. WorkType"/>
      <sheetName val="boredetails"/>
      <sheetName val="Lead statement ss5"/>
      <sheetName val="doq-10"/>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1V800"/>
      <sheetName val="ABS.C.D."/>
      <sheetName val="_5wgdhabfinal00_01"/>
      <sheetName val="sectorwise"/>
      <sheetName val="Quarry"/>
      <sheetName val="PVC_dia"/>
      <sheetName val="Rates"/>
      <sheetName val="Sketch"/>
      <sheetName val="_x0000_A"/>
      <sheetName val="A"/>
    </sheetNames>
    <sheetDataSet>
      <sheetData sheetId="0">
        <row r="6">
          <cell r="G6">
            <v>4082</v>
          </cell>
        </row>
      </sheetData>
      <sheetData sheetId="1">
        <row r="4">
          <cell r="D4">
            <v>137</v>
          </cell>
        </row>
      </sheetData>
      <sheetData sheetId="2" refreshError="1"/>
      <sheetData sheetId="3" refreshError="1"/>
      <sheetData sheetId="4"/>
      <sheetData sheetId="5">
        <row r="6">
          <cell r="G6">
            <v>4082</v>
          </cell>
        </row>
      </sheetData>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6">
          <cell r="G6">
            <v>4082</v>
          </cell>
        </row>
      </sheetData>
      <sheetData sheetId="44">
        <row r="6">
          <cell r="G6">
            <v>4082</v>
          </cell>
        </row>
      </sheetData>
      <sheetData sheetId="45" refreshError="1"/>
      <sheetData sheetId="46" refreshError="1"/>
      <sheetData sheetId="47">
        <row r="6">
          <cell r="G6">
            <v>4082</v>
          </cell>
        </row>
      </sheetData>
      <sheetData sheetId="48">
        <row r="6">
          <cell r="G6">
            <v>4082</v>
          </cell>
        </row>
      </sheetData>
      <sheetData sheetId="49">
        <row r="6">
          <cell r="G6">
            <v>4082</v>
          </cell>
        </row>
      </sheetData>
      <sheetData sheetId="50"/>
      <sheetData sheetId="51"/>
      <sheetData sheetId="52"/>
      <sheetData sheetId="53"/>
      <sheetData sheetId="54"/>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RATES"/>
      <sheetName val="m"/>
      <sheetName val="data existing_do not delete"/>
      <sheetName val="ARRR-ver-1104"/>
      <sheetName val="Iocount"/>
      <sheetName val="Publicbuilding"/>
      <sheetName val="Plant _  Machinery"/>
      <sheetName val="PRECAST lightconc-II"/>
      <sheetName val="r"/>
      <sheetName val="labour coeff"/>
      <sheetName val="leads"/>
      <sheetName val="Sheet1 (2)"/>
      <sheetName val="Compound wall  Ok"/>
      <sheetName val="Legal Risk Analysis"/>
      <sheetName val="FORM7"/>
      <sheetName val="mlead"/>
      <sheetName val="Data base"/>
      <sheetName val="labour &amp; Centering"/>
      <sheetName val="Road data"/>
      <sheetName val="Convey"/>
      <sheetName val="Lead (Final)"/>
      <sheetName val="Data base Feb 09"/>
      <sheetName val="MRoad data"/>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Publicbuilding"/>
      <sheetName val="PRECAST lightconc-II"/>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Data"/>
      <sheetName val="Sheet1 (2)"/>
      <sheetName val="RAFT"/>
      <sheetName val="scour depth"/>
      <sheetName val="Lead"/>
      <sheetName val="Data.F8.BTR"/>
      <sheetName val="r"/>
      <sheetName val="leads"/>
      <sheetName val="int-Dia-hdpe"/>
      <sheetName val="habs-list"/>
      <sheetName val="int-Dia-pvc"/>
      <sheetName val="segments-details"/>
      <sheetName val="v"/>
      <sheetName val="Work_sheet"/>
      <sheetName val="SUMP1420KL@HW"/>
      <sheetName val="Sheet5"/>
      <sheetName val="0000000000000"/>
      <sheetName val="cert"/>
      <sheetName val="NonSSR"/>
      <sheetName val="bundqty"/>
      <sheetName val="Wordsdata"/>
      <sheetName val="FORM7"/>
      <sheetName val="Levels"/>
      <sheetName val="m"/>
      <sheetName val="Rates"/>
      <sheetName val="Road data"/>
      <sheetName val="Convey"/>
      <sheetName val="Common "/>
      <sheetName val="mlead"/>
      <sheetName val="Data base"/>
      <sheetName val="ESTT"/>
      <sheetName val=" General abs"/>
      <sheetName val="maya"/>
      <sheetName val="RMR"/>
      <sheetName val="Plant_&amp;__Machinery"/>
      <sheetName val="Summary_of_Rates"/>
      <sheetName val="Basic_Approach"/>
      <sheetName val="Sheet1_(2)"/>
      <sheetName val="Plant_&amp;__Machinery1"/>
      <sheetName val="Summary_of_Rates1"/>
      <sheetName val="Basic_Approach1"/>
      <sheetName val="Sheet1_(2)1"/>
      <sheetName val="IO LIST"/>
      <sheetName val="Road Detail Est."/>
      <sheetName val="MRATES"/>
      <sheetName val="Specification"/>
      <sheetName val="Footings"/>
      <sheetName val="elect."/>
      <sheetName val="boredetails"/>
      <sheetName val="Publicbuilding"/>
      <sheetName val="scour_depth"/>
      <sheetName val="Data_F8_BTR"/>
      <sheetName val="abs road"/>
      <sheetName val="DATA_PRG"/>
      <sheetName val="Iocount"/>
      <sheetName val="MRoad data"/>
      <sheetName val="WATER-HAMMER"/>
      <sheetName val="Estimate "/>
      <sheetName val="Exp"/>
      <sheetName val="C-data"/>
      <sheetName val="1V800"/>
      <sheetName val="DREV"/>
      <sheetName val="CREV"/>
      <sheetName val="Civil-works"/>
      <sheetName val="Lead statement"/>
      <sheetName val="data existing_do not delete"/>
      <sheetName val="3V 6mt "/>
      <sheetName val="lead-st"/>
    </sheetNames>
    <sheetDataSet>
      <sheetData sheetId="0">
        <row r="6">
          <cell r="D6">
            <v>156</v>
          </cell>
        </row>
      </sheetData>
      <sheetData sheetId="1">
        <row r="3">
          <cell r="D3" t="str">
            <v>Input Rate</v>
          </cell>
        </row>
      </sheetData>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v"/>
      <sheetName val="dBase"/>
      <sheetName val="Data_Base"/>
      <sheetName val="leads"/>
      <sheetName val="Data_Bit_I"/>
      <sheetName val="Levels"/>
      <sheetName val="data existing_do not delete"/>
      <sheetName val="hdpe weights"/>
      <sheetName val="PVC weights"/>
      <sheetName val="index"/>
      <sheetName val="lead-st"/>
      <sheetName val="PLAN_FEB97"/>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A"/>
      <sheetName val="F2B"/>
      <sheetName val="F4"/>
      <sheetName val="Labour"/>
      <sheetName val="leads"/>
      <sheetName val="Sheet1"/>
      <sheetName val="#REF"/>
      <sheetName val="ABS"/>
      <sheetName val="Material"/>
      <sheetName val="Plant &amp;  Machinery"/>
      <sheetName val="data"/>
      <sheetName val="r"/>
      <sheetName val="#REF!"/>
      <sheetName val="Sheet1 (2)"/>
      <sheetName val="PS1"/>
      <sheetName val="0000000000000"/>
      <sheetName val="Lead"/>
      <sheetName val="Specification re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 val="Conv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e-1"/>
      <sheetName val="Zone-2"/>
      <sheetName val="Zone-3"/>
      <sheetName val="Zone-3 (alt)"/>
      <sheetName val="Abstract"/>
      <sheetName val="PS1"/>
      <sheetName val="Sheet1"/>
      <sheetName val="LOCAL RATES"/>
      <sheetName val="Labour"/>
      <sheetName val="Material"/>
      <sheetName val="Plant &amp;  Machinery"/>
      <sheetName val="Output"/>
      <sheetName val="FORM7"/>
      <sheetName val="Publicbuilding"/>
      <sheetName val="예가표"/>
      <sheetName val="Cover sheet"/>
      <sheetName val="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1V-1000mm drawing"/>
      <sheetName val="Keymap"/>
      <sheetName val="Road LS 0-1480 OK"/>
      <sheetName val="Road CS 2305 to 2670"/>
      <sheetName val="Road CS 2305 to 2670 (2)"/>
      <sheetName val="2Vx1000 Hydr PC"/>
      <sheetName val="0810- 90deg&amp;41m cur ok "/>
      <sheetName val="1710- 90deg&amp;49m cur ok "/>
      <sheetName val="2305_82deg&amp;32mts cur ok"/>
      <sheetName val=" Traffic Both dire"/>
      <sheetName val="Traffic survey day abstract ok"/>
      <sheetName val="Traffic survey day 3"/>
      <sheetName val="Traffic survey day 2"/>
      <sheetName val="Traffic survey day1"/>
      <sheetName val="flexible pavement design OK"/>
      <sheetName val="input OK"/>
      <sheetName val="DPR summary"/>
      <sheetName val="Check"/>
      <sheetName val="Ins"/>
      <sheetName val="Cover"/>
      <sheetName val="Speci"/>
      <sheetName val="Estimate"/>
      <sheetName val="PC_600 mm"/>
      <sheetName val="PC_1000 mm "/>
      <sheetName val="Seigniorage"/>
      <sheetName val="Data for Road "/>
      <sheetName val="DATA for CD works "/>
      <sheetName val="Lead"/>
      <sheetName val="QC"/>
      <sheetName val="water_cost_certificate"/>
      <sheetName val="transport"/>
      <sheetName val="Table 16.1 (2)"/>
      <sheetName val="bar chart OK (2)"/>
      <sheetName val="labour"/>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Cover"/>
      <sheetName val="Speci"/>
      <sheetName val="Estt for road (2)"/>
      <sheetName val="Sei (2)"/>
      <sheetName val="Estt for road"/>
      <sheetName val="Data for Road "/>
      <sheetName val="Sei"/>
      <sheetName val="Lead"/>
      <sheetName val="QC"/>
      <sheetName val="Key Map"/>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GenAb"/>
      <sheetName val="Specifi"/>
      <sheetName val="Abst.Est"/>
      <sheetName val="Det.Est"/>
      <sheetName val="Det.SC"/>
      <sheetName val="Det.SC2"/>
      <sheetName val="B.Wall"/>
      <sheetName val="Det PC"/>
      <sheetName val="Det PC2"/>
      <sheetName val="Q.Map"/>
      <sheetName val="Lead"/>
      <sheetName val="BTR"/>
      <sheetName val="RMR"/>
      <sheetName val="Road data"/>
      <sheetName val="Dwg."/>
      <sheetName val="Dwg2"/>
      <sheetName val="Plan"/>
      <sheetName val="Plan2"/>
      <sheetName val="Cert"/>
      <sheetName val="Strip"/>
      <sheetName val="Strip LS"/>
      <sheetName val="Strip CS"/>
      <sheetName val="CBR"/>
      <sheetName val="Sheet1"/>
      <sheetName val="Extra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
      <sheetName val="Supple  "/>
      <sheetName val="specfication"/>
      <sheetName val="GA"/>
      <sheetName val="Titile"/>
      <sheetName val="S.palli"/>
      <sheetName val="Usage"/>
      <sheetName val="Common "/>
      <sheetName val="General"/>
      <sheetName val="Lookup"/>
      <sheetName val="Rates SSR 2008-09"/>
      <sheetName val="ESTIMATE"/>
      <sheetName val="PRECAST lightconc-II"/>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eSummary"/>
      <sheetName val="sReport"/>
      <sheetName val="crust"/>
      <sheetName val="abstract"/>
      <sheetName val="detailed"/>
      <sheetName val="rates"/>
      <sheetName val="initialrate"/>
      <sheetName val="data"/>
      <sheetName val="btrates"/>
      <sheetName val="leads"/>
      <sheetName val="CDdata"/>
      <sheetName val="1v800"/>
      <sheetName val="hp900"/>
      <sheetName val="1v900"/>
      <sheetName val="2v900"/>
      <sheetName val="3v900"/>
      <sheetName val="lchart"/>
      <sheetName val="lchart1"/>
      <sheetName val="CS2"/>
      <sheetName val="LS2"/>
      <sheetName val="CS3"/>
      <sheetName val="LS3"/>
      <sheetName val="CS-ex"/>
      <sheetName val="LS-ex"/>
      <sheetName val="ESTIMATE"/>
      <sheetName val="Det.SC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Annexure-II"/>
      <sheetName val="summa"/>
      <sheetName val="Annexure-I"/>
      <sheetName val="Quotation (2)"/>
      <sheetName val="Electrical (2)"/>
      <sheetName val="Steel"/>
      <sheetName val="Steel- Bea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Levels"/>
      <sheetName val="ESTIMATE"/>
      <sheetName val="Data_Bit_I"/>
      <sheetName val="Labour"/>
      <sheetName val="abs road"/>
      <sheetName val="Road data"/>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Road Detail Est."/>
      <sheetName val="labour &amp; Centering"/>
      <sheetName val="Mp-team 1"/>
      <sheetName val="RMR "/>
      <sheetName val="Quarry"/>
      <sheetName val="data existing_do not delete"/>
      <sheetName val="Data"/>
      <sheetName val="v"/>
      <sheetName val="maya"/>
      <sheetName val="PLAN_FEB97"/>
      <sheetName val="mas_hab"/>
      <sheetName val="water-hammar-strenght"/>
      <sheetName val="r"/>
      <sheetName val="l"/>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_Lead"/>
      <sheetName val="Basic Data"/>
      <sheetName val="Lead"/>
      <sheetName val="Data"/>
      <sheetName val="Labour"/>
    </sheetNames>
    <sheetDataSet>
      <sheetData sheetId="0" refreshError="1"/>
      <sheetData sheetId="1" refreshError="1"/>
      <sheetData sheetId="2" refreshError="1"/>
      <sheetData sheetId="3" refreshError="1"/>
      <sheetData sheetId="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PRECAST lightconc-II"/>
      <sheetName val="Lookup"/>
      <sheetName val="ESTIMATE"/>
      <sheetName val="Lead(4380)"/>
      <sheetName val="materials"/>
      <sheetName val="lead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25">
          <cell r="G25" t="str">
            <v>Input Rate</v>
          </cell>
        </row>
      </sheetData>
      <sheetData sheetId="50"/>
      <sheetData sheetId="51">
        <row r="25">
          <cell r="G25" t="str">
            <v>Input Rate</v>
          </cell>
        </row>
      </sheetData>
      <sheetData sheetId="52">
        <row r="25">
          <cell r="G25" t="str">
            <v>Input Rate</v>
          </cell>
        </row>
      </sheetData>
      <sheetData sheetId="53"/>
      <sheetData sheetId="54">
        <row r="25">
          <cell r="G25" t="str">
            <v>Input Rate</v>
          </cell>
        </row>
      </sheetData>
      <sheetData sheetId="55">
        <row r="25">
          <cell r="G25" t="str">
            <v>Input Rate</v>
          </cell>
        </row>
      </sheetData>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Intake &amp; Pump house"/>
      <sheetName val="Lead(4380)"/>
      <sheetName val="data(4380)"/>
      <sheetName val="Lead"/>
    </sheetNames>
    <sheetDataSet>
      <sheetData sheetId="0" refreshError="1"/>
      <sheetData sheetId="1" refreshError="1"/>
      <sheetData sheetId="2" refreshError="1"/>
      <sheetData sheetId="3" refreshError="1"/>
      <sheetData sheetId="4"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ICAL REPORT"/>
      <sheetName val="GENERAL ABSTRACT"/>
      <sheetName val="ESTIMATE"/>
      <sheetName val="NON- S.O.R."/>
      <sheetName val="MEASUREMENT SHEET"/>
    </sheetNames>
    <sheetDataSet>
      <sheetData sheetId="0" refreshError="1"/>
      <sheetData sheetId="1" refreshError="1"/>
      <sheetData sheetId="2" refreshError="1"/>
      <sheetData sheetId="3" refreshError="1"/>
      <sheetData sheetId="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1"/>
    </sheetNames>
    <sheetDataSet>
      <sheetData sheetId="0"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Material"/>
      <sheetName val="Plant &amp;  Machinery"/>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gal Risk Analysis"/>
      <sheetName val="Material"/>
      <sheetName val="Plant &amp;  Machinery"/>
      <sheetName val="PRECAST lightconc-II"/>
      <sheetName val="Lead"/>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Bit_I"/>
      <sheetName val="Bitumen trunk"/>
      <sheetName val="Feeder"/>
      <sheetName val="R99 etc"/>
      <sheetName val="Trunk unpaved"/>
      <sheetName val="r"/>
      <sheetName val="v"/>
      <sheetName val="DATA_PRG"/>
      <sheetName val="Sheet1"/>
      <sheetName val="lead-st"/>
      <sheetName val="rdamdata"/>
      <sheetName val="Data 07-08 "/>
      <sheetName val="Iocount"/>
      <sheetName val="abs road"/>
      <sheetName val="coverpage"/>
      <sheetName val="Road data"/>
      <sheetName val="Boq - Flats"/>
      <sheetName val="GEN-ABS 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Data 07-08 "/>
      <sheetName val="Common "/>
      <sheetName val="Lead"/>
      <sheetName val="RMR"/>
      <sheetName val="MRATE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ates SSR 2008-09"/>
    </sheetNames>
    <sheetDataSet>
      <sheetData sheetId="0"/>
      <sheetData sheetId="1"/>
      <sheetData sheetId="2"/>
      <sheetData sheetId="3"/>
      <sheetData sheetId="4">
        <row r="13">
          <cell r="C13" t="str">
            <v>sand</v>
          </cell>
        </row>
      </sheetData>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Boq"/>
      <sheetName val="r"/>
      <sheetName val="l"/>
      <sheetName val="Lookup"/>
      <sheetName val="Labou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ad"/>
      <sheetName val="Material"/>
      <sheetName val="Plant &amp;  Machinery"/>
      <sheetName val="r"/>
      <sheetName val="data.f8.btr"/>
      <sheetName val="mas_hab"/>
      <sheetName val="DATA"/>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sand"/>
      <sheetName val="stone"/>
      <sheetName val="int-Dia-pvc"/>
      <sheetName val="Plant &amp;  Machinery"/>
      <sheetName val="leads"/>
      <sheetName val="m"/>
      <sheetName val="index"/>
      <sheetName val="ssr-rates"/>
      <sheetName val="int-Dia-hdpe"/>
      <sheetName val="water-hammar-strenght"/>
      <sheetName val="ESTIMATE"/>
      <sheetName val="Labour"/>
      <sheetName val="Rate"/>
      <sheetName val="clvrt_data"/>
      <sheetName val="pop"/>
      <sheetName val="Airvalve-HDPE"/>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Query"/>
      <sheetName val="DATA_ENTRY"/>
      <sheetName val="MRoad data"/>
      <sheetName val="MRATES"/>
      <sheetName val="MBTLead"/>
      <sheetName val="MRMR"/>
      <sheetName val="MRoadMap"/>
      <sheetName val="Rates SSR 2008-09"/>
      <sheetName val="mas_hab"/>
      <sheetName val="Specification"/>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Sheet3"/>
      <sheetName val="GEN-ABS Del"/>
      <sheetName val="Road data"/>
      <sheetName val="OPD-Civil"/>
      <sheetName val="conc-foot-gradeslab"/>
      <sheetName val="Material"/>
      <sheetName val="Plant &amp;  Machinery"/>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pecn"/>
      <sheetName val="BTR"/>
      <sheetName val="GenAbs"/>
      <sheetName val="Absroad"/>
      <sheetName val="bill"/>
      <sheetName val="detailed"/>
      <sheetName val="Abs CD works"/>
      <sheetName val="DET 1 ROW"/>
      <sheetName val="Det drain"/>
      <sheetName val="Det Ret"/>
      <sheetName val="det slab"/>
      <sheetName val="RMR"/>
      <sheetName val="WMM"/>
      <sheetName val="Road data"/>
      <sheetName val="Sheet3"/>
      <sheetName val="Sheet2"/>
      <sheetName val="Abstract"/>
      <sheetName val="Sheet1"/>
      <sheetName val="mlead"/>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RMC Schd."/>
      <sheetName val="Free Issue"/>
      <sheetName val="Free Issue (2)"/>
      <sheetName val="Budget - Corr. Steel rate"/>
      <sheetName val="Budget - Dir(O)"/>
      <sheetName val="p&amp;m"/>
      <sheetName val="r"/>
      <sheetName val="l"/>
      <sheetName val="EDWise"/>
      <sheetName val="sectorwise"/>
      <sheetName val="Specification"/>
      <sheetName val="Sheet3"/>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MR"/>
      <sheetName val="Material"/>
      <sheetName val="Plant &amp;  Machinery"/>
      <sheetName val="GEN-ABS Del"/>
      <sheetName val="Rates SSR 2008-09"/>
      <sheetName val="khokho"/>
      <sheetName val="leads"/>
      <sheetName val="r"/>
      <sheetName val="l"/>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aterial"/>
      <sheetName val="Miscellaneous"/>
      <sheetName val="Road_All"/>
      <sheetName val="Summary_Slab_Karbook"/>
      <sheetName val="Sheet3"/>
      <sheetName val="RMR"/>
      <sheetName val="maya"/>
      <sheetName val="r"/>
      <sheetName val="l"/>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RAFT"/>
      <sheetName val="v"/>
      <sheetName val="HDPE-pipe-rates"/>
      <sheetName val="pvc-pipe-rates"/>
      <sheetName val="index"/>
      <sheetName val="Data Road Rev"/>
      <sheetName val="Rates"/>
      <sheetName val="REVISED"/>
      <sheetName val="estimate "/>
      <sheetName val="Common "/>
      <sheetName val="data existing_do not delete"/>
      <sheetName val="HDPE"/>
      <sheetName val="DI"/>
      <sheetName val="pvc"/>
      <sheetName val="Convey"/>
      <sheetName val="Data.F8.BTR"/>
      <sheetName val="abs road"/>
      <sheetName val="temp-SDData (2)"/>
      <sheetName val="Road Detail Est."/>
      <sheetName val="m"/>
      <sheetName val="int-Dia"/>
      <sheetName val="Motor Data"/>
      <sheetName val="COVER"/>
      <sheetName val="wh_data_R"/>
      <sheetName val="wh_data"/>
      <sheetName val="CPHEEO"/>
      <sheetName val="Input"/>
      <sheetName val="DATA_PRG"/>
      <sheetName val="CI"/>
      <sheetName val="R_Det"/>
      <sheetName val="Data 07-08 "/>
      <sheetName val="sup dat"/>
      <sheetName val="data-sheet"/>
      <sheetName val="Boq"/>
      <sheetName val="hdpe_basic"/>
      <sheetName val="pvc_basic"/>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Gen.Abs."/>
      <sheetName val="WATER-HAMMER"/>
      <sheetName val="labour &amp; Hire-20-21"/>
      <sheetName val="Improvements"/>
      <sheetName val="Lead 09-10"/>
      <sheetName val="Longitudinal"/>
      <sheetName val="pile rec(N Max tr)"/>
      <sheetName val="Data base"/>
      <sheetName val="소상 &quot;1&quot;"/>
      <sheetName val="Detailed"/>
      <sheetName val="mlead"/>
      <sheetName val="ABS"/>
      <sheetName val="Masonry"/>
      <sheetName val="Variables_x"/>
      <sheetName val="Load Details-220kV"/>
      <sheetName val="PVC_dia"/>
      <sheetName val="0000000000000"/>
      <sheetName val="Data_Base"/>
      <sheetName val="L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MRATES"/>
      <sheetName val="DATA"/>
      <sheetName val="Labour"/>
      <sheetName val="Material"/>
      <sheetName val="Plant &amp;  Machinery"/>
      <sheetName val="Lead statement"/>
      <sheetName val="leads"/>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p&amp;m"/>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EST"/>
      <sheetName val="Road data"/>
      <sheetName val="RMR"/>
      <sheetName val="weig (2)"/>
      <sheetName val="LEAD"/>
      <sheetName val="BTR"/>
      <sheetName val="Cert"/>
      <sheetName val="A.C.Road"/>
      <sheetName val="Rates (2)"/>
      <sheetName val="Rates"/>
      <sheetName val="p&amp;m"/>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S"/>
      <sheetName val="REVISED"/>
    </sheetNames>
    <sheetDataSet>
      <sheetData sheetId="0" refreshError="1"/>
      <sheetData sheetId="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r"/>
      <sheetName val="l"/>
      <sheetName val="Lead statement"/>
      <sheetName val="m"/>
      <sheetName val="sectorwise"/>
      <sheetName val="Lead  RATES"/>
      <sheetName val="RMR"/>
      <sheetName val="Publicbuilding"/>
      <sheetName val="Specification"/>
      <sheetName val="Cover"/>
      <sheetName val="Leads"/>
      <sheetName val="Nspt-smp-final-ORIGINAL"/>
      <sheetName val="p&amp;m"/>
      <sheetName val="Material"/>
      <sheetName val="Plant &amp;  Machinery"/>
      <sheetName val="LEAD"/>
      <sheetName val="Road data"/>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Cover"/>
      <sheetName val="maya"/>
      <sheetName val="Bridge Data 2005-06"/>
      <sheetName val="nodes"/>
      <sheetName val="int-Dia"/>
      <sheetName val="JAWAHAR-hyd-original"/>
      <sheetName val="Rate"/>
      <sheetName val="PM&amp;GM"/>
      <sheetName val="AV-PVC"/>
      <sheetName val="DI gate-DI"/>
      <sheetName val="DIgate_PVC "/>
      <sheetName val="sg-clay(d)"/>
      <sheetName val="LS"/>
      <sheetName val="BWSCPlt"/>
      <sheetName val="DATA-BASE"/>
      <sheetName val="DATA-ABSTRACT"/>
      <sheetName val="Bitumen trunk"/>
      <sheetName val="Feeder"/>
      <sheetName val="R99 etc"/>
      <sheetName val="Trunk unpaved"/>
      <sheetName val="sub-dapa "/>
      <sheetName val="Plant 㫨  Machinery"/>
      <sheetName val="Data 07-08 "/>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PT vs PHI"/>
      <sheetName val="DATA_ENTRY"/>
      <sheetName val="CPI"/>
      <sheetName val="WPI C"/>
      <sheetName val="WPI all"/>
      <sheetName val="WPI HM"/>
      <sheetName val="WPI S"/>
      <sheetName val="SSR 2015-16"/>
      <sheetName val="DATA SHEET FOR 2012 - 13"/>
      <sheetName val="Main sheet"/>
      <sheetName val="Nspt-smp-final-ORIGINAL"/>
      <sheetName val="Sorted"/>
      <sheetName val="ABS"/>
      <sheetName val="gen"/>
      <sheetName val="Boq"/>
      <sheetName val="TBAL9697 -group wise  sdpl"/>
      <sheetName val="Rates"/>
      <sheetName val="Process"/>
      <sheetName val="Specification report"/>
      <sheetName val="hdpe_basic"/>
      <sheetName val="pvc_basic"/>
      <sheetName val="Data-ELSR"/>
      <sheetName val="zone-8"/>
      <sheetName val="MHNO_LEV"/>
      <sheetName val=" Data -Valves"/>
      <sheetName val="1V800"/>
      <sheetName val="Sheet9"/>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Rd.Est"/>
      <sheetName val="Data rough"/>
      <sheetName val="Convey"/>
      <sheetName val="Lead Distance"/>
      <sheetName val="bundqty"/>
      <sheetName val="Mortars"/>
      <sheetName val="habs-details"/>
      <sheetName val="hab-details"/>
      <sheetName val="WATER-HAMMER"/>
      <sheetName val="20kL-design-final"/>
      <sheetName val="wh"/>
      <sheetName val="AV-HDPE"/>
      <sheetName val="Di_gate-HDPE"/>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C.D.Abs.Est."/>
      <sheetName val="INPUT-DATA"/>
      <sheetName val="DL CAL"/>
      <sheetName val="SSR 2014-15 Rates"/>
      <sheetName val="Flanged Beams"/>
      <sheetName val="Rectangular Beam"/>
      <sheetName val="not req 3"/>
      <sheetName val="ultmom"/>
      <sheetName val="dlvoid"/>
      <sheetName val="final abstract"/>
      <sheetName val="detls"/>
      <sheetName val="crop water req.(Kh)  "/>
      <sheetName val="Bund"/>
      <sheetName val="p&amp;m"/>
      <sheetName val="detail'02"/>
      <sheetName val="hdpe weights"/>
      <sheetName val="data existing_do not delete"/>
      <sheetName val="m1"/>
      <sheetName val="SSR 2010-11 Rates"/>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BALAN1"/>
      <sheetName val="Data well"/>
      <sheetName val="Formulas"/>
      <sheetName val="SITE OVERHEADS"/>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BS8007"/>
      <sheetName val="D2_CO"/>
      <sheetName val="ssr-rates"/>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Sheet3"/>
      <sheetName val="dump"/>
      <sheetName val="factors"/>
      <sheetName val="data-WC"/>
      <sheetName val="Detailed"/>
      <sheetName val="1-Pop Proj"/>
      <sheetName val="sand"/>
      <sheetName val="stone"/>
      <sheetName val="Hyd_Stmt"/>
      <sheetName val="pop"/>
      <sheetName val="Quarry"/>
      <sheetName val="CRUST"/>
      <sheetName val="QDTS"/>
      <sheetName val="nandipet intra"/>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sup dat"/>
      <sheetName val="MRMECADAMoad data"/>
      <sheetName val="Road Detail Est."/>
      <sheetName val="1000000000000"/>
      <sheetName val="Drains Est"/>
      <sheetName val="other rates"/>
      <sheetName val="MTC-estimate"/>
      <sheetName val="Gen Abs"/>
      <sheetName val="DATA-CD"/>
      <sheetName val="AV-DI"/>
      <sheetName val="scour-DI-CI"/>
      <sheetName val="scour-pvc-hdpe-psc-bwsc"/>
      <sheetName val="Bill_amt_qty_cc_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MRATES"/>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Publicbuilding"/>
      <sheetName val="Level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ublicbuilding"/>
      <sheetName val="pvc-pipe-rates"/>
      <sheetName val="m"/>
      <sheetName val="conc-foot-gradeslab"/>
      <sheetName val="Lookup"/>
      <sheetName val="Rates"/>
      <sheetName val="Boq - Flats"/>
      <sheetName val="Boq"/>
      <sheetName val="Material"/>
      <sheetName val="Plant &amp;  Machinery"/>
    </sheetNames>
    <sheetDataSet>
      <sheetData sheetId="0"/>
      <sheetData sheetId="1"/>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3"/>
      <sheetData sheetId="14"/>
      <sheetData sheetId="15"/>
      <sheetData sheetId="16"/>
      <sheetData sheetId="17"/>
      <sheetData sheetId="18"/>
      <sheetData sheetId="19"/>
      <sheetData sheetId="20"/>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User-Instructions"/>
      <sheetName val="INPUT-SHEET"/>
      <sheetName val="COVER"/>
      <sheetName val="SPR"/>
      <sheetName val="TRAFF-Count-ESAL-Cal"/>
      <sheetName val="SP-72 DESIGN"/>
      <sheetName val="SP-72-CHART"/>
      <sheetName val="Gen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CD Abs"/>
      <sheetName val="Seig_Cal"/>
      <sheetName val="Schedule-A"/>
      <sheetName val="temp-ws"/>
      <sheetName val="other rates"/>
      <sheetName val="Hire"/>
      <sheetName val="Conv"/>
      <sheetName val="NP3 pipes"/>
      <sheetName val="NP3 collars"/>
      <sheetName val="MTC-Table"/>
      <sheetName val="Cd-qty-ws-temp"/>
      <sheetName val="MRATES"/>
      <sheetName val="Rates SSR 2008-09"/>
      <sheetName val="PRECAST lightconc-II"/>
      <sheetName val="Levels"/>
      <sheetName val="Sheet1"/>
      <sheetName val="Plant &amp;  Machinery"/>
      <sheetName val="Material"/>
      <sheetName val="Labour"/>
      <sheetName val="leads"/>
      <sheetName val="GEN-ABS Del"/>
      <sheetName val="Road data"/>
      <sheetName val="Input"/>
      <sheetName val="Lead statement"/>
      <sheetName val="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2)"/>
      <sheetName val="Cover"/>
      <sheetName val="C-I"/>
      <sheetName val="C-III"/>
      <sheetName val="C-IV"/>
      <sheetName val="ES"/>
      <sheetName val="SPR"/>
      <sheetName val="GABST"/>
      <sheetName val="C-VIII"/>
      <sheetName val="EST"/>
      <sheetName val="1V800"/>
      <sheetName val="TCS"/>
      <sheetName val="TCS1"/>
      <sheetName val="TCS2"/>
      <sheetName val="TCS3"/>
      <sheetName val="CRUST"/>
      <sheetName val="CBR"/>
      <sheetName val="Road data"/>
      <sheetName val="RMR"/>
      <sheetName val="BTR"/>
      <sheetName val="BC"/>
      <sheetName val="A-1"/>
      <sheetName val="A-II"/>
      <sheetName val="A-III"/>
      <sheetName val="A-IV"/>
      <sheetName val="A-V"/>
      <sheetName val="A-VI"/>
      <sheetName val="A-VII"/>
      <sheetName val="St P"/>
      <sheetName val="A-VIII"/>
      <sheetName val="Cert"/>
      <sheetName val="m'lead"/>
      <sheetName val="stip"/>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Publicbuilding"/>
      <sheetName val="nodes"/>
      <sheetName val="Boq"/>
      <sheetName val="p&amp;m"/>
      <sheetName val="detls"/>
      <sheetName val="Boq - Flats"/>
      <sheetName val="Mortars"/>
      <sheetName val="sch"/>
      <sheetName val="0000000000000"/>
      <sheetName val="MRATES"/>
      <sheetName val="SubAnalysi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
      <sheetName val="mlead"/>
      <sheetName val="Levels"/>
      <sheetName val="t_prsr"/>
      <sheetName val="wh"/>
      <sheetName val="m"/>
      <sheetName val="Data-Road "/>
      <sheetName val="other rates"/>
      <sheetName val="Hire"/>
      <sheetName val="Iocount"/>
      <sheetName val="Leads Entry"/>
      <sheetName val="Road_data"/>
      <sheetName val="WATER-HAMMER"/>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G4" t="str">
            <v>Input Rate</v>
          </cell>
        </row>
      </sheetData>
      <sheetData sheetId="77"/>
      <sheetData sheetId="78"/>
      <sheetData sheetId="79">
        <row r="4">
          <cell r="G4" t="str">
            <v>Input Rate</v>
          </cell>
        </row>
      </sheetData>
      <sheetData sheetId="80"/>
      <sheetData sheetId="81"/>
      <sheetData sheetId="82">
        <row r="4">
          <cell r="G4" t="str">
            <v>Input Rate</v>
          </cell>
        </row>
      </sheetData>
      <sheetData sheetId="83">
        <row r="4">
          <cell r="G4" t="str">
            <v>Input Rate</v>
          </cell>
        </row>
      </sheetData>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Basement Budget"/>
      <sheetName val="conc-foot-gradeslab"/>
      <sheetName val="Abstract Sheet"/>
      <sheetName val="Quotation"/>
      <sheetName val="Pile cap"/>
      <sheetName val="Index"/>
      <sheetName val="PQ Cri"/>
      <sheetName val="Statement - C"/>
      <sheetName val="Steel- Beam"/>
      <sheetName val="Labour productivity"/>
      <sheetName val="#REF!"/>
      <sheetName val="Fill this out first..."/>
      <sheetName val="Publicbuilding"/>
      <sheetName val="Macro1"/>
      <sheetName val="INPUT SHEET"/>
      <sheetName val="RES-PLANNING"/>
      <sheetName val="Shu - repate"/>
      <sheetName val="IO LIST"/>
      <sheetName val="GBW"/>
      <sheetName val="SITE OVERHEADS"/>
      <sheetName val="Break up Sheet"/>
      <sheetName val="beam-reinft"/>
      <sheetName val="Variables"/>
      <sheetName val="Variables_x"/>
      <sheetName val="concrete"/>
      <sheetName val="RCC,Ret. Wall"/>
      <sheetName val="Sheet1"/>
      <sheetName val="F1a-Pile"/>
      <sheetName val="Boundary Wall for American Inte"/>
      <sheetName val="환율"/>
      <sheetName val="calcul"/>
      <sheetName val="AOR"/>
      <sheetName val="RA-markate"/>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qty"/>
      <sheetName val="Floor Abs"/>
      <sheetName val="abs"/>
      <sheetName val="Details"/>
      <sheetName val="#REF!"/>
      <sheetName val="Boq"/>
      <sheetName val="p&amp;m"/>
      <sheetName val="TBAL9697 -group wise  sdpl"/>
      <sheetName val="COLUMN"/>
      <sheetName val="7 Other Costs"/>
      <sheetName val="BOQ_Direct_selling cost"/>
      <sheetName val="Boq - Flats"/>
      <sheetName val="FORM7"/>
      <sheetName val="sept-plan"/>
      <sheetName val="Electrical"/>
      <sheetName val="Inv_Breakup New"/>
      <sheetName val="Abstract Sheet"/>
      <sheetName val="cubes_M20"/>
      <sheetName val="Break up Sheet"/>
      <sheetName val="STAFFSCHED "/>
      <sheetName val="conc-foot-gradeslab"/>
      <sheetName val="RA-markate"/>
      <sheetName val="Form 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Sheet1"/>
      <sheetName val="Data_Bit_I"/>
      <sheetName val="#REF"/>
      <sheetName val="Material"/>
      <sheetName val="leads"/>
      <sheetName val="LEAD"/>
      <sheetName val="Data_Base"/>
      <sheetName val="#REF!"/>
      <sheetName val="Boq"/>
      <sheetName val="Data"/>
      <sheetName val="p&amp;m"/>
      <sheetName val="m"/>
      <sheetName val="r"/>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alysis"/>
      <sheetName val="Boq"/>
    </sheetNames>
    <sheetDataSet>
      <sheetData sheetId="0" refreshError="1"/>
      <sheetData sheetId="1" refreshError="1"/>
      <sheetData sheetId="2"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r"/>
      <sheetName val="Leads"/>
      <sheetName val="Lead"/>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sup da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heet2"/>
      <sheetName val="Common "/>
      <sheetName val="Specification report"/>
      <sheetName val="Nspt-smp-final-ORIGINAL"/>
      <sheetName val="Work_sheet"/>
      <sheetName val="Sheet1 (2)"/>
      <sheetName val="GN-ST-10"/>
      <sheetName val="Class IV Qtr. Ele"/>
      <sheetName val="data existing_do not delete"/>
      <sheetName val="habs-list"/>
      <sheetName val="nodes"/>
      <sheetName val="Bitumen trunk"/>
      <sheetName val="R99 etc"/>
      <sheetName val="Trunk unpaved"/>
      <sheetName val="mas_hab"/>
      <sheetName val="RMR"/>
      <sheetName val="final abstract"/>
      <sheetName val="ssr-rates"/>
      <sheetName val="Data.F8.BTR"/>
      <sheetName val="other rates"/>
      <sheetName val="in Put sheet"/>
      <sheetName val="Part-A"/>
      <sheetName val="Rates2"/>
      <sheetName val="clvrt_data"/>
      <sheetName val="Sheet9"/>
      <sheetName val="Plant_㫨__Machinery"/>
      <sheetName val="Plant 㫨  Machinery"/>
      <sheetName val="Rates"/>
      <sheetName val="Estimate "/>
      <sheetName val="Usage"/>
      <sheetName val="General"/>
      <sheetName val="PRECAST lightconc-II"/>
      <sheetName val="CD_Data"/>
      <sheetName val="sch"/>
      <sheetName val="Conv. 13-14"/>
      <sheetName val="GEN-ABS Del"/>
      <sheetName val="BTR"/>
      <sheetName val="Lin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W.slip"/>
      <sheetName val="DetAbsAbs"/>
      <sheetName val="Lead"/>
      <sheetName val="WorkSlip"/>
      <sheetName val="BTLeads"/>
      <sheetName val="RMR"/>
      <sheetName val="MRoad data"/>
      <sheetName val="Certificates"/>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MEstt_"/>
      <sheetName val="ABST(PART_B)_"/>
      <sheetName val="F6-Gnrl_Abstrt"/>
      <sheetName val="Data_F8_BTR"/>
      <sheetName val="sub-data_-no_full"/>
      <sheetName val="Diff_stmnt_(2)"/>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 val="Data"/>
      <sheetName val="v"/>
    </sheetNames>
    <sheetDataSet>
      <sheetData sheetId="0"/>
      <sheetData sheetId="1"/>
      <sheetData sheetId="2"/>
      <sheetData sheetId="3"/>
      <sheetData sheetId="4"/>
      <sheetData sheetId="5"/>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Est-RWH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Specials"/>
      <sheetName val="Data-ELSR"/>
      <sheetName val="Data-Sump-1"/>
      <sheetName val="CI specials"/>
      <sheetName val="Data-Pump room"/>
      <sheetName val="Alluminium Window"/>
      <sheetName val="Data - Chambers"/>
      <sheetName val="Estimate - Chambers"/>
      <sheetName val="Data- Levelling"/>
      <sheetName val="data-wbm"/>
      <sheetName val="Data-Pipe culvert"/>
      <sheetName val="Valve chamber"/>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Sump(Kdp)"/>
      <sheetName val="conveyance "/>
      <sheetName val="Civil SoR"/>
      <sheetName val="WS SoR "/>
      <sheetName val="GA (NABH)-Sklm"/>
      <sheetName val="GA (NABH)-Sklm (3)"/>
      <sheetName val="GA (NABH)-Sklm (2)"/>
      <sheetName val="GA (NABH)-Sklm (5)"/>
      <sheetName val="GA (NABH)-Sklm (4)"/>
      <sheetName val="GA (NABH)-Sklm lEGAL"/>
      <sheetName val="Abstract (2)"/>
      <sheetName val="Abstract"/>
      <sheetName val="C-data"/>
      <sheetName val="Abst-FF-Sump Civil"/>
      <sheetName val="FF Maintenance"/>
      <sheetName val="OPD-Civil"/>
      <sheetName val="OPD-Ws"/>
      <sheetName val="OTs SKLM"/>
      <sheetName val="OTs Elect"/>
      <sheetName val="OTs Civil"/>
      <sheetName val="Old Hospital-Civil"/>
      <sheetName val="OLD-Hosp-Ws"/>
      <sheetName val="M&amp;F Ward-Civil"/>
      <sheetName val="M&amp;F-Ws"/>
      <sheetName val="Qc(NABH-Sklm)"/>
      <sheetName val="AS-Details"/>
      <sheetName val="GA-Sump"/>
      <sheetName val="Civil BOQ-ABCD"/>
      <sheetName val="WS ABCD"/>
      <sheetName val="Input"/>
      <sheetName val="LEAD"/>
      <sheetName val="Joinery"/>
      <sheetName val="WS Data"/>
      <sheetName val="Abst-Sump"/>
      <sheetName val="Sump-Det"/>
      <sheetName val="Parking-Civil"/>
      <sheetName val="WS-ABCD"/>
      <sheetName val="Toilets-Stair-civil"/>
      <sheetName val="Toilets-Ws"/>
      <sheetName val="Sheet1"/>
      <sheetName val="Rates SSR 2008-09"/>
      <sheetName val="r"/>
      <sheetName val="Nspt-smp-final-ORIGINAL"/>
      <sheetName val="pvc-pipe-rates"/>
      <sheetName val="s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refreshError="1"/>
      <sheetData sheetId="43" refreshError="1"/>
      <sheetData sheetId="44"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MRATES"/>
      <sheetName val="bASICDATA"/>
      <sheetName val="LEAD-c"/>
      <sheetName val="other rates-C"/>
      <sheetName val="DISCHARGE"/>
      <sheetName val="Data-Road "/>
      <sheetName val="DATA-CD "/>
      <sheetName val="PRICE BID"/>
      <sheetName val="OPD-Civil"/>
      <sheetName val="Data_Base"/>
      <sheetName val="Boq"/>
      <sheetName val="sp dip"/>
      <sheetName val="hdpe weights"/>
      <sheetName val="CD Data"/>
      <sheetName val="Leads"/>
      <sheetName val="int-Dia-pvc"/>
      <sheetName val="id"/>
      <sheetName val="LEAD (2)"/>
      <sheetName val="RATES"/>
      <sheetName val="sp di"/>
      <sheetName val="EDWise"/>
      <sheetName val="PVC weights"/>
      <sheetName val="JAWAHAR-hyd-original"/>
      <sheetName val="mas_hab"/>
      <sheetName val="Bitumen trunk"/>
      <sheetName val="Feeder"/>
      <sheetName val="R99 etc"/>
      <sheetName val="Trunk unpaved"/>
      <sheetName val="Mortars"/>
      <sheetName val="DATA_PRG"/>
      <sheetName val="AUTDATA"/>
      <sheetName val=" data sheet "/>
      <sheetName val="Input &amp; Calculations"/>
      <sheetName val="Cul_detail"/>
      <sheetName val="Coversheet"/>
      <sheetName val="REL"/>
      <sheetName val="Measurment"/>
      <sheetName val="MPR_PA_1"/>
      <sheetName val="KGP.hyd rev GLBR"/>
      <sheetName val="Valves workable"/>
      <sheetName val="Rates_PVC"/>
      <sheetName val="Rate"/>
      <sheetName val="segments-details"/>
      <sheetName val="General"/>
      <sheetName val="Conveyance"/>
      <sheetName val="CLEAR OVER FALL DROP"/>
      <sheetName val="TELs"/>
      <sheetName val="Title"/>
      <sheetName val="Note"/>
      <sheetName val="Design"/>
      <sheetName val="RA-markate"/>
      <sheetName val="prs"/>
      <sheetName val="Schdl"/>
      <sheetName val="Longitudinal"/>
      <sheetName val="input"/>
      <sheetName val="economic PM"/>
      <sheetName val="Sheet9"/>
      <sheetName val="DATA SHEET"/>
      <sheetName val="Road Detail Est."/>
      <sheetName val="coverpage"/>
      <sheetName val="PM&amp;GM"/>
      <sheetName val="Sheet5"/>
      <sheetName val="int-Dia"/>
      <sheetName val="int-Dia-hdpe"/>
      <sheetName val="Usage"/>
      <sheetName val="Common "/>
      <sheetName val="PRELIM5"/>
      <sheetName val="wh_data_R"/>
      <sheetName val="Habcodes"/>
      <sheetName val="habs-list"/>
      <sheetName val="sp_dip"/>
      <sheetName val="hdpe_weights"/>
      <sheetName val="other_rates"/>
      <sheetName val="abs road"/>
      <sheetName val="Leads Entry"/>
      <sheetName val="Gen 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DATA"/>
      <sheetName val="#REF"/>
      <sheetName val="r"/>
      <sheetName val="LEAD"/>
      <sheetName val="OPD-Civil"/>
      <sheetName val="#REF!"/>
      <sheetName val="t_prsr"/>
      <sheetName val="PVC_dia"/>
      <sheetName val="wh"/>
      <sheetName val="Main sheet"/>
      <sheetName val="m"/>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ERAL ABSTRACT"/>
      <sheetName val="ABSTRACT"/>
      <sheetName val="Sheet1"/>
      <sheetName val="Sheet2"/>
      <sheetName val="Road data"/>
      <sheetName val="BTR"/>
      <sheetName val="RMR"/>
      <sheetName val="Rates"/>
      <sheetName val="data"/>
      <sheetName val="detls"/>
      <sheetName val="t_prsr"/>
      <sheetName val="PVC_dia"/>
      <sheetName val="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Total-New"/>
      <sheetName val="GA-old"/>
      <sheetName val="Compare"/>
      <sheetName val="MH-Z-&quot;C&quot;"/>
      <sheetName val="MH-Z-6-17216 "/>
      <sheetName val="MH-Z-6-17216  (2)"/>
      <sheetName val="GA-Siddipet-Op-I"/>
      <sheetName val="Zone&quot;C&quot;-Esti-Op-I"/>
      <sheetName val="GA-Siddipet-OP-II"/>
      <sheetName val="Zone&quot;C&quot;-Esti-OP-II"/>
      <sheetName val="GA-Siddipet-Op-III"/>
      <sheetName val="Zone&quot;C&quot;-Esti-OP-III"/>
      <sheetName val="data- Sewer -Final"/>
      <sheetName val="Dummy- Est- Siddipet-1"/>
      <sheetName val="250mm-P.Main"/>
      <sheetName val="Inspection chambers"/>
      <sheetName val="Sewer-HSC"/>
      <sheetName val="Inspection chamber-1"/>
      <sheetName val="SBR-Est"/>
      <sheetName val="SSR-Irri, R&amp;B, PH"/>
      <sheetName val="Pipes &amp; Valves-16-17"/>
      <sheetName val="Bld.SoR-16-17"/>
      <sheetName val="Sanitary SSR-16-17-final"/>
      <sheetName val="Elec SSR 2016-17 New"/>
      <sheetName val="Elec SSR 2016-17"/>
      <sheetName val="labour &amp; Hire-16-17"/>
      <sheetName val="Convey -16-17"/>
      <sheetName val="Lead-16-17"/>
      <sheetName val="Cent'g--16-17"/>
      <sheetName val="C-Mat-Gen-"/>
      <sheetName val="Mortars,"/>
      <sheetName val="PH data-16-17"/>
      <sheetName val="data- Reception well"/>
      <sheetName val="data-MH"/>
      <sheetName val="data-Bld-15-16"/>
      <sheetName val="Data- BT roads"/>
      <sheetName val="data-HDPE &amp; PVC pipes"/>
      <sheetName val="data-RCC-PE &amp; SS-SRC cement."/>
      <sheetName val="DI &amp; MS pipes"/>
      <sheetName val="DI&amp; CI-Spe-1"/>
      <sheetName val="data-WS &amp; Sanitary-16-17"/>
      <sheetName val="Elc.Stnd.Data -New"/>
      <sheetName val="data-HDPE &amp; PVC pipes (2)"/>
      <sheetName val="GA-10-3-16"/>
      <sheetName val="MJP"/>
      <sheetName val="MH-Z-1-17216"/>
      <sheetName val="Zone-3-Guntur-"/>
      <sheetName val="Zone-1-Guntur-"/>
      <sheetName val="MH-Z-3"/>
      <sheetName val="MH-Z-4-17216"/>
      <sheetName val="Zone-4-Guntur-"/>
      <sheetName val="MH-Z-5-17216"/>
      <sheetName val="Zone-5-Guntur-"/>
      <sheetName val="Zone-6-Guntur-"/>
      <sheetName val="MH-Z-7-17216"/>
      <sheetName val="Zone-7-Guntur-"/>
      <sheetName val="Reception well-STP-1"/>
      <sheetName val="MJP -2 "/>
      <sheetName val="Compare-Est"/>
      <sheetName val="Compare- Pipes"/>
      <sheetName val="250mm-P.Main-Z-VI (2)"/>
      <sheetName val="MH -0.90m dia-"/>
      <sheetName val="MH -1.20m dia"/>
      <sheetName val="MH -1.5m dia- 2.30 to 3m"/>
      <sheetName val="MH-est -1.5m-3 to 5m"/>
      <sheetName val="MH-est -1.5m-5 to 9m."/>
      <sheetName val="MH-est -1.8m-3 to 5m"/>
      <sheetName val="MH-est -2.0m-3 to 5m"/>
      <sheetName val="MH-est -2m-5 to 9m."/>
      <sheetName val="Valves-15-16"/>
      <sheetName val="Wt.of DI Spe."/>
      <sheetName val="data-Lowering"/>
      <sheetName val="EWE &amp; BT Roads-"/>
      <sheetName val="Est-Flow meters"/>
      <sheetName val="Data-Flow meters"/>
      <sheetName val="Compare-Flow meters"/>
      <sheetName val="7Mld"/>
      <sheetName val="22 MLD"/>
      <sheetName val="9 MLD"/>
      <sheetName val="41 MLD"/>
      <sheetName val="43 MLD"/>
      <sheetName val="Sheet2"/>
      <sheetName val="Sheet3"/>
      <sheetName val="O &amp; M data"/>
      <sheetName val="Summary"/>
      <sheetName val="Sheet1"/>
      <sheetName val="Street Light-3ph"/>
      <sheetName val="Cental Light"/>
      <sheetName val="Highmast"/>
      <sheetName val="Street Light-1ph"/>
      <sheetName val="8M PSCC Pole"/>
      <sheetName val="9.1M PSCC Pole"/>
      <sheetName val="E-2 (RSJ)"/>
      <sheetName val="Data-Streetlight"/>
      <sheetName val="Data- Street light"/>
      <sheetName val="info-1"/>
      <sheetName val="GA- Kalyana Mantapam-new"/>
      <sheetName val="Kalyana Mantapam -new"/>
      <sheetName val="Elec &amp; Sani-Kalyana Mantapam"/>
      <sheetName val="GA-Bhongir Market"/>
      <sheetName val="1.Compound wall"/>
      <sheetName val="Shops Flooring"/>
      <sheetName val="Parkinng"/>
      <sheetName val="PATHWAYS"/>
      <sheetName val="CC Drains"/>
      <sheetName val="Parkinng(old)"/>
      <sheetName val="PATHWAYS(old)"/>
      <sheetName val="Sitting Benches"/>
      <sheetName val="Raised Platforms"/>
      <sheetName val="CC Drains(old)"/>
      <sheetName val="Toilets  "/>
      <sheetName val="Est-Dismantling"/>
      <sheetName val="data-Bld-17-18 (2)(S)"/>
      <sheetName val="Main Entrence Gate"/>
      <sheetName val="Est-Ws &amp; Sani. "/>
      <sheetName val="Bore well"/>
      <sheetName val="Sheds -trues"/>
      <sheetName val="Toilet"/>
      <sheetName val="Sanitary -Est.KM"/>
      <sheetName val="Elec -Est.KM"/>
      <sheetName val="Tube Lights"/>
      <sheetName val="C-Mat-Gen (s)-"/>
      <sheetName val="data-Bld-17-18"/>
      <sheetName val="data-WS &amp; Sanitary-17-18."/>
      <sheetName val="drains-data"/>
      <sheetName val="Data- Dismantling(s)"/>
      <sheetName val="Elc.Stnd.Data-17-18 "/>
      <sheetName val="Est-Elec.office"/>
      <sheetName val="Elec SSR 2017-18-final"/>
      <sheetName val="Est-Elec.Kalyanamantapam"/>
      <sheetName val="Elc.Stnd.Data-16-17 "/>
      <sheetName val="GA- Kalyana Mantapam"/>
      <sheetName val="Kalyana Mantapam"/>
      <sheetName val="GA- Kalyana Mantapam (2)"/>
      <sheetName val="GA-Laxmi Nagar Park"/>
      <sheetName val="GA-Dhobhighat (2)"/>
      <sheetName val="1.Greenary &amp; Pathways"/>
      <sheetName val="2.Play Grounds"/>
      <sheetName val="Est-Greenary"/>
      <sheetName val="Cermonial yard"/>
      <sheetName val="data-Parks-new (s)"/>
      <sheetName val="data-Parks"/>
      <sheetName val="Bld.SoR-17-18"/>
      <sheetName val="Bld.Stnd,Data"/>
      <sheetName val="Sanitary SSR-17-18"/>
      <sheetName val="SSR-Irri, R&amp;B, PH-17-18"/>
      <sheetName val="labour&amp; Hire-17-18"/>
      <sheetName val="Convey -17-18"/>
      <sheetName val="Lead-17-18"/>
      <sheetName val="Cent'g--17-18"/>
      <sheetName val="GA-Dhobhighat"/>
      <sheetName val="GA-Open Air Theater"/>
      <sheetName val="Shed - Dhobhi ghat"/>
      <sheetName val="GA-Suryapet +3"/>
      <sheetName val="Est-Ws &amp; Sani. SPT-G+3."/>
      <sheetName val="Est-Elec. G+3 (2)"/>
      <sheetName val="ST-12x3.3-(200 Users)"/>
      <sheetName val="Est-Borewells"/>
      <sheetName val="Est-Sump"/>
      <sheetName val="Est-Cmpnd-Ornmntl"/>
      <sheetName val="Est-RWHS-"/>
      <sheetName val="Structural Glazing"/>
      <sheetName val="Est-CC Roads-"/>
      <sheetName val="Lift-Est-8 Person"/>
      <sheetName val="AC-Est."/>
      <sheetName val="data-Borewells"/>
      <sheetName val="RC-Bore wells-1"/>
      <sheetName val="RC-Bore wells-2"/>
      <sheetName val="RC-Bore wells-3"/>
      <sheetName val="Suryapet-Mpl.office-G+2"/>
      <sheetName val="Est-Ws &amp; Sani. SPT-G+3"/>
      <sheetName val="Est-Elec. G+3"/>
      <sheetName val="Compound Wall"/>
      <sheetName val="RCC Railing-"/>
      <sheetName val="Greenary &amp; C.Play area-"/>
      <sheetName val="Jogging tracks-"/>
      <sheetName val="Est-Greenary (2)"/>
      <sheetName val="data-Sump &amp; ST"/>
      <sheetName val="data-RWHS "/>
      <sheetName val="data-CC road"/>
      <sheetName val="Spec.Report.Suryapet"/>
      <sheetName val="Elec-Det"/>
      <sheetName val="Sheet4"/>
      <sheetName val="Est-Ws &amp; Sani. (2)"/>
      <sheetName val="Main door"/>
      <sheetName val="new-Bld.data"/>
      <sheetName val="C-Mat-R&amp;B"/>
      <sheetName val="Railing"/>
      <sheetName val="Elc.Stnd.Data"/>
      <sheetName val="ST-7.5 x 2.65-(100 users)"/>
      <sheetName val="WS &amp; Sanitary-14-15"/>
      <sheetName val="BBS - 31-12"/>
      <sheetName val="Wooden"/>
      <sheetName val="GA-Tandur"/>
      <sheetName val="Municipal Office-G+2-old"/>
      <sheetName val="Municipal Office-G+3-old"/>
      <sheetName val="Municipal Office-G+1"/>
      <sheetName val="Municipal Office-G+1 (2)"/>
      <sheetName val="Esti- Sani"/>
      <sheetName val="Truss-Dhobhighat"/>
      <sheetName val="Steel pipe"/>
      <sheetName val="Truss (2)"/>
      <sheetName val="Sanitary (2)"/>
      <sheetName val="Sanitary-Est"/>
      <sheetName val="Borewells-Hand pump"/>
      <sheetName val="kitch&amp;dinin (Sanitary)"/>
      <sheetName val="Bath (Sanitary)"/>
      <sheetName val="Sanitary"/>
      <sheetName val="ST-7.5x2.65"/>
      <sheetName val="ST-10 x 3-(150 users)"/>
      <sheetName val="Elec. Sch cum Dor (2)"/>
      <sheetName val="Elc.Estimate"/>
      <sheetName val="datas-ele"/>
      <sheetName val="Data-Bld Elec"/>
      <sheetName val="ST-20 users"/>
      <sheetName val="ST-20 users (2)"/>
      <sheetName val="bath room(elec.) "/>
      <sheetName val="Solar Lighting-Rythu Bazar"/>
      <sheetName val="Borewells-Est"/>
      <sheetName val="RCC-Sump"/>
      <sheetName val="Lift-Est"/>
      <sheetName val="Elec -Est."/>
      <sheetName val="Sanitary -Est."/>
      <sheetName val="Plinth protection-Est"/>
      <sheetName val="Lightning Arrestor"/>
      <sheetName val="Building"/>
      <sheetName val="electrical"/>
      <sheetName val="Spec.Report.Tandur"/>
      <sheetName val="GA-Tandur -1"/>
      <sheetName val="Tandur-Mpl.office-G+2"/>
      <sheetName val="Est-Elec.Tandur"/>
      <sheetName val="Est-Ws &amp; Sani-Tandur."/>
      <sheetName val="Est-ST-5 x 1.60-(51users)"/>
      <sheetName val="Est-RWHS"/>
      <sheetName val="data-Soak pit "/>
      <sheetName val="Gen sets-500 KVA "/>
      <sheetName val="Sanitary SSR-17-18 (2)"/>
      <sheetName val="Gallary"/>
      <sheetName val="Stage &amp; Green rooms"/>
      <sheetName val="Elec &amp; Sani-Stage"/>
      <sheetName val="Retaining wall"/>
      <sheetName val="Guest room"/>
      <sheetName val="Elec &amp; Sani-Guest Hou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PVC_dia"/>
      <sheetName val="LEAD"/>
      <sheetName val="OPD-Civil"/>
      <sheetName val="R_Det"/>
      <sheetName val="RMR"/>
      <sheetName val="t_prsr"/>
      <sheetName val="wh"/>
      <sheetName val="pvc-pipe-rates"/>
      <sheetName val="sand"/>
      <sheetName val="Sheet2"/>
      <sheetName val="IBM SUMP904KLDESG"/>
      <sheetName val="head loss calc"/>
      <sheetName val="leads"/>
      <sheetName val="RA-markate"/>
      <sheetName val="int-Dia-pvc"/>
      <sheetName val="WATER-HAMMER"/>
      <sheetName val="id"/>
      <sheetName val="Plant &amp;  Machinery"/>
      <sheetName val="PVC weights"/>
      <sheetName val="m1"/>
      <sheetName val="m"/>
      <sheetName val="Rates_PVC"/>
      <sheetName val="Sheet1"/>
      <sheetName val="DATA_PRG"/>
      <sheetName val="pvc-rates"/>
      <sheetName val="int-Dia-hdpe"/>
      <sheetName val="PM&amp;GM"/>
      <sheetName val="_5wgdhabfinal00_01"/>
      <sheetName val="Iocount"/>
      <sheetName val="Road data"/>
      <sheetName val="Sheet3"/>
      <sheetName val="Sheet1 (2)"/>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Footings"/>
      <sheetName val="Nspt-smp-final-ORIGINAL"/>
      <sheetName val="Level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v"/>
      <sheetName val="estimate "/>
      <sheetName val="1-Pop Proj"/>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detl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Sheet14"/>
      <sheetName val="Dist"/>
      <sheetName val="PROG"/>
      <sheetName val="SFSMGL (2)"/>
      <sheetName val="SGRY.SPL (4)"/>
      <sheetName val="weekly (2)"/>
      <sheetName val="weekly"/>
      <sheetName val="rice.abs"/>
      <sheetName val="rice.gp"/>
      <sheetName val="rice.c"/>
      <sheetName val="E.W.EST"/>
      <sheetName val="pnp"/>
      <sheetName val="FFWSHELF (4)"/>
      <sheetName val="FFWSHELF (3)"/>
      <sheetName val="Sheet8 (2)"/>
      <sheetName val="Sheet8"/>
      <sheetName val="drtought"/>
      <sheetName val="SGRY.SPL (3)"/>
      <sheetName val="SGRY.SPL (2)"/>
      <sheetName val="SGRY.SPL"/>
      <sheetName val="wage (2)"/>
      <sheetName val="Blg. (2)"/>
      <sheetName val="wage"/>
      <sheetName val="kopparru"/>
      <sheetName val="Est. (5)"/>
      <sheetName val="Blg."/>
      <sheetName val="Labourrates"/>
      <sheetName val="OC"/>
      <sheetName val="Est. (4)"/>
      <sheetName val="Est. (3)"/>
      <sheetName val="Est."/>
      <sheetName val="EAS (2)"/>
      <sheetName val="EAS"/>
      <sheetName val="Est. (2)"/>
      <sheetName val="Sheet14 (2)"/>
      <sheetName val="FFWSHELF (2)"/>
      <sheetName val="FFWSHELF"/>
      <sheetName val="sandfilling (4)"/>
      <sheetName val="sandfilling (3)"/>
      <sheetName val="sandfilling (2)"/>
      <sheetName val="BRCS"/>
      <sheetName val="LABOUR "/>
      <sheetName val="finished"/>
      <sheetName val="Bricks"/>
      <sheetName val="Sheet10 (2)"/>
      <sheetName val="R.sand"/>
      <sheetName val="ccroads"/>
      <sheetName val="ccroad"/>
      <sheetName val="654520"/>
      <sheetName val="SFSMGL"/>
      <sheetName val="sandfilling"/>
      <sheetName val="sandmortar"/>
      <sheetName val="Gravel"/>
      <sheetName val="20metal "/>
      <sheetName val="cement"/>
      <sheetName val="40metal"/>
      <sheetName val="Sheet12"/>
      <sheetName val="sandmortar (2)"/>
      <sheetName val="STATEMENT"/>
      <sheetName val="lead (2)"/>
      <sheetName val="Sheet11"/>
      <sheetName val="STATEMENT (2)"/>
      <sheetName val="Labour (2)"/>
      <sheetName val="RWW_PH"/>
      <sheetName val="CW SUMP"/>
      <sheetName val="RW"/>
      <sheetName val="KBPALEM2"/>
      <sheetName val="code"/>
      <sheetName val="sh.BCD"/>
      <sheetName val="PUMP HOUSE"/>
      <sheetName val="DATA SHEET"/>
      <sheetName val="hablead"/>
      <sheetName val="lead"/>
      <sheetName val="Sheet2 (2)"/>
      <sheetName val="PROF2 (3)"/>
      <sheetName val="PROF2 (4)"/>
      <sheetName val="source"/>
      <sheetName val="Sheet4"/>
      <sheetName val="Sheet3"/>
      <sheetName val="filters"/>
      <sheetName val="Sheet9"/>
      <sheetName val="Abstract (2)"/>
      <sheetName val="SCHE-2002"/>
      <sheetName val="OHSR (2)"/>
      <sheetName val="OHSR"/>
      <sheetName val="bwsource"/>
      <sheetName val="Sheet5"/>
      <sheetName val="Pumps (2)"/>
      <sheetName val="Pumps"/>
      <sheetName val="Sheet10"/>
      <sheetName val="pumpsets"/>
      <sheetName val="coverage (2)"/>
      <sheetName val="Pumps (3)"/>
      <sheetName val="Sheet6"/>
      <sheetName val="Sheet7"/>
      <sheetName val="constituency (2)"/>
      <sheetName val="constituency"/>
      <sheetName val="OVR.Abstract "/>
      <sheetName val="Sheet13"/>
      <sheetName val="Abstract"/>
      <sheetName val="coverage"/>
      <sheetName val="details"/>
      <sheetName val="ssf"/>
      <sheetName val="ohsrs"/>
      <sheetName val="Sheet2"/>
      <sheetName val="Sheet1"/>
      <sheetName val="WATER"/>
      <sheetName val="habscoerpws"/>
      <sheetName val="GNT.DVN"/>
      <sheetName val="PROF2"/>
      <sheetName val="pnp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TS_MDR"/>
      <sheetName val="Plan SH TS"/>
      <sheetName val="Plan MDR TS"/>
      <sheetName val="Rates"/>
      <sheetName val="Ana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rdamdata"/>
      <sheetName val="DATA_PRG"/>
      <sheetName val="Sheet1"/>
      <sheetName val="1-Pop Proj"/>
      <sheetName val="Pile cap"/>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op Proj"/>
      <sheetName val="3-Other Demands"/>
      <sheetName val="Sheet3"/>
      <sheetName val="Census2001"/>
      <sheetName val="SR Net"/>
      <sheetName val="Sheet4"/>
      <sheetName val="PFBS FINAL749"/>
      <sheetName val="Habitations"/>
      <sheetName val="Database"/>
      <sheetName val="2-Pop &amp; Demands"/>
      <sheetName val="Sheet6"/>
      <sheetName val="Sheet5"/>
      <sheetName val="Sheet1"/>
      <sheetName val="Demands"/>
      <sheetName val="data"/>
      <sheetName val="detls"/>
      <sheetName val=" data sheet "/>
      <sheetName val="Analy"/>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2"/>
      <sheetName val="Schl"/>
      <sheetName val="Sheet1"/>
      <sheetName val="Road data"/>
      <sheetName val="data"/>
      <sheetName val="detls"/>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1-Pop Pro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abour"/>
      <sheetName val="Material"/>
      <sheetName val="Plant &amp;  Machinery"/>
      <sheetName val="Road data"/>
      <sheetName val="Levels"/>
      <sheetName val="Lead"/>
      <sheetName val="pvc-pipe-rates"/>
      <sheetName val="lead_st"/>
      <sheetName val="data existing_do not delete"/>
      <sheetName val="m"/>
      <sheetName val="Det Est"/>
      <sheetName val="DATA SHEET"/>
      <sheetName val="leads"/>
      <sheetName val="CDdata_(2)"/>
      <sheetName val="cwaydata_(2)"/>
      <sheetName val="CDdata_(3)"/>
      <sheetName val="CDdata_(2)1"/>
      <sheetName val="cwaydata_(2)1"/>
      <sheetName val="CDdata_(3)1"/>
      <sheetName val="quarry"/>
      <sheetName val="Rates SSR 2008-09"/>
      <sheetName val="Road Detail Est."/>
      <sheetName val="r"/>
      <sheetName val="LEAD.2014-15 Wes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Boq"/>
      <sheetName val="Lead"/>
      <sheetName val="Road data"/>
      <sheetName val="DATA-2005-06"/>
      <sheetName val="Data"/>
      <sheetName val="lead-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COLUMN"/>
      <sheetName val="detls"/>
      <sheetName val="Data o"/>
      <sheetName val="Sheet2"/>
      <sheetName val="Material"/>
      <sheetName val="sup dat"/>
      <sheetName val="CD Data"/>
      <sheetName val="Plant &amp;  Machinery"/>
      <sheetName val="m"/>
      <sheetName val="Sheet1"/>
      <sheetName val="rdamdata"/>
      <sheetName val="DATA_PRG"/>
      <sheetName val="MPP_Vemulapally"/>
      <sheetName val="stone"/>
      <sheetName val="index"/>
      <sheetName val="Trunk unpaved"/>
      <sheetName val="Data_Base"/>
      <sheetName val="data-sheet"/>
      <sheetName val="int-Dia-pvc"/>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heet3"/>
      <sheetName val="data_sein"/>
      <sheetName val="Rising Main"/>
      <sheetName val="EDWise"/>
      <sheetName val="Cd"/>
      <sheetName val="Cs"/>
      <sheetName val="CPIPE"/>
      <sheetName val="THK"/>
      <sheetName val="CPIPE 1"/>
      <sheetName val="RECAPITULATION"/>
      <sheetName val="Pipe data"/>
      <sheetName val="Box Culvert data"/>
      <sheetName val="segments-details"/>
      <sheetName val="int-Dia-hdpe"/>
      <sheetName val="habs-list"/>
      <sheetName val=" EST"/>
      <sheetName val="m1"/>
      <sheetName val="Lookup"/>
      <sheetName val="Cover"/>
      <sheetName val="LOCAL RATES"/>
      <sheetName val="DATA-BASE"/>
      <sheetName val="DATA-ABSTRACT"/>
      <sheetName val="Convey"/>
      <sheetName val="Rates"/>
      <sheetName val="MRoad data"/>
      <sheetName val="hdpe weights"/>
      <sheetName val="PVC weights"/>
      <sheetName val="HT-INTROD"/>
      <sheetName val="Rate"/>
      <sheetName val="other rates"/>
      <sheetName val="CLEAR OVER FALL DROP"/>
      <sheetName val="coverpage"/>
      <sheetName val="Rd.Est"/>
      <sheetName val="pvc-pipe-rates"/>
      <sheetName val="Boq - Flats"/>
      <sheetName val="BWSCPlt"/>
      <sheetName val="CI"/>
      <sheetName val="DI"/>
      <sheetName val="G.R.P"/>
      <sheetName val="HDPE"/>
      <sheetName val="PSC REVISED"/>
      <sheetName val="pvc"/>
      <sheetName val="data existing_do not delete"/>
      <sheetName val="0000000000000"/>
      <sheetName val="Longitudinal"/>
      <sheetName val="Lead 09-10"/>
      <sheetName val="Legend"/>
      <sheetName val="id"/>
      <sheetName val="procurement"/>
      <sheetName val="abs road"/>
      <sheetName val="Lead-2014-15"/>
      <sheetName val="Specification report"/>
      <sheetName val="gen"/>
      <sheetName val="final abstract"/>
      <sheetName val="R_Det"/>
      <sheetName val="source"/>
      <sheetName val="Lead-1"/>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 data sheet "/>
      <sheetName val="C-data"/>
      <sheetName val="GF SB Ok "/>
      <sheetName val="Main-Material"/>
      <sheetName val="JAWAHAR-hyd-original"/>
      <sheetName val="scheme area details_block__ c2"/>
      <sheetName val="Main sheet"/>
      <sheetName val="conc-foot-gradeslab"/>
      <sheetName val="dlvoid"/>
      <sheetName val="Data Road"/>
      <sheetName val="CABLE DATA"/>
      <sheetName val="maing1"/>
      <sheetName val="MA"/>
      <sheetName val="Common "/>
      <sheetName val="mlead"/>
      <sheetName val="Desgn(zone I)"/>
      <sheetName val="SSR 2015-16"/>
      <sheetName val="est"/>
    </sheetNames>
    <sheetDataSet>
      <sheetData sheetId="0"/>
      <sheetData sheetId="1"/>
      <sheetData sheetId="2"/>
      <sheetData sheetId="3"/>
      <sheetData sheetId="4"/>
      <sheetData sheetId="5"/>
      <sheetData sheetId="6"/>
      <sheetData sheetId="7">
        <row r="7">
          <cell r="F7">
            <v>91</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st"/>
      <sheetName val="leads"/>
      <sheetName val="(Road-Project)"/>
      <sheetName val="Data"/>
      <sheetName val="COLUMN"/>
      <sheetName val="Lead"/>
      <sheetName val="r"/>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Road dat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lead-st"/>
      <sheetName val="COLUMN"/>
      <sheetName val="quarry"/>
      <sheetName val="leads"/>
      <sheetName val="(Road-Project)"/>
      <sheetName val="Lead"/>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Road Detail Est."/>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quarry"/>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quar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s>
    <sheetDataSet>
      <sheetData sheetId="0" refreshError="1"/>
      <sheetData sheetId="1" refreshError="1"/>
      <sheetData sheetId="2"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 design 62"/>
      <sheetName val="Crust SP72"/>
      <sheetName val="Traffic 24 HOURS"/>
      <sheetName val="Cer 1"/>
      <sheetName val="Cer 2"/>
      <sheetName val="Cer 3"/>
      <sheetName val="Cer EW"/>
      <sheetName val="Maint Cer"/>
      <sheetName val="Cover"/>
      <sheetName val="Speci"/>
      <sheetName val="Exe"/>
      <sheetName val="Ins"/>
      <sheetName val="Pro B"/>
      <sheetName val="Pro C"/>
      <sheetName val="Gen abstract"/>
      <sheetName val="Det Est"/>
      <sheetName val="Abst est"/>
      <sheetName val="CC "/>
      <sheetName val="Seign charges"/>
      <sheetName val="Lead"/>
      <sheetName val="Data-Road "/>
      <sheetName val="DATA-CD "/>
      <sheetName val="Revetment"/>
      <sheetName val="furniture"/>
      <sheetName val="SC 3m"/>
      <sheetName val="3m draw"/>
      <sheetName val="SC 1.5m"/>
      <sheetName val="1.5m draw"/>
      <sheetName val=" PC600"/>
      <sheetName val="600mm draw"/>
      <sheetName val="Quarry"/>
      <sheetName val="Key map"/>
      <sheetName val="Strip map"/>
      <sheetName val=" C.S "/>
      <sheetName val="L.S"/>
      <sheetName val="design 3m"/>
      <sheetName val="CS 3m"/>
      <sheetName val="design 1.5m "/>
      <sheetName val="CS 1.5m"/>
      <sheetName val="culvert-design"/>
      <sheetName val="qurry-chart"/>
      <sheetName val="LEAD2"/>
      <sheetName val="C.D-Lead2"/>
      <sheetName val="Data (2)"/>
      <sheetName val="CD Data (2)"/>
      <sheetName val="LEAD4"/>
      <sheetName val="C.D-Lead"/>
      <sheetName val="DATA"/>
      <sheetName val="CD DATA"/>
      <sheetName val="ssr-rates"/>
      <sheetName val="lead-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1"/>
      <sheetName val="spe"/>
      <sheetName val="Estt"/>
      <sheetName val="Lead"/>
      <sheetName val="San-Data"/>
      <sheetName val="Elec-Data"/>
      <sheetName val="Sheet1"/>
      <sheetName val="Civil-Data"/>
      <sheetName val="spe (WK)"/>
      <sheetName val="Estt (WK)"/>
      <sheetName val="com  "/>
      <sheetName val="com   (2)"/>
      <sheetName val="r"/>
      <sheetName val="Road Detail Est."/>
      <sheetName val="Road data"/>
      <sheetName val="quarry"/>
      <sheetName val="7 Other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ILE_RT2"/>
      <sheetName val="DATA_PILE_RT1 "/>
      <sheetName val="DATA_PILE _SM"/>
      <sheetName val="DATA_PILE_BG"/>
      <sheetName val="Sheet1"/>
      <sheetName val="DATA_PCC"/>
      <sheetName val="DATA_PILECAP"/>
      <sheetName val="Sheet2"/>
      <sheetName val="SUMMARY"/>
      <sheetName val="Basicrates"/>
      <sheetName val="Estt"/>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ode"/>
      <sheetName val="Boq"/>
      <sheetName val="7 Other Costs"/>
      <sheetName val="r"/>
      <sheetName val="RMR"/>
      <sheetName val="other rates"/>
      <sheetName val="Marteru"/>
      <sheetName val="ssr-rates"/>
      <sheetName val="v"/>
      <sheetName val="MRATES"/>
      <sheetName val="m"/>
      <sheetName val="R_Det"/>
      <sheetName val="sa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oad Detail E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LEAD"/>
      <sheetName val="Est"/>
      <sheetName val="Q.C"/>
      <sheetName val="DATA-CD"/>
      <sheetName val="Road Furniture-Data"/>
      <sheetName val="Hire"/>
      <sheetName val="other rates"/>
      <sheetName val="Conv"/>
      <sheetName val="NP3 pipes"/>
      <sheetName val="NP3 collars"/>
      <sheetName val="CON"/>
      <sheetName val="LD"/>
      <sheetName val="temp"/>
      <sheetName val="Sheet1"/>
      <sheetName val="7 Other Costs"/>
      <sheetName val="Marter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Road data"/>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m"/>
      <sheetName val="7 Other Costs"/>
      <sheetName val="MRATES"/>
      <sheetName val="Lead"/>
      <sheetName val="Pile cap"/>
      <sheetName val="Data_Base"/>
      <sheetName val="b asic rates"/>
      <sheetName val="Road data"/>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
      <sheetName val="leads"/>
      <sheetName val="LEAD"/>
      <sheetName val="pvc_basic"/>
      <sheetName val="Specification report"/>
      <sheetName val="Footings"/>
      <sheetName val="Pile cap"/>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MRATES"/>
      <sheetName val="Marteru"/>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Index"/>
      <sheetName val="-19.252"/>
      <sheetName val="sum-19.252"/>
      <sheetName val="pc-loads"/>
      <sheetName val="Pile cap"/>
      <sheetName val="General&amp;Local"/>
      <sheetName val="Appendix"/>
      <sheetName val="Design"/>
      <sheetName val="summary"/>
      <sheetName val="estimate"/>
      <sheetName val="RA-markate"/>
      <sheetName val="Break up Sheet"/>
      <sheetName val="std.wt."/>
      <sheetName val="Fill this out first..."/>
      <sheetName val="ANALYSIS"/>
      <sheetName val="Well"/>
      <sheetName val="precast RC element"/>
      <sheetName val="Loads"/>
      <sheetName val="List"/>
      <sheetName val="BOQ fire proofing"/>
      <sheetName val="horizontal"/>
      <sheetName val="RECAPITULATION"/>
      <sheetName val="RA_EIL"/>
      <sheetName val="RA_MKT_QUOTE"/>
      <sheetName val="dummy"/>
      <sheetName val="Material"/>
      <sheetName val="Plant &amp;  Machinery"/>
      <sheetName val="m"/>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7 Other Costs"/>
      <sheetName val="Data_Bit_I"/>
      <sheetName val="wordsdata"/>
      <sheetName val="Road Detail Est."/>
      <sheetName val="quarry"/>
      <sheetName val="Data_Renuals"/>
      <sheetName val="HDPE"/>
      <sheetName val="Sorted"/>
      <sheetName val="G F  (2)"/>
      <sheetName val="sand"/>
      <sheetName val="UT Without Drop"/>
      <sheetName val="Sent NHO"/>
      <sheetName val="stone"/>
      <sheetName val="index"/>
      <sheetName val="Data.F8.BTR"/>
      <sheetName val="data1"/>
      <sheetName val="Part-A"/>
      <sheetName val="v"/>
      <sheetName val="pvc_basic"/>
      <sheetName val="LEAD (3)"/>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r"/>
      <sheetName val="LEADS"/>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
      <sheetName val="Sant"/>
      <sheetName val="Check_Slip"/>
      <sheetName val="Misc"/>
      <sheetName val="Data_Base"/>
      <sheetName val="quarry"/>
      <sheetName val="Templates"/>
      <sheetName val="Cover_Sheet"/>
      <sheetName val="Estimate"/>
      <sheetName val="Lead"/>
      <sheetName val="Conveyance_Rates"/>
      <sheetName val="Conveyance_Table"/>
      <sheetName val="Est_amt_text"/>
      <sheetName val="Data"/>
      <sheetName val="Labour_Charges"/>
      <sheetName val="Labour_Charges(detl)"/>
      <sheetName val="Specification"/>
      <sheetName val="Core_SSR"/>
      <sheetName val="Comparative Statement"/>
      <sheetName val="RMR"/>
      <sheetName val="r"/>
      <sheetName val="l"/>
      <sheetName val="Sheet3"/>
      <sheetName val="data existing_do not delete"/>
      <sheetName val="LEADS"/>
      <sheetName val="MRATES"/>
      <sheetName val="Levels"/>
      <sheetName val="Lead Statement"/>
      <sheetName val="m"/>
      <sheetName val="Road data"/>
      <sheetName val="Labour"/>
      <sheetName val="Material"/>
      <sheetName val="Plant &amp;  Machinery"/>
      <sheetName val="MRoad data"/>
      <sheetName val="DATA_PRG"/>
      <sheetName val="0000000000000"/>
      <sheetName val="COLUMN"/>
      <sheetName val="Pile cap"/>
      <sheetName val="lead-st"/>
    </sheetNames>
    <sheetDataSet>
      <sheetData sheetId="0"/>
      <sheetData sheetId="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3">
          <cell r="B3" t="str">
            <v>Light jungle clearance</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leads"/>
      <sheetName val="ABS"/>
      <sheetName val="Data_Base"/>
      <sheetName val="m"/>
      <sheetName val="Specification"/>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Abs raod work"/>
      <sheetName val="Abs-CC"/>
      <sheetName val="Abs CD works"/>
      <sheetName val="Del Road work"/>
      <sheetName val="Det CC"/>
      <sheetName val="1000( 1R)"/>
      <sheetName val="800(2R)"/>
      <sheetName val="800(1R)"/>
      <sheetName val="600( 1R)"/>
      <sheetName val="Road data"/>
      <sheetName val="Rates"/>
      <sheetName val="leads"/>
      <sheetName val="RMR"/>
      <sheetName val="BTR"/>
      <sheetName val="Quarry map"/>
      <sheetName val="Quarry map (2)"/>
      <sheetName val="Cerificates"/>
      <sheetName val="data existing_do not delete"/>
      <sheetName val="Data_Base"/>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Page"/>
      <sheetName val="Index"/>
      <sheetName val="BTR"/>
      <sheetName val="RMR"/>
      <sheetName val="Road data"/>
      <sheetName val="Road work"/>
      <sheetName val="1v 2m"/>
      <sheetName val="1v 3m"/>
      <sheetName val="2v 4m"/>
      <sheetName val="6 R HP"/>
      <sheetName val="2 R HP"/>
      <sheetName val="C Abst"/>
      <sheetName val="C Paint"/>
      <sheetName val="TQty R"/>
      <sheetName val="T Qty CD"/>
      <sheetName val="T Qty"/>
      <sheetName val="Line"/>
      <sheetName val="Abst_CD"/>
      <sheetName val="Abst Road"/>
      <sheetName val="GenAbst"/>
      <sheetName val="Quarry Map"/>
      <sheetName val="Strip Plan"/>
      <sheetName val="AS "/>
      <sheetName val="TSMemo_CRF"/>
      <sheetName val="Rates"/>
      <sheetName val="Data_Base"/>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CD works"/>
      <sheetName val="Lead"/>
      <sheetName val="WorkSlip"/>
      <sheetName val="BTLeads"/>
      <sheetName val="RMR"/>
      <sheetName val="MRoad data"/>
      <sheetName val="Rates"/>
      <sheetName val="Abstract"/>
      <sheetName val="Certificates"/>
      <sheetName val="MRATES"/>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damdata"/>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DATA-BASE"/>
      <sheetName val="DATA-ABSTRACT"/>
      <sheetName val="r"/>
      <sheetName val="Boq"/>
      <sheetName val="m"/>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ANALYSIS"/>
      <sheetName val="SPT vs PHI"/>
      <sheetName val="std.wt."/>
      <sheetName val="RA-markate"/>
      <sheetName val="Material "/>
      <sheetName val="Pur"/>
      <sheetName val="Summary"/>
      <sheetName val="Chandrawal -1"/>
      <sheetName val="policies"/>
      <sheetName val="BOQ"/>
      <sheetName val="HDD"/>
      <sheetName val="Works"/>
      <sheetName val="FUSION"/>
      <sheetName val="OFC-Design"/>
      <sheetName val="PCS"/>
      <sheetName val="ETC"/>
      <sheetName val="Guide VAT_ED_Credit"/>
      <sheetName val="JTS"/>
      <sheetName val="AMC &amp; O&amp;M"/>
      <sheetName val="JTS Costing"/>
      <sheetName val="Instructions"/>
      <sheetName val="Pile cap"/>
      <sheetName val="moments-table(tri)"/>
      <sheetName val="floor slab-RS2"/>
      <sheetName val="THK"/>
      <sheetName val="Design"/>
      <sheetName val="General Summary"/>
      <sheetName val="switch"/>
      <sheetName val="BOQ_Direct_selling cost"/>
      <sheetName val="dummy"/>
      <sheetName val="149"/>
      <sheetName val="+X &amp; -X DIR PRE"/>
      <sheetName val="conc-foot-gradeslab"/>
      <sheetName val="Staff Forecast spread"/>
      <sheetName val="E1"/>
      <sheetName val="Civil_Boq"/>
      <sheetName val="Civil_Boq1"/>
      <sheetName val="SPT_vs_PHI"/>
      <sheetName val="std_wt_"/>
      <sheetName val="Pile_cap"/>
      <sheetName val="Material_"/>
      <sheetName val="Chandrawal_-1"/>
      <sheetName val="Guide_VAT_ED_Credit"/>
      <sheetName val="AMC_&amp;_O&amp;M"/>
      <sheetName val="JTS_Costing"/>
      <sheetName val="PRECAST lightconc-II"/>
      <sheetName val="PIpe Pushing"/>
      <sheetName val="Break up Sheet"/>
      <sheetName val="sept-plan"/>
      <sheetName val="d-safe specs"/>
      <sheetName val="1.01 (a)"/>
      <sheetName val="Balance sheet"/>
      <sheetName val="RES-PLANNING"/>
      <sheetName val="Pay_Sep06"/>
      <sheetName val="Legal Risk Analysis"/>
      <sheetName val="COLUMN"/>
      <sheetName val="Abstract Sheet"/>
      <sheetName val="Sheet4"/>
      <sheetName val="Main-Material"/>
      <sheetName val="Footings"/>
      <sheetName val="13. Steel - Ratio"/>
      <sheetName val="MainSheet"/>
      <sheetName val="WPR-IV"/>
      <sheetName val="GBW"/>
      <sheetName val="shuttering"/>
      <sheetName val="Labour productivity"/>
      <sheetName val="FORM7"/>
      <sheetName val="2.1 受電設備棟"/>
      <sheetName val="2.2 受・防火水槽"/>
      <sheetName val="2.3 排水処理設備棟"/>
      <sheetName val="2.4 倉庫棟"/>
      <sheetName val="2.5 守衛棟"/>
      <sheetName val="girder"/>
      <sheetName val="DETAIL SHEET"/>
      <sheetName val="TASKRSRC (2)"/>
      <sheetName val="TARGET"/>
      <sheetName val="BASELINE"/>
      <sheetName val="spool"/>
      <sheetName val="Supplier"/>
      <sheetName val="CABLE DATA"/>
      <sheetName val="INPUT SHEET"/>
      <sheetName val="Extra Item"/>
      <sheetName val="Fill this out first..."/>
      <sheetName val="Lead"/>
      <sheetName val="Labour &amp; Plant"/>
      <sheetName val="Project Budget Worksheet"/>
      <sheetName val="organi synthesis lab"/>
      <sheetName val="UNIT2"/>
      <sheetName val="Notes"/>
      <sheetName val="V.O.4 - PCC Qty"/>
      <sheetName val="Field Values"/>
      <sheetName val="TBAL9697 -group wise  sdpl"/>
      <sheetName val="BOQ -II ph 2"/>
      <sheetName val="BOQ fire proofing"/>
      <sheetName val="RCC,Ret. Wall"/>
      <sheetName val="PointNo.5"/>
      <sheetName val="Detail"/>
      <sheetName val="Fin Sum"/>
      <sheetName val="Sheet1"/>
      <sheetName val="T1037 Entire School"/>
      <sheetName val="d-safe DELUXE"/>
      <sheetName val="RMZ Summary"/>
      <sheetName val="Employee List"/>
      <sheetName val="Plant Cost"/>
      <sheetName val="floor_slab-RS2"/>
      <sheetName val="p&amp;m"/>
      <sheetName val="RECAPITULATION"/>
      <sheetName val="cubes_M20"/>
      <sheetName val=" "/>
      <sheetName val="tower"/>
      <sheetName val="Aseet1998"/>
      <sheetName val="PC Master List"/>
      <sheetName val="P&amp;L-BDMC"/>
      <sheetName val="WWR"/>
      <sheetName val="LABOUR"/>
      <sheetName val="Input"/>
      <sheetName val="STAFFSCHED "/>
      <sheetName val="dBase"/>
      <sheetName val="PRECAST lightconc_II"/>
      <sheetName val="Voucher"/>
      <sheetName val="Basement Budget"/>
      <sheetName val="IO LIST"/>
      <sheetName val="ORDER BOOKING"/>
      <sheetName val="Storage"/>
      <sheetName val="Current Bill MB ref"/>
      <sheetName val="Macro1"/>
      <sheetName val="labour coeff"/>
      <sheetName val="Scope Reconciliation"/>
      <sheetName val="Micro"/>
      <sheetName val="Macro"/>
      <sheetName val="Scaff-Rose"/>
      <sheetName val="rev 01"/>
      <sheetName val="3"/>
      <sheetName val="@Risk Inputs"/>
      <sheetName val="x-items"/>
      <sheetName val="BOQ_Direct_selling_cost"/>
      <sheetName val="Staff_Forecast_spread"/>
      <sheetName val="PRECAST_lightconc-II"/>
      <sheetName val="PIpe_Pushing"/>
      <sheetName val="d-safe_specs"/>
      <sheetName val="Labour_productivity"/>
      <sheetName val="BOQ (2)"/>
      <sheetName val="main"/>
      <sheetName val="COST"/>
      <sheetName val="Site Dev BOQ"/>
      <sheetName val="Non-Factory"/>
      <sheetName val="Summary_Bank"/>
      <sheetName val="foot"/>
      <sheetName val="3-3(750)"/>
      <sheetName val="Calc1"/>
      <sheetName val="Equipment"/>
      <sheetName val="Vehicles"/>
      <sheetName val="VCH-SLC"/>
      <sheetName val="except wiring"/>
      <sheetName val="3cd Annexure"/>
      <sheetName val="AOR"/>
      <sheetName val="Costing"/>
      <sheetName val="Cal"/>
      <sheetName val="Data"/>
      <sheetName val="Boiler&amp;TG"/>
      <sheetName val="Calc"/>
      <sheetName val="1st and 4th flight"/>
      <sheetName val="10. &amp; 11. Rate Code &amp; BQ"/>
      <sheetName val="Names&amp;Cases"/>
      <sheetName val="Construction"/>
      <sheetName val="analysis-superstructure"/>
      <sheetName val="loadcal"/>
      <sheetName val="NT LBH"/>
      <sheetName val="purpose&amp;input"/>
      <sheetName val="Site wise NADs"/>
      <sheetName val="Sheet3"/>
      <sheetName val="Sheet2"/>
      <sheetName val="LANGUAGE"/>
      <sheetName val="Depreciation Calc"/>
      <sheetName val="b.s.-p.l.-sch."/>
      <sheetName val="Factors"/>
      <sheetName val="Wire"/>
      <sheetName val="Electrical"/>
      <sheetName val="Build-up"/>
      <sheetName val="Calc_ISC"/>
      <sheetName val="INPUT_SHEET"/>
      <sheetName val="Desgn(zone I)"/>
      <sheetName val="Cover sheet"/>
      <sheetName val="AK-Offertstammblatt"/>
      <sheetName val="1_Project_Profile"/>
      <sheetName val="BOQ Distribution"/>
      <sheetName val="Rate analysis"/>
      <sheetName val="Tender Summary"/>
      <sheetName val="BOQ_SERENO"/>
      <sheetName val="T&amp;M"/>
      <sheetName val="M.S."/>
      <sheetName val="lookups"/>
      <sheetName val="Fee Rate Summary"/>
      <sheetName val="beam-reinft"/>
      <sheetName val="master"/>
      <sheetName val="MRATES"/>
      <sheetName val="stone"/>
      <sheetName val="index"/>
      <sheetName val="Material"/>
      <sheetName val="Specification"/>
      <sheetName val="HEAD"/>
      <sheetName val="Project Details.."/>
      <sheetName val="Top Line - WWW"/>
      <sheetName val="Publicbuilding"/>
      <sheetName val="Activity Costing Breakup"/>
      <sheetName val="Unit Rate(CIS)"/>
      <sheetName val="Conc Analysis"/>
      <sheetName val="Basic "/>
      <sheetName val="Back-UP IRA (CIS)"/>
      <sheetName val="Precast IRA"/>
      <sheetName val="Precast IRA Backup"/>
      <sheetName val="Precast RA"/>
      <sheetName val="Mat_Cost"/>
      <sheetName val="Staff Acco."/>
      <sheetName val="Block A - BOQ"/>
      <sheetName val="Chandrawal_-11"/>
      <sheetName val="Guide_VAT_ED_Credit1"/>
      <sheetName val="AMC_&amp;_O&amp;M1"/>
      <sheetName val="JTS_Costing1"/>
      <sheetName val="SPT_vs_PHI1"/>
      <sheetName val="std_wt_1"/>
      <sheetName val="Material_1"/>
      <sheetName val="Pile_cap1"/>
      <sheetName val="d-safe_specs1"/>
      <sheetName val="CABLE_DATA"/>
      <sheetName val="Summary year Plan"/>
      <sheetName val="월선수금"/>
      <sheetName val="OHT_Abs"/>
      <sheetName val="radar"/>
      <sheetName val="E &amp; R"/>
      <sheetName val="Approved MTD Proj #'s"/>
      <sheetName val="final abstract"/>
      <sheetName val="Invoice"/>
      <sheetName val="POI_MASTER_1"/>
      <sheetName val="Cul_detail"/>
      <sheetName val="Abstract - Single Line"/>
      <sheetName val="Intro."/>
      <sheetName val="BS Schdl- 1 &amp; 2"/>
      <sheetName val="L3"/>
      <sheetName val="st"/>
      <sheetName val="Table10"/>
      <sheetName val="Table11"/>
      <sheetName val="Table12"/>
      <sheetName val="Table9"/>
      <sheetName val="Cashflow projection"/>
      <sheetName val="Risk &amp; Opportunities"/>
      <sheetName val="Cd"/>
      <sheetName val="Cs"/>
      <sheetName val="CPIPE"/>
      <sheetName val="CPIPE 1"/>
      <sheetName val="UNIT WT LIST"/>
      <sheetName val="Sheet7"/>
      <sheetName val="Analy_7-10"/>
      <sheetName val="BOQ "/>
      <sheetName val="Flooring"/>
      <sheetName val="ELEC_BOQ"/>
      <sheetName val="SC revtrgt"/>
      <sheetName val="Mat &amp; Lab Rate"/>
      <sheetName val="nglrpt042964858"/>
      <sheetName val="Trial Bal"/>
      <sheetName val="目录"/>
      <sheetName val="Detailed Summary (5)"/>
      <sheetName val="Final Summary"/>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A_EIL"/>
      <sheetName val="RA_MKT_QUOTE"/>
      <sheetName val="CFForecast detail"/>
      <sheetName val="Assmpns"/>
      <sheetName val="sq ftg detail"/>
      <sheetName val="lookup"/>
      <sheetName val="CLform"/>
      <sheetName val="Database"/>
      <sheetName val="Sheet 1"/>
      <sheetName val="FORM-W3"/>
      <sheetName val="wordsdata"/>
      <sheetName val="mem-property"/>
      <sheetName val="M.R.List (2)"/>
      <sheetName val="Final Bill of Material"/>
      <sheetName val="AR"/>
      <sheetName val=" WORKING"/>
      <sheetName val="Section Catalogue"/>
      <sheetName val="inWords"/>
      <sheetName val="RateAnalysis"/>
      <sheetName val="Purlin(7m)"/>
      <sheetName val="IS3370"/>
      <sheetName val="IS456"/>
      <sheetName val="DG3285"/>
      <sheetName val="RFP002"/>
      <sheetName val="Material Rate"/>
      <sheetName val="GUT"/>
      <sheetName val="Controls"/>
      <sheetName val="BOQ-Part1"/>
      <sheetName val="Civil_Boq2"/>
      <sheetName val="SPT_vs_PHI2"/>
      <sheetName val="std_wt_2"/>
      <sheetName val="Material_2"/>
      <sheetName val="Chandrawal_-12"/>
      <sheetName val="Guide_VAT_ED_Credit2"/>
      <sheetName val="AMC_&amp;_O&amp;M2"/>
      <sheetName val="JTS_Costing2"/>
      <sheetName val="Pile_cap2"/>
      <sheetName val="BOQ_Direct_selling_cost1"/>
      <sheetName val="Staff_Forecast_spread1"/>
      <sheetName val="floor_slab-RS21"/>
      <sheetName val="General_Summary"/>
      <sheetName val="+X_&amp;_-X_DIR_PRE"/>
      <sheetName val="PIpe_Pushing1"/>
      <sheetName val="d-safe_specs2"/>
      <sheetName val="Break_up_Sheet"/>
      <sheetName val="13__Steel_-_Ratio"/>
      <sheetName val="PRECAST_lightconc-II1"/>
      <sheetName val="Labour_productivity1"/>
      <sheetName val="TASKRSRC_(2)"/>
      <sheetName val="CABLE_DATA1"/>
      <sheetName val="INPUT_SHEET1"/>
      <sheetName val="Extra_Item"/>
      <sheetName val="Fill_this_out_first___"/>
      <sheetName val="Labour_&amp;_Plant"/>
      <sheetName val="Project_Budget_Worksheet"/>
      <sheetName val="Abstract_Sheet"/>
      <sheetName val="Legal_Risk_Analysis"/>
      <sheetName val="V_O_4_-_PCC_Qty"/>
      <sheetName val="Field_Values"/>
      <sheetName val="TBAL9697_-group_wise__sdpl"/>
      <sheetName val="BOQ_-II_ph_2"/>
      <sheetName val="DETAIL_SHEET"/>
      <sheetName val="organi_synthesis_lab"/>
      <sheetName val="Fin_Sum"/>
      <sheetName val="2_1_受電設備棟"/>
      <sheetName val="2_2_受・防火水槽"/>
      <sheetName val="2_3_排水処理設備棟"/>
      <sheetName val="2_4_倉庫棟"/>
      <sheetName val="2_5_守衛棟"/>
      <sheetName val="PointNo_5"/>
      <sheetName val="1_01_(a)"/>
      <sheetName val="T1037_Entire_School"/>
      <sheetName val="RMZ_Summary"/>
      <sheetName val="d-safe_DELUXE"/>
      <sheetName val="Employee_List"/>
      <sheetName val="Balance_sheet"/>
      <sheetName val="BOQ_fire_proofing"/>
      <sheetName val="RCC,Ret__Wall"/>
      <sheetName val="Plant_Cost"/>
      <sheetName val="STAFFSCHED_"/>
      <sheetName val="PRECAST_lightconc_II"/>
      <sheetName val="Basement_Budget"/>
      <sheetName val="IO_LIST"/>
      <sheetName val="PC_Master_List"/>
      <sheetName val="ORDER_BOOKING"/>
      <sheetName val="except_wiring"/>
      <sheetName val="3cd_Annexure"/>
      <sheetName val="labour_coeff"/>
      <sheetName val="10__&amp;_11__Rate_Code_&amp;_BQ"/>
      <sheetName val="Scope_Reconciliation"/>
      <sheetName val="_"/>
      <sheetName val="BOQ_(2)"/>
      <sheetName val="Site_Dev_BOQ"/>
      <sheetName val="Current_Bill_MB_ref"/>
      <sheetName val="NT_LBH"/>
      <sheetName val="Desgn(zone_I)"/>
      <sheetName val="1st_and_4th_flight"/>
      <sheetName val="Cover_sheet"/>
      <sheetName val="Site_wise_NADs"/>
      <sheetName val="Tender_Summary"/>
      <sheetName val="Depreciation_Calc"/>
      <sheetName val="Project_Details__"/>
      <sheetName val="Top_Line_-_WWW"/>
      <sheetName val="Activity_Costing_Breakup"/>
      <sheetName val="Unit_Rate(CIS)"/>
      <sheetName val="Conc_Analysis"/>
      <sheetName val="Basic_"/>
      <sheetName val="Back-UP_IRA_(CIS)"/>
      <sheetName val="Precast_IRA"/>
      <sheetName val="Precast_IRA_Backup"/>
      <sheetName val="Precast_RA"/>
      <sheetName val="Staff_Acco_"/>
      <sheetName val="Block_A_-_BOQ"/>
      <sheetName val="b_s_-p_l_-sch_"/>
      <sheetName val="M_S_"/>
      <sheetName val="Rate_analysis"/>
      <sheetName val="Fee_Rate_Summary"/>
      <sheetName val="@Risk_Inputs"/>
      <sheetName val="final_abstract"/>
      <sheetName val="BS_Schdl-_1_&amp;_2"/>
      <sheetName val="Summary_year_Plan"/>
      <sheetName val="SC_revtrgt"/>
      <sheetName val="PM_Action_"/>
      <sheetName val="PE_Status"/>
      <sheetName val="Major_Events_"/>
      <sheetName val="Crtitical_Issues"/>
      <sheetName val="Fault_Statistics"/>
      <sheetName val="Ageing_Pending__CLeared"/>
      <sheetName val="Fault_Cleared_After_24Hrs"/>
      <sheetName val="BOQ_"/>
      <sheetName val="Risk_&amp;_Opportunities"/>
      <sheetName val="E_&amp;_R"/>
      <sheetName val="Mat_&amp;_Lab_Rate"/>
      <sheetName val="CFForecast_detail"/>
      <sheetName val="Intro_"/>
      <sheetName val="BOQ_Distribution"/>
      <sheetName val="Trial_Bal"/>
      <sheetName val="Detailed_Summary_(5)"/>
      <sheetName val="Final_Summary"/>
      <sheetName val="sq_ftg_detail"/>
      <sheetName val="Sheet_1"/>
      <sheetName val="9. Package split - Cost "/>
      <sheetName val="Civil_Boq3"/>
      <sheetName val="SPT_vs_PHI3"/>
      <sheetName val="std_wt_3"/>
      <sheetName val="Material_3"/>
      <sheetName val="Chandrawal_-13"/>
      <sheetName val="Guide_VAT_ED_Credit3"/>
      <sheetName val="AMC_&amp;_O&amp;M3"/>
      <sheetName val="JTS_Costing3"/>
      <sheetName val="Pile_cap3"/>
      <sheetName val="BOQ_Direct_selling_cost2"/>
      <sheetName val="Staff_Forecast_spread2"/>
      <sheetName val="floor_slab-RS22"/>
      <sheetName val="General_Summary1"/>
      <sheetName val="+X_&amp;_-X_DIR_PRE1"/>
      <sheetName val="PIpe_Pushing2"/>
      <sheetName val="d-safe_specs3"/>
      <sheetName val="Break_up_Sheet1"/>
      <sheetName val="13__Steel_-_Ratio1"/>
      <sheetName val="PRECAST_lightconc-II2"/>
      <sheetName val="Labour_productivity2"/>
      <sheetName val="TASKRSRC_(2)1"/>
      <sheetName val="CABLE_DATA2"/>
      <sheetName val="INPUT_SHEET2"/>
      <sheetName val="Extra_Item1"/>
      <sheetName val="Fill_this_out_first___1"/>
      <sheetName val="Labour_&amp;_Plant1"/>
      <sheetName val="Project_Budget_Worksheet1"/>
      <sheetName val="Abstract_Sheet1"/>
      <sheetName val="Legal_Risk_Analysis1"/>
      <sheetName val="V_O_4_-_PCC_Qty1"/>
      <sheetName val="Field_Values1"/>
      <sheetName val="TBAL9697_-group_wise__sdpl1"/>
      <sheetName val="BOQ_-II_ph_21"/>
      <sheetName val="DETAIL_SHEET1"/>
      <sheetName val="organi_synthesis_lab1"/>
      <sheetName val="Fin_Sum1"/>
      <sheetName val="2_1_受電設備棟1"/>
      <sheetName val="2_2_受・防火水槽1"/>
      <sheetName val="2_3_排水処理設備棟1"/>
      <sheetName val="2_4_倉庫棟1"/>
      <sheetName val="2_5_守衛棟1"/>
      <sheetName val="PointNo_51"/>
      <sheetName val="1_01_(a)1"/>
      <sheetName val="T1037_Entire_School1"/>
      <sheetName val="RMZ_Summary1"/>
      <sheetName val="d-safe_DELUXE1"/>
      <sheetName val="Employee_List1"/>
      <sheetName val="Balance_sheet1"/>
      <sheetName val="BOQ_fire_proofing1"/>
      <sheetName val="RCC,Ret__Wall1"/>
      <sheetName val="Plant_Cost1"/>
      <sheetName val="STAFFSCHED_1"/>
      <sheetName val="PRECAST_lightconc_II1"/>
      <sheetName val="Basement_Budget1"/>
      <sheetName val="IO_LIST1"/>
      <sheetName val="PC_Master_List1"/>
      <sheetName val="ORDER_BOOKING1"/>
      <sheetName val="except_wiring1"/>
      <sheetName val="3cd_Annexure1"/>
      <sheetName val="labour_coeff1"/>
      <sheetName val="10__&amp;_11__Rate_Code_&amp;_BQ1"/>
      <sheetName val="Scope_Reconciliation1"/>
      <sheetName val="_1"/>
      <sheetName val="BOQ_(2)1"/>
      <sheetName val="Site_Dev_BOQ1"/>
      <sheetName val="Current_Bill_MB_ref1"/>
      <sheetName val="NT_LBH1"/>
      <sheetName val="Desgn(zone_I)1"/>
      <sheetName val="1st_and_4th_flight1"/>
      <sheetName val="Cover_sheet1"/>
      <sheetName val="Site_wise_NADs1"/>
      <sheetName val="Tender_Summary1"/>
      <sheetName val="Depreciation_Calc1"/>
      <sheetName val="Project_Details__1"/>
      <sheetName val="Top_Line_-_WWW1"/>
      <sheetName val="Activity_Costing_Breakup1"/>
      <sheetName val="Unit_Rate(CIS)1"/>
      <sheetName val="Conc_Analysis1"/>
      <sheetName val="Basic_1"/>
      <sheetName val="Back-UP_IRA_(CIS)1"/>
      <sheetName val="Precast_IRA1"/>
      <sheetName val="Precast_IRA_Backup1"/>
      <sheetName val="Precast_RA1"/>
      <sheetName val="Staff_Acco_1"/>
      <sheetName val="Block_A_-_BOQ1"/>
      <sheetName val="b_s_-p_l_-sch_1"/>
      <sheetName val="M_S_1"/>
      <sheetName val="Rate_analysis1"/>
      <sheetName val="Fee_Rate_Summary1"/>
      <sheetName val="@Risk_Inputs1"/>
      <sheetName val="final_abstract1"/>
      <sheetName val="BS_Schdl-_1_&amp;_21"/>
      <sheetName val="Summary_year_Plan1"/>
      <sheetName val="SC_revtrgt1"/>
      <sheetName val="PM_Action_1"/>
      <sheetName val="PE_Status1"/>
      <sheetName val="Major_Events_1"/>
      <sheetName val="Crtitical_Issues1"/>
      <sheetName val="Fault_Statistics1"/>
      <sheetName val="Ageing_Pending__CLeared1"/>
      <sheetName val="Fault_Cleared_After_24Hrs1"/>
      <sheetName val="BOQ_1"/>
      <sheetName val="Risk_&amp;_Opportunities1"/>
      <sheetName val="E_&amp;_R1"/>
      <sheetName val="Mat_&amp;_Lab_Rate1"/>
      <sheetName val="CFForecast_detail1"/>
      <sheetName val="Intro_1"/>
      <sheetName val="BOQ_Distribution1"/>
      <sheetName val="Trial_Bal1"/>
      <sheetName val="Detailed_Summary_(5)1"/>
      <sheetName val="Final_Summary1"/>
      <sheetName val="sq_ftg_detail1"/>
      <sheetName val="Sheet_11"/>
      <sheetName val="Civil_Boq4"/>
      <sheetName val="SPT_vs_PHI4"/>
      <sheetName val="std_wt_4"/>
      <sheetName val="Material_4"/>
      <sheetName val="Chandrawal_-14"/>
      <sheetName val="Guide_VAT_ED_Credit4"/>
      <sheetName val="AMC_&amp;_O&amp;M4"/>
      <sheetName val="JTS_Costing4"/>
      <sheetName val="Pile_cap4"/>
      <sheetName val="BOQ_Direct_selling_cost3"/>
      <sheetName val="Staff_Forecast_spread3"/>
      <sheetName val="floor_slab-RS23"/>
      <sheetName val="General_Summary2"/>
      <sheetName val="+X_&amp;_-X_DIR_PRE2"/>
      <sheetName val="PIpe_Pushing3"/>
      <sheetName val="d-safe_specs4"/>
      <sheetName val="Break_up_Sheet2"/>
      <sheetName val="13__Steel_-_Ratio2"/>
      <sheetName val="PRECAST_lightconc-II3"/>
      <sheetName val="Labour_productivity3"/>
      <sheetName val="TASKRSRC_(2)2"/>
      <sheetName val="CABLE_DATA3"/>
      <sheetName val="INPUT_SHEET3"/>
      <sheetName val="Extra_Item2"/>
      <sheetName val="Fill_this_out_first___2"/>
      <sheetName val="Labour_&amp;_Plant2"/>
      <sheetName val="Project_Budget_Worksheet2"/>
      <sheetName val="Abstract_Sheet2"/>
      <sheetName val="Legal_Risk_Analysis2"/>
      <sheetName val="V_O_4_-_PCC_Qty2"/>
      <sheetName val="Field_Values2"/>
      <sheetName val="TBAL9697_-group_wise__sdpl2"/>
      <sheetName val="BOQ_-II_ph_22"/>
      <sheetName val="DETAIL_SHEET2"/>
      <sheetName val="organi_synthesis_lab2"/>
      <sheetName val="Fin_Sum2"/>
      <sheetName val="2_1_受電設備棟2"/>
      <sheetName val="2_2_受・防火水槽2"/>
      <sheetName val="2_3_排水処理設備棟2"/>
      <sheetName val="2_4_倉庫棟2"/>
      <sheetName val="2_5_守衛棟2"/>
      <sheetName val="PointNo_52"/>
      <sheetName val="1_01_(a)2"/>
      <sheetName val="T1037_Entire_School2"/>
      <sheetName val="RMZ_Summary2"/>
      <sheetName val="d-safe_DELUXE2"/>
      <sheetName val="Employee_List2"/>
      <sheetName val="Balance_sheet2"/>
      <sheetName val="BOQ_fire_proofing2"/>
      <sheetName val="RCC,Ret__Wall2"/>
      <sheetName val="Plant_Cost2"/>
      <sheetName val="STAFFSCHED_2"/>
      <sheetName val="PRECAST_lightconc_II2"/>
      <sheetName val="Basement_Budget2"/>
      <sheetName val="IO_LIST2"/>
      <sheetName val="PC_Master_List2"/>
      <sheetName val="ORDER_BOOKING2"/>
      <sheetName val="except_wiring2"/>
      <sheetName val="3cd_Annexure2"/>
      <sheetName val="labour_coeff2"/>
      <sheetName val="10__&amp;_11__Rate_Code_&amp;_BQ2"/>
      <sheetName val="Scope_Reconciliation2"/>
      <sheetName val="_2"/>
      <sheetName val="BOQ_(2)2"/>
      <sheetName val="Site_Dev_BOQ2"/>
      <sheetName val="Current_Bill_MB_ref2"/>
      <sheetName val="NT_LBH2"/>
      <sheetName val="Desgn(zone_I)2"/>
      <sheetName val="1st_and_4th_flight2"/>
      <sheetName val="Cover_sheet2"/>
      <sheetName val="Site_wise_NADs2"/>
      <sheetName val="Tender_Summary2"/>
      <sheetName val="Depreciation_Calc2"/>
      <sheetName val="Project_Details__2"/>
      <sheetName val="Top_Line_-_WWW2"/>
      <sheetName val="Activity_Costing_Breakup2"/>
      <sheetName val="Unit_Rate(CIS)2"/>
      <sheetName val="Conc_Analysis2"/>
      <sheetName val="Basic_2"/>
      <sheetName val="Back-UP_IRA_(CIS)2"/>
      <sheetName val="Precast_IRA2"/>
      <sheetName val="Precast_IRA_Backup2"/>
      <sheetName val="Precast_RA2"/>
      <sheetName val="Staff_Acco_2"/>
      <sheetName val="Block_A_-_BOQ2"/>
      <sheetName val="b_s_-p_l_-sch_2"/>
      <sheetName val="M_S_2"/>
      <sheetName val="Rate_analysis2"/>
      <sheetName val="Fee_Rate_Summary2"/>
      <sheetName val="@Risk_Inputs2"/>
      <sheetName val="final_abstract2"/>
      <sheetName val="BS_Schdl-_1_&amp;_22"/>
      <sheetName val="Summary_year_Plan2"/>
      <sheetName val="SC_revtrgt2"/>
      <sheetName val="PM_Action_2"/>
      <sheetName val="PE_Status2"/>
      <sheetName val="Major_Events_2"/>
      <sheetName val="Crtitical_Issues2"/>
      <sheetName val="Fault_Statistics2"/>
      <sheetName val="Ageing_Pending__CLeared2"/>
      <sheetName val="Fault_Cleared_After_24Hrs2"/>
      <sheetName val="BOQ_2"/>
      <sheetName val="Risk_&amp;_Opportunities2"/>
      <sheetName val="E_&amp;_R2"/>
      <sheetName val="Mat_&amp;_Lab_Rate2"/>
      <sheetName val="CFForecast_detail2"/>
      <sheetName val="Intro_2"/>
      <sheetName val="BOQ_Distribution2"/>
      <sheetName val="Trial_Bal2"/>
      <sheetName val="Detailed_Summary_(5)2"/>
      <sheetName val="Final_Summary2"/>
      <sheetName val="sq_ftg_detail2"/>
      <sheetName val="Sheet_12"/>
      <sheetName val="Civil_Boq5"/>
      <sheetName val="SPT_vs_PHI5"/>
      <sheetName val="std_wt_5"/>
      <sheetName val="Material_5"/>
      <sheetName val="Chandrawal_-15"/>
      <sheetName val="Guide_VAT_ED_Credit5"/>
      <sheetName val="AMC_&amp;_O&amp;M5"/>
      <sheetName val="JTS_Costing5"/>
      <sheetName val="Pile_cap5"/>
      <sheetName val="BOQ_Direct_selling_cost4"/>
      <sheetName val="Staff_Forecast_spread4"/>
      <sheetName val="floor_slab-RS24"/>
      <sheetName val="General_Summary3"/>
      <sheetName val="+X_&amp;_-X_DIR_PRE3"/>
      <sheetName val="PIpe_Pushing4"/>
      <sheetName val="d-safe_specs5"/>
      <sheetName val="Break_up_Sheet3"/>
      <sheetName val="13__Steel_-_Ratio3"/>
      <sheetName val="PRECAST_lightconc-II4"/>
      <sheetName val="Labour_productivity4"/>
      <sheetName val="TASKRSRC_(2)3"/>
      <sheetName val="CABLE_DATA4"/>
      <sheetName val="INPUT_SHEET4"/>
      <sheetName val="Extra_Item3"/>
      <sheetName val="Fill_this_out_first___3"/>
      <sheetName val="Labour_&amp;_Plant3"/>
      <sheetName val="Project_Budget_Worksheet3"/>
      <sheetName val="Abstract_Sheet3"/>
      <sheetName val="Legal_Risk_Analysis3"/>
      <sheetName val="V_O_4_-_PCC_Qty3"/>
      <sheetName val="Field_Values3"/>
      <sheetName val="TBAL9697_-group_wise__sdpl3"/>
      <sheetName val="BOQ_-II_ph_23"/>
      <sheetName val="DETAIL_SHEET3"/>
      <sheetName val="organi_synthesis_lab3"/>
      <sheetName val="Fin_Sum3"/>
      <sheetName val="2_1_受電設備棟3"/>
      <sheetName val="2_2_受・防火水槽3"/>
      <sheetName val="2_3_排水処理設備棟3"/>
      <sheetName val="2_4_倉庫棟3"/>
      <sheetName val="2_5_守衛棟3"/>
      <sheetName val="PointNo_53"/>
      <sheetName val="1_01_(a)3"/>
      <sheetName val="T1037_Entire_School3"/>
      <sheetName val="RMZ_Summary3"/>
      <sheetName val="d-safe_DELUXE3"/>
      <sheetName val="Employee_List3"/>
      <sheetName val="Balance_sheet3"/>
      <sheetName val="BOQ_fire_proofing3"/>
      <sheetName val="RCC,Ret__Wall3"/>
      <sheetName val="Plant_Cost3"/>
      <sheetName val="STAFFSCHED_3"/>
      <sheetName val="PRECAST_lightconc_II3"/>
      <sheetName val="Basement_Budget3"/>
      <sheetName val="IO_LIST3"/>
      <sheetName val="PC_Master_List3"/>
      <sheetName val="ORDER_BOOKING3"/>
      <sheetName val="except_wiring3"/>
      <sheetName val="3cd_Annexure3"/>
      <sheetName val="labour_coeff3"/>
      <sheetName val="10__&amp;_11__Rate_Code_&amp;_BQ3"/>
      <sheetName val="Scope_Reconciliation3"/>
      <sheetName val="_3"/>
      <sheetName val="BOQ_(2)3"/>
      <sheetName val="Site_Dev_BOQ3"/>
      <sheetName val="Current_Bill_MB_ref3"/>
      <sheetName val="NT_LBH3"/>
      <sheetName val="Desgn(zone_I)3"/>
      <sheetName val="1st_and_4th_flight3"/>
      <sheetName val="Cover_sheet3"/>
      <sheetName val="Site_wise_NADs3"/>
      <sheetName val="Tender_Summary3"/>
      <sheetName val="Depreciation_Calc3"/>
      <sheetName val="Project_Details__3"/>
      <sheetName val="Top_Line_-_WWW3"/>
      <sheetName val="Activity_Costing_Breakup3"/>
      <sheetName val="Unit_Rate(CIS)3"/>
      <sheetName val="Conc_Analysis3"/>
      <sheetName val="Basic_3"/>
      <sheetName val="Back-UP_IRA_(CIS)3"/>
      <sheetName val="Precast_IRA3"/>
      <sheetName val="Precast_IRA_Backup3"/>
      <sheetName val="Precast_RA3"/>
      <sheetName val="Staff_Acco_3"/>
      <sheetName val="Block_A_-_BOQ3"/>
      <sheetName val="b_s_-p_l_-sch_3"/>
      <sheetName val="M_S_3"/>
      <sheetName val="Rate_analysis3"/>
      <sheetName val="Fee_Rate_Summary3"/>
      <sheetName val="@Risk_Inputs3"/>
      <sheetName val="final_abstract3"/>
      <sheetName val="BS_Schdl-_1_&amp;_23"/>
      <sheetName val="Summary_year_Plan3"/>
      <sheetName val="SC_revtrgt3"/>
      <sheetName val="PM_Action_3"/>
      <sheetName val="PE_Status3"/>
      <sheetName val="Major_Events_3"/>
      <sheetName val="Crtitical_Issues3"/>
      <sheetName val="Fault_Statistics3"/>
      <sheetName val="Ageing_Pending__CLeared3"/>
      <sheetName val="Fault_Cleared_After_24Hrs3"/>
      <sheetName val="BOQ_3"/>
      <sheetName val="Risk_&amp;_Opportunities3"/>
      <sheetName val="E_&amp;_R3"/>
      <sheetName val="Mat_&amp;_Lab_Rate3"/>
      <sheetName val="CFForecast_detail3"/>
      <sheetName val="Intro_3"/>
      <sheetName val="BOQ_Distribution3"/>
      <sheetName val="Trial_Bal3"/>
      <sheetName val="Detailed_Summary_(5)3"/>
      <sheetName val="Final_Summary3"/>
      <sheetName val="sq_ftg_detail3"/>
      <sheetName val="Sheet_13"/>
      <sheetName val="Civil_Boq6"/>
      <sheetName val="SPT_vs_PHI6"/>
      <sheetName val="std_wt_6"/>
      <sheetName val="Material_6"/>
      <sheetName val="Chandrawal_-16"/>
      <sheetName val="Guide_VAT_ED_Credit6"/>
      <sheetName val="AMC_&amp;_O&amp;M6"/>
      <sheetName val="JTS_Costing6"/>
      <sheetName val="Pile_cap6"/>
      <sheetName val="BOQ_Direct_selling_cost5"/>
      <sheetName val="Staff_Forecast_spread5"/>
      <sheetName val="floor_slab-RS25"/>
      <sheetName val="General_Summary4"/>
      <sheetName val="+X_&amp;_-X_DIR_PRE4"/>
      <sheetName val="PIpe_Pushing5"/>
      <sheetName val="d-safe_specs6"/>
      <sheetName val="Break_up_Sheet4"/>
      <sheetName val="13__Steel_-_Ratio4"/>
      <sheetName val="PRECAST_lightconc-II5"/>
      <sheetName val="Labour_productivity5"/>
      <sheetName val="TASKRSRC_(2)4"/>
      <sheetName val="CABLE_DATA5"/>
      <sheetName val="INPUT_SHEET5"/>
      <sheetName val="Extra_Item4"/>
      <sheetName val="Fill_this_out_first___4"/>
      <sheetName val="Labour_&amp;_Plant4"/>
      <sheetName val="Project_Budget_Worksheet4"/>
      <sheetName val="Abstract_Sheet4"/>
      <sheetName val="Legal_Risk_Analysis4"/>
      <sheetName val="V_O_4_-_PCC_Qty4"/>
      <sheetName val="Field_Values4"/>
      <sheetName val="TBAL9697_-group_wise__sdpl4"/>
      <sheetName val="BOQ_-II_ph_24"/>
      <sheetName val="DETAIL_SHEET4"/>
      <sheetName val="organi_synthesis_lab4"/>
      <sheetName val="Fin_Sum4"/>
      <sheetName val="2_1_受電設備棟4"/>
      <sheetName val="2_2_受・防火水槽4"/>
      <sheetName val="2_3_排水処理設備棟4"/>
      <sheetName val="2_4_倉庫棟4"/>
      <sheetName val="2_5_守衛棟4"/>
      <sheetName val="PointNo_54"/>
      <sheetName val="1_01_(a)4"/>
      <sheetName val="T1037_Entire_School4"/>
      <sheetName val="RMZ_Summary4"/>
      <sheetName val="d-safe_DELUXE4"/>
      <sheetName val="Employee_List4"/>
      <sheetName val="Balance_sheet4"/>
      <sheetName val="BOQ_fire_proofing4"/>
      <sheetName val="RCC,Ret__Wall4"/>
      <sheetName val="Plant_Cost4"/>
      <sheetName val="STAFFSCHED_4"/>
      <sheetName val="PRECAST_lightconc_II4"/>
      <sheetName val="Basement_Budget4"/>
      <sheetName val="IO_LIST4"/>
      <sheetName val="PC_Master_List4"/>
      <sheetName val="ORDER_BOOKING4"/>
      <sheetName val="except_wiring4"/>
      <sheetName val="3cd_Annexure4"/>
      <sheetName val="labour_coeff4"/>
      <sheetName val="10__&amp;_11__Rate_Code_&amp;_BQ4"/>
      <sheetName val="Scope_Reconciliation4"/>
      <sheetName val="_4"/>
      <sheetName val="BOQ_(2)4"/>
      <sheetName val="Site_Dev_BOQ4"/>
      <sheetName val="Current_Bill_MB_ref4"/>
      <sheetName val="NT_LBH4"/>
      <sheetName val="Desgn(zone_I)4"/>
      <sheetName val="1st_and_4th_flight4"/>
      <sheetName val="Cover_sheet4"/>
      <sheetName val="Site_wise_NADs4"/>
      <sheetName val="Tender_Summary4"/>
      <sheetName val="Depreciation_Calc4"/>
      <sheetName val="Project_Details__4"/>
      <sheetName val="Top_Line_-_WWW4"/>
      <sheetName val="Activity_Costing_Breakup4"/>
      <sheetName val="Unit_Rate(CIS)4"/>
      <sheetName val="Conc_Analysis4"/>
      <sheetName val="Basic_4"/>
      <sheetName val="Back-UP_IRA_(CIS)4"/>
      <sheetName val="Precast_IRA4"/>
      <sheetName val="Precast_IRA_Backup4"/>
      <sheetName val="Precast_RA4"/>
      <sheetName val="Staff_Acco_4"/>
      <sheetName val="Block_A_-_BOQ4"/>
      <sheetName val="b_s_-p_l_-sch_4"/>
      <sheetName val="M_S_4"/>
      <sheetName val="Rate_analysis4"/>
      <sheetName val="Fee_Rate_Summary4"/>
      <sheetName val="@Risk_Inputs4"/>
      <sheetName val="final_abstract4"/>
      <sheetName val="BS_Schdl-_1_&amp;_24"/>
      <sheetName val="Summary_year_Plan4"/>
      <sheetName val="SC_revtrgt4"/>
      <sheetName val="PM_Action_4"/>
      <sheetName val="PE_Status4"/>
      <sheetName val="Major_Events_4"/>
      <sheetName val="Crtitical_Issues4"/>
      <sheetName val="Fault_Statistics4"/>
      <sheetName val="Ageing_Pending__CLeared4"/>
      <sheetName val="Fault_Cleared_After_24Hrs4"/>
      <sheetName val="BOQ_4"/>
      <sheetName val="Risk_&amp;_Opportunities4"/>
      <sheetName val="E_&amp;_R4"/>
      <sheetName val="Mat_&amp;_Lab_Rate4"/>
      <sheetName val="CFForecast_detail4"/>
      <sheetName val="Intro_4"/>
      <sheetName val="BOQ_Distribution4"/>
      <sheetName val="Trial_Bal4"/>
      <sheetName val="Detailed_Summary_(5)4"/>
      <sheetName val="Final_Summary4"/>
      <sheetName val="sq_ftg_detail4"/>
      <sheetName val="Sheet_14"/>
      <sheetName val="Abstract_-_Single_Line"/>
      <sheetName val="Section_Catalogue"/>
      <sheetName val="M_R_List_(2)"/>
      <sheetName val="Final_Bill_of_Material"/>
      <sheetName val="Civil_Boq7"/>
      <sheetName val="SPT_vs_PHI7"/>
      <sheetName val="std_wt_7"/>
      <sheetName val="Material_7"/>
      <sheetName val="Chandrawal_-17"/>
      <sheetName val="Guide_VAT_ED_Credit7"/>
      <sheetName val="AMC_&amp;_O&amp;M7"/>
      <sheetName val="JTS_Costing7"/>
      <sheetName val="Pile_cap7"/>
      <sheetName val="BOQ_Direct_selling_cost6"/>
      <sheetName val="Staff_Forecast_spread6"/>
      <sheetName val="floor_slab-RS26"/>
      <sheetName val="General_Summary5"/>
      <sheetName val="+X_&amp;_-X_DIR_PRE5"/>
      <sheetName val="PIpe_Pushing6"/>
      <sheetName val="d-safe_specs7"/>
      <sheetName val="Break_up_Sheet5"/>
      <sheetName val="13__Steel_-_Ratio5"/>
      <sheetName val="PRECAST_lightconc-II6"/>
      <sheetName val="Labour_productivity6"/>
      <sheetName val="TASKRSRC_(2)5"/>
      <sheetName val="CABLE_DATA6"/>
      <sheetName val="INPUT_SHEET6"/>
      <sheetName val="Extra_Item5"/>
      <sheetName val="Fill_this_out_first___5"/>
      <sheetName val="Labour_&amp;_Plant5"/>
      <sheetName val="Project_Budget_Worksheet5"/>
      <sheetName val="Abstract_Sheet5"/>
      <sheetName val="Legal_Risk_Analysis5"/>
      <sheetName val="V_O_4_-_PCC_Qty5"/>
      <sheetName val="Field_Values5"/>
      <sheetName val="TBAL9697_-group_wise__sdpl5"/>
      <sheetName val="BOQ_-II_ph_25"/>
      <sheetName val="DETAIL_SHEET5"/>
      <sheetName val="organi_synthesis_lab5"/>
      <sheetName val="Fin_Sum5"/>
      <sheetName val="2_1_受電設備棟5"/>
      <sheetName val="2_2_受・防火水槽5"/>
      <sheetName val="2_3_排水処理設備棟5"/>
      <sheetName val="2_4_倉庫棟5"/>
      <sheetName val="2_5_守衛棟5"/>
      <sheetName val="PointNo_55"/>
      <sheetName val="1_01_(a)5"/>
      <sheetName val="T1037_Entire_School5"/>
      <sheetName val="RMZ_Summary5"/>
      <sheetName val="d-safe_DELUXE5"/>
      <sheetName val="Employee_List5"/>
      <sheetName val="Balance_sheet5"/>
      <sheetName val="BOQ_fire_proofing5"/>
      <sheetName val="RCC,Ret__Wall5"/>
      <sheetName val="Plant_Cost5"/>
      <sheetName val="STAFFSCHED_5"/>
      <sheetName val="PRECAST_lightconc_II5"/>
      <sheetName val="Basement_Budget5"/>
      <sheetName val="IO_LIST5"/>
      <sheetName val="PC_Master_List5"/>
      <sheetName val="ORDER_BOOKING5"/>
      <sheetName val="except_wiring5"/>
      <sheetName val="3cd_Annexure5"/>
      <sheetName val="labour_coeff5"/>
      <sheetName val="10__&amp;_11__Rate_Code_&amp;_BQ5"/>
      <sheetName val="Scope_Reconciliation5"/>
      <sheetName val="_5"/>
      <sheetName val="BOQ_(2)5"/>
      <sheetName val="Site_Dev_BOQ5"/>
      <sheetName val="Current_Bill_MB_ref5"/>
      <sheetName val="NT_LBH5"/>
      <sheetName val="Desgn(zone_I)5"/>
      <sheetName val="1st_and_4th_flight5"/>
      <sheetName val="Cover_sheet5"/>
      <sheetName val="Site_wise_NADs5"/>
      <sheetName val="Tender_Summary5"/>
      <sheetName val="Depreciation_Calc5"/>
      <sheetName val="Project_Details__5"/>
      <sheetName val="Top_Line_-_WWW5"/>
      <sheetName val="Activity_Costing_Breakup5"/>
      <sheetName val="Unit_Rate(CIS)5"/>
      <sheetName val="Conc_Analysis5"/>
      <sheetName val="Basic_5"/>
      <sheetName val="Back-UP_IRA_(CIS)5"/>
      <sheetName val="Precast_IRA5"/>
      <sheetName val="Precast_IRA_Backup5"/>
      <sheetName val="Precast_RA5"/>
      <sheetName val="Staff_Acco_5"/>
      <sheetName val="Block_A_-_BOQ5"/>
      <sheetName val="b_s_-p_l_-sch_5"/>
      <sheetName val="M_S_5"/>
      <sheetName val="Rate_analysis5"/>
      <sheetName val="Fee_Rate_Summary5"/>
      <sheetName val="@Risk_Inputs5"/>
      <sheetName val="final_abstract5"/>
      <sheetName val="BS_Schdl-_1_&amp;_25"/>
      <sheetName val="Summary_year_Plan5"/>
      <sheetName val="SC_revtrgt5"/>
      <sheetName val="PM_Action_5"/>
      <sheetName val="PE_Status5"/>
      <sheetName val="Major_Events_5"/>
      <sheetName val="Crtitical_Issues5"/>
      <sheetName val="Fault_Statistics5"/>
      <sheetName val="Ageing_Pending__CLeared5"/>
      <sheetName val="Fault_Cleared_After_24Hrs5"/>
      <sheetName val="BOQ_5"/>
      <sheetName val="Risk_&amp;_Opportunities5"/>
      <sheetName val="E_&amp;_R5"/>
      <sheetName val="Mat_&amp;_Lab_Rate5"/>
      <sheetName val="CFForecast_detail5"/>
      <sheetName val="Intro_5"/>
      <sheetName val="BOQ_Distribution5"/>
      <sheetName val="Trial_Bal5"/>
      <sheetName val="Detailed_Summary_(5)5"/>
      <sheetName val="Final_Summary5"/>
      <sheetName val="sq_ftg_detail5"/>
      <sheetName val="Sheet_15"/>
      <sheetName val="Abstract_-_Single_Line1"/>
      <sheetName val="Section_Catalogue1"/>
      <sheetName val="M_R_List_(2)1"/>
      <sheetName val="Final_Bill_of_Material1"/>
      <sheetName val="Civil_Boq8"/>
      <sheetName val="SPT_vs_PHI8"/>
      <sheetName val="std_wt_8"/>
      <sheetName val="Material_8"/>
      <sheetName val="Chandrawal_-18"/>
      <sheetName val="Guide_VAT_ED_Credit8"/>
      <sheetName val="AMC_&amp;_O&amp;M8"/>
      <sheetName val="JTS_Costing8"/>
      <sheetName val="Pile_cap8"/>
      <sheetName val="BOQ_Direct_selling_cost7"/>
      <sheetName val="Staff_Forecast_spread7"/>
      <sheetName val="floor_slab-RS27"/>
      <sheetName val="General_Summary6"/>
      <sheetName val="+X_&amp;_-X_DIR_PRE6"/>
      <sheetName val="PIpe_Pushing7"/>
      <sheetName val="d-safe_specs8"/>
      <sheetName val="Break_up_Sheet6"/>
      <sheetName val="13__Steel_-_Ratio6"/>
      <sheetName val="PRECAST_lightconc-II7"/>
      <sheetName val="Labour_productivity7"/>
      <sheetName val="TASKRSRC_(2)6"/>
      <sheetName val="CABLE_DATA7"/>
      <sheetName val="INPUT_SHEET7"/>
      <sheetName val="Extra_Item6"/>
      <sheetName val="Fill_this_out_first___6"/>
      <sheetName val="Labour_&amp;_Plant6"/>
      <sheetName val="Project_Budget_Worksheet6"/>
      <sheetName val="Abstract_Sheet6"/>
      <sheetName val="Legal_Risk_Analysis6"/>
      <sheetName val="V_O_4_-_PCC_Qty6"/>
      <sheetName val="Field_Values6"/>
      <sheetName val="TBAL9697_-group_wise__sdpl6"/>
      <sheetName val="BOQ_-II_ph_26"/>
      <sheetName val="DETAIL_SHEET6"/>
      <sheetName val="organi_synthesis_lab6"/>
      <sheetName val="Fin_Sum6"/>
      <sheetName val="2_1_受電設備棟6"/>
      <sheetName val="2_2_受・防火水槽6"/>
      <sheetName val="2_3_排水処理設備棟6"/>
      <sheetName val="2_4_倉庫棟6"/>
      <sheetName val="2_5_守衛棟6"/>
      <sheetName val="PointNo_56"/>
      <sheetName val="1_01_(a)6"/>
      <sheetName val="T1037_Entire_School6"/>
      <sheetName val="RMZ_Summary6"/>
      <sheetName val="d-safe_DELUXE6"/>
      <sheetName val="Employee_List6"/>
      <sheetName val="Balance_sheet6"/>
      <sheetName val="BOQ_fire_proofing6"/>
      <sheetName val="RCC,Ret__Wall6"/>
      <sheetName val="Plant_Cost6"/>
      <sheetName val="STAFFSCHED_6"/>
      <sheetName val="PRECAST_lightconc_II6"/>
      <sheetName val="Basement_Budget6"/>
      <sheetName val="IO_LIST6"/>
      <sheetName val="PC_Master_List6"/>
      <sheetName val="ORDER_BOOKING6"/>
      <sheetName val="except_wiring6"/>
      <sheetName val="3cd_Annexure6"/>
      <sheetName val="labour_coeff6"/>
      <sheetName val="10__&amp;_11__Rate_Code_&amp;_BQ6"/>
      <sheetName val="Scope_Reconciliation6"/>
      <sheetName val="_6"/>
      <sheetName val="BOQ_(2)6"/>
      <sheetName val="Site_Dev_BOQ6"/>
      <sheetName val="Current_Bill_MB_ref6"/>
      <sheetName val="NT_LBH6"/>
      <sheetName val="Desgn(zone_I)6"/>
      <sheetName val="1st_and_4th_flight6"/>
      <sheetName val="Cover_sheet6"/>
      <sheetName val="Site_wise_NADs6"/>
      <sheetName val="Tender_Summary6"/>
      <sheetName val="Depreciation_Calc6"/>
      <sheetName val="Project_Details__6"/>
      <sheetName val="Top_Line_-_WWW6"/>
      <sheetName val="Activity_Costing_Breakup6"/>
      <sheetName val="Unit_Rate(CIS)6"/>
      <sheetName val="Conc_Analysis6"/>
      <sheetName val="Basic_6"/>
      <sheetName val="Back-UP_IRA_(CIS)6"/>
      <sheetName val="Precast_IRA6"/>
      <sheetName val="Precast_IRA_Backup6"/>
      <sheetName val="Precast_RA6"/>
      <sheetName val="Staff_Acco_6"/>
      <sheetName val="Block_A_-_BOQ6"/>
      <sheetName val="b_s_-p_l_-sch_6"/>
      <sheetName val="M_S_6"/>
      <sheetName val="Rate_analysis6"/>
      <sheetName val="Fee_Rate_Summary6"/>
      <sheetName val="@Risk_Inputs6"/>
      <sheetName val="final_abstract6"/>
      <sheetName val="BS_Schdl-_1_&amp;_26"/>
      <sheetName val="Summary_year_Plan6"/>
      <sheetName val="SC_revtrgt6"/>
      <sheetName val="PM_Action_6"/>
      <sheetName val="PE_Status6"/>
      <sheetName val="Major_Events_6"/>
      <sheetName val="Crtitical_Issues6"/>
      <sheetName val="Fault_Statistics6"/>
      <sheetName val="Ageing_Pending__CLeared6"/>
      <sheetName val="Fault_Cleared_After_24Hrs6"/>
      <sheetName val="BOQ_6"/>
      <sheetName val="Risk_&amp;_Opportunities6"/>
      <sheetName val="E_&amp;_R6"/>
      <sheetName val="Mat_&amp;_Lab_Rate6"/>
      <sheetName val="CFForecast_detail6"/>
      <sheetName val="Intro_6"/>
      <sheetName val="BOQ_Distribution6"/>
      <sheetName val="Trial_Bal6"/>
      <sheetName val="Detailed_Summary_(5)6"/>
      <sheetName val="Final_Summary6"/>
      <sheetName val="sq_ftg_detail6"/>
      <sheetName val="Sheet_16"/>
      <sheetName val="Abstract_-_Single_Line2"/>
      <sheetName val="Section_Catalogue2"/>
      <sheetName val="M_R_List_(2)2"/>
      <sheetName val="Final_Bill_of_Material2"/>
      <sheetName val="India F&amp;S Template"/>
      <sheetName val="Data-Month"/>
      <sheetName val="Assumptions"/>
      <sheetName val="Column Bracket"/>
      <sheetName val="Sqn_Abs _G_1"/>
      <sheetName val="Inter unit set off"/>
      <sheetName val="OVER HEADS"/>
      <sheetName val="keyword"/>
      <sheetName val="Global factors"/>
      <sheetName val="환율"/>
      <sheetName val="Register"/>
      <sheetName val="KH-Q1,Q2,01"/>
      <sheetName val="COMP WALL"/>
      <sheetName val="Rob. elektr."/>
      <sheetName val="PurchGroup"/>
      <sheetName val="Variation Statement"/>
      <sheetName val="Basic Resources"/>
      <sheetName val="Sub-str."/>
      <sheetName val="parametry"/>
      <sheetName val="R.A"/>
      <sheetName val="RANGE"/>
      <sheetName val="Indices"/>
      <sheetName val="Rising Main"/>
      <sheetName val="SILICATE"/>
      <sheetName val="horizontal"/>
      <sheetName val="Control"/>
      <sheetName val="civil"/>
      <sheetName val="Performance Report"/>
      <sheetName val="Generic Sum"/>
      <sheetName val="Headings"/>
      <sheetName val="CASH-FLOW"/>
      <sheetName val="Cor_01Br6_8"/>
      <sheetName val="SALIENT"/>
      <sheetName val="FITZ MORT 94"/>
      <sheetName val="Abstract"/>
      <sheetName val="Labor abs-NMR"/>
      <sheetName val="Equpt"/>
      <sheetName val="Sheet1 (2)"/>
      <sheetName val="Cashflow_projection"/>
      <sheetName val="Pay Rec"/>
      <sheetName val="Certificate"/>
      <sheetName val="Advice"/>
      <sheetName val="Int(Ho con &amp; LH)"/>
      <sheetName val="schedule nos"/>
      <sheetName val="STD"/>
      <sheetName val="Story Drift-Part 2"/>
      <sheetName val="Rate An"/>
      <sheetName val="syndicate codes"/>
      <sheetName val="Tie Beams "/>
      <sheetName val="calcul"/>
      <sheetName val="Variables"/>
      <sheetName val="Basis"/>
      <sheetName val="Sanitary_BOQ"/>
      <sheetName val="Back_Cal_for OMC"/>
      <sheetName val="rev_01"/>
      <sheetName val="Global_factors"/>
      <sheetName val="R_A"/>
      <sheetName val="ABB"/>
      <sheetName val="BLOCK WORK B2"/>
      <sheetName val="SSR _ NSSR Market final"/>
      <sheetName val="Direct cost shed A-2 "/>
      <sheetName val="Approved_MTD_Proj_#'s"/>
      <sheetName val="_WORKING"/>
      <sheetName val="Sub-str_"/>
      <sheetName val="Variation_Statement"/>
      <sheetName val="INTSHEET"/>
      <sheetName val="INTSHEET3"/>
      <sheetName val="Page 2"/>
      <sheetName val="T"/>
      <sheetName val="Rpr-Jan00"/>
      <sheetName val="Intake"/>
      <sheetName val="estimate"/>
      <sheetName val="head loss calc"/>
      <sheetName val="DATA - Summary"/>
      <sheetName val="Leg 1-1"/>
      <sheetName val="Builtup Area"/>
      <sheetName val="Linked Lead"/>
      <sheetName val="Lead (Final)"/>
      <sheetName val="Form 6"/>
      <sheetName val="office"/>
      <sheetName val="Lab"/>
      <sheetName val="Material&amp;equipment"/>
      <sheetName val="A"/>
      <sheetName val="MA"/>
      <sheetName val="LTG-STG"/>
      <sheetName val="seT"/>
      <sheetName val="S0"/>
      <sheetName val="Corbel"/>
      <sheetName val="CIF COST ITEM"/>
      <sheetName val="Measur"/>
      <sheetName val="Cashflow_projection1"/>
      <sheetName val="Cashflow_projection2"/>
      <sheetName val="Cashflow_projection3"/>
      <sheetName val="Cashflow_projection4"/>
      <sheetName val="Cashflow_projection5"/>
      <sheetName val="Cashflow_projection6"/>
      <sheetName val="Civil_Boq9"/>
      <sheetName val="Abstract_Sheet7"/>
      <sheetName val="RCC,Ret__Wall7"/>
      <sheetName val="floor_slab-RS28"/>
      <sheetName val="General_Summary7"/>
      <sheetName val="BOQ_Direct_selling_cost8"/>
      <sheetName val="Legal_Risk_Analysis7"/>
      <sheetName val="PRECAST_lightconc-II8"/>
      <sheetName val="Staff_Forecast_spread8"/>
      <sheetName val="PIpe_Pushing8"/>
      <sheetName val="13__Steel_-_Ratio7"/>
      <sheetName val="+X_&amp;_-X_DIR_PRE7"/>
      <sheetName val="Break_up_Sheet7"/>
      <sheetName val="1_01_(a)7"/>
      <sheetName val="TASKRSRC_(2)7"/>
      <sheetName val="Labour_productivity8"/>
      <sheetName val="INPUT_SHEET8"/>
      <sheetName val="Extra_Item7"/>
      <sheetName val="Fill_this_out_first___7"/>
      <sheetName val="Labour_&amp;_Plant7"/>
      <sheetName val="Project_Budget_Worksheet7"/>
      <sheetName val="V_O_4_-_PCC_Qty7"/>
      <sheetName val="TBAL9697_-group_wise__sdpl7"/>
      <sheetName val="Field_Values7"/>
      <sheetName val="BOQ_-II_ph_27"/>
      <sheetName val="PRECAST_lightconc_II7"/>
      <sheetName val="2_1_受電設備棟7"/>
      <sheetName val="2_2_受・防火水槽7"/>
      <sheetName val="2_3_排水処理設備棟7"/>
      <sheetName val="2_4_倉庫棟7"/>
      <sheetName val="2_5_守衛棟7"/>
      <sheetName val="organi_synthesis_lab7"/>
      <sheetName val="Fin_Sum7"/>
      <sheetName val="Plant_Cost7"/>
      <sheetName val="PointNo_57"/>
      <sheetName val="BOQ_fire_proofing7"/>
      <sheetName val="Balance_sheet7"/>
      <sheetName val="DETAIL_SHEET7"/>
      <sheetName val="Cashflow_projection7"/>
      <sheetName val="d-safe_DELUXE7"/>
      <sheetName val="_7"/>
      <sheetName val="PC_Master_List7"/>
      <sheetName val="BOQ_(2)7"/>
      <sheetName val="T1037_Entire_School7"/>
      <sheetName val="Site_Dev_BOQ7"/>
      <sheetName val="RMZ_Summary7"/>
      <sheetName val="Employee_List7"/>
      <sheetName val="STAFFSCHED_7"/>
      <sheetName val="Basement_Budget7"/>
      <sheetName val="IO_LIST7"/>
      <sheetName val="except_wiring7"/>
      <sheetName val="3cd_Annexure7"/>
      <sheetName val="ORDER_BOOKING7"/>
      <sheetName val="1st_and_4th_flight7"/>
      <sheetName val="Scope_Reconciliation7"/>
      <sheetName val="labour_coeff7"/>
      <sheetName val="10__&amp;_11__Rate_Code_&amp;_BQ7"/>
      <sheetName val="Tender_Summary7"/>
      <sheetName val="Cover_sheet7"/>
      <sheetName val="Site_wise_NADs7"/>
      <sheetName val="Current_Bill_MB_ref7"/>
      <sheetName val="NT_LBH7"/>
      <sheetName val="Desgn(zone_I)7"/>
      <sheetName val="Rate_analysis7"/>
      <sheetName val="Fee_Rate_Summary7"/>
      <sheetName val="SC_revtrgt7"/>
      <sheetName val="M_S_7"/>
      <sheetName val="BOQ_Distribution7"/>
      <sheetName val="@Risk_Inputs7"/>
      <sheetName val="Depreciation_Calc7"/>
      <sheetName val="b_s_-p_l_-sch_7"/>
      <sheetName val="Activity_Costing_Breakup7"/>
      <sheetName val="Unit_Rate(CIS)7"/>
      <sheetName val="Conc_Analysis7"/>
      <sheetName val="Basic_7"/>
      <sheetName val="Back-UP_IRA_(CIS)7"/>
      <sheetName val="Precast_IRA7"/>
      <sheetName val="Precast_IRA_Backup7"/>
      <sheetName val="Precast_RA7"/>
      <sheetName val="Summary_year_Plan7"/>
      <sheetName val="Project_Details__7"/>
      <sheetName val="Top_Line_-_WWW7"/>
      <sheetName val="Staff_Acco_7"/>
      <sheetName val="Trial_Bal7"/>
      <sheetName val="Detailed_Summary_(5)7"/>
      <sheetName val="Block_A_-_BOQ7"/>
      <sheetName val="Civil_Boq10"/>
      <sheetName val="SPT_vs_PHI9"/>
      <sheetName val="Chandrawal_-19"/>
      <sheetName val="Guide_VAT_ED_Credit9"/>
      <sheetName val="AMC_&amp;_O&amp;M9"/>
      <sheetName val="JTS_Costing9"/>
      <sheetName val="std_wt_9"/>
      <sheetName val="Material_9"/>
      <sheetName val="Pile_cap9"/>
      <sheetName val="Abstract_Sheet8"/>
      <sheetName val="RCC,Ret__Wall8"/>
      <sheetName val="floor_slab-RS29"/>
      <sheetName val="General_Summary8"/>
      <sheetName val="BOQ_Direct_selling_cost9"/>
      <sheetName val="Legal_Risk_Analysis8"/>
      <sheetName val="PRECAST_lightconc-II9"/>
      <sheetName val="Staff_Forecast_spread9"/>
      <sheetName val="d-safe_specs9"/>
      <sheetName val="PIpe_Pushing9"/>
      <sheetName val="13__Steel_-_Ratio8"/>
      <sheetName val="+X_&amp;_-X_DIR_PRE8"/>
      <sheetName val="Break_up_Sheet8"/>
      <sheetName val="1_01_(a)8"/>
      <sheetName val="TASKRSRC_(2)8"/>
      <sheetName val="Labour_productivity9"/>
      <sheetName val="CABLE_DATA8"/>
      <sheetName val="INPUT_SHEET9"/>
      <sheetName val="Extra_Item8"/>
      <sheetName val="Fill_this_out_first___8"/>
      <sheetName val="Labour_&amp;_Plant8"/>
      <sheetName val="Project_Budget_Worksheet8"/>
      <sheetName val="V_O_4_-_PCC_Qty8"/>
      <sheetName val="TBAL9697_-group_wise__sdpl8"/>
      <sheetName val="Field_Values8"/>
      <sheetName val="BOQ_-II_ph_28"/>
      <sheetName val="PRECAST_lightconc_II8"/>
      <sheetName val="2_1_受電設備棟8"/>
      <sheetName val="2_2_受・防火水槽8"/>
      <sheetName val="2_3_排水処理設備棟8"/>
      <sheetName val="2_4_倉庫棟8"/>
      <sheetName val="2_5_守衛棟8"/>
      <sheetName val="organi_synthesis_lab8"/>
      <sheetName val="Fin_Sum8"/>
      <sheetName val="Plant_Cost8"/>
      <sheetName val="PointNo_58"/>
      <sheetName val="BOQ_fire_proofing8"/>
      <sheetName val="Balance_sheet8"/>
      <sheetName val="DETAIL_SHEET8"/>
      <sheetName val="Cashflow_projection8"/>
      <sheetName val="d-safe_DELUXE8"/>
      <sheetName val="_8"/>
      <sheetName val="PC_Master_List8"/>
      <sheetName val="BOQ_(2)8"/>
      <sheetName val="T1037_Entire_School8"/>
      <sheetName val="Site_Dev_BOQ8"/>
      <sheetName val="RMZ_Summary8"/>
      <sheetName val="Employee_List8"/>
      <sheetName val="STAFFSCHED_8"/>
      <sheetName val="Basement_Budget8"/>
      <sheetName val="IO_LIST8"/>
      <sheetName val="except_wiring8"/>
      <sheetName val="3cd_Annexure8"/>
      <sheetName val="ORDER_BOOKING8"/>
      <sheetName val="1st_and_4th_flight8"/>
      <sheetName val="Scope_Reconciliation8"/>
      <sheetName val="labour_coeff8"/>
      <sheetName val="10__&amp;_11__Rate_Code_&amp;_BQ8"/>
      <sheetName val="Tender_Summary8"/>
      <sheetName val="Cover_sheet8"/>
      <sheetName val="Site_wise_NADs8"/>
      <sheetName val="Current_Bill_MB_ref8"/>
      <sheetName val="NT_LBH8"/>
      <sheetName val="Desgn(zone_I)8"/>
      <sheetName val="Rate_analysis8"/>
      <sheetName val="Fee_Rate_Summary8"/>
      <sheetName val="SC_revtrgt8"/>
      <sheetName val="M_S_8"/>
      <sheetName val="BOQ_Distribution8"/>
      <sheetName val="@Risk_Inputs8"/>
      <sheetName val="Depreciation_Calc8"/>
      <sheetName val="b_s_-p_l_-sch_8"/>
      <sheetName val="Activity_Costing_Breakup8"/>
      <sheetName val="Unit_Rate(CIS)8"/>
      <sheetName val="Conc_Analysis8"/>
      <sheetName val="Basic_8"/>
      <sheetName val="Back-UP_IRA_(CIS)8"/>
      <sheetName val="Precast_IRA8"/>
      <sheetName val="Precast_IRA_Backup8"/>
      <sheetName val="Precast_RA8"/>
      <sheetName val="Summary_year_Plan8"/>
      <sheetName val="Project_Details__8"/>
      <sheetName val="Top_Line_-_WWW8"/>
      <sheetName val="Staff_Acco_8"/>
      <sheetName val="Trial_Bal8"/>
      <sheetName val="Detailed_Summary_(5)8"/>
      <sheetName val="Block_A_-_BOQ8"/>
      <sheetName val="PCS DATA"/>
      <sheetName val="7 Other Costs"/>
      <sheetName val="ABUT MASTER"/>
      <sheetName val="Heads"/>
      <sheetName val="DMUU Inputs"/>
      <sheetName val="UK P&amp;L"/>
      <sheetName val="Ire P&amp;L"/>
      <sheetName val="Fr P&amp;L"/>
      <sheetName val="ES P&amp;L"/>
      <sheetName val="GR P&amp;L"/>
      <sheetName val="PT P&amp;L"/>
      <sheetName val="fitoutconfcentre"/>
      <sheetName val="gen"/>
      <sheetName val="Equip Codes"/>
      <sheetName val="AT-3"/>
      <sheetName val="TABLES"/>
      <sheetName val="Working"/>
      <sheetName val="Tiepdia"/>
      <sheetName val="Achievements_Highlights "/>
      <sheetName val="DB_ET200(R. A)"/>
      <sheetName val="SIZING"/>
      <sheetName val="Testing"/>
      <sheetName val="손익현황"/>
      <sheetName val="현황CODE"/>
      <sheetName val="SP&amp;ST 제출가"/>
      <sheetName val="石炭性状"/>
      <sheetName val="가격분석@1100(990104)"/>
      <sheetName val="Escalation"/>
      <sheetName val="NCCALC11"/>
      <sheetName val="공정율 기초 Data"/>
      <sheetName val="제출계산서"/>
      <sheetName val="공사내역"/>
      <sheetName val=" Pricing_110512.xlsx"/>
      <sheetName val="당초"/>
      <sheetName val="BQ"/>
      <sheetName val="POWER"/>
      <sheetName val="ASME B 36.10 M"/>
      <sheetName val="6BPRO"/>
      <sheetName val="TPL"/>
      <sheetName val="structure drg."/>
      <sheetName val="30-3"/>
      <sheetName val="M- Rate"/>
      <sheetName val="std_wt__x0010_"/>
      <sheetName val="Occ, Other Rev, Exp, Dispo"/>
      <sheetName val="Legend"/>
      <sheetName val="Rev. 00 - 20.07.04"/>
      <sheetName val="strand"/>
      <sheetName val="BASIS -DEC 08"/>
      <sheetName val="Rates"/>
      <sheetName val="Summary 0506"/>
      <sheetName val="Summary 0607- 31.MAR"/>
      <sheetName val="Basic Rates"/>
      <sheetName val="sum-all"/>
      <sheetName val="INV"/>
      <sheetName val="Mktg"/>
      <sheetName val="num-word"/>
      <sheetName val="Cost Index"/>
      <sheetName val="PackSize"/>
      <sheetName val="PackagingType"/>
      <sheetName val="ProductHierarchy"/>
      <sheetName val="Sub-brand"/>
      <sheetName val="UOM"/>
      <sheetName val="Variant"/>
      <sheetName val="소상 &quot;1&quot;"/>
      <sheetName val="sand"/>
      <sheetName val="Background"/>
      <sheetName val="AREAS"/>
      <sheetName val="Beam at Ground flr lvl(Steel)"/>
      <sheetName val="#REF!"/>
      <sheetName val="leads"/>
      <sheetName val="SSR &amp; NSSR Market final"/>
      <sheetName val="prsch"/>
      <sheetName val="RawMatCost"/>
      <sheetName val="concrete"/>
      <sheetName val="cul-invSUBMITTED"/>
      <sheetName val="PEDESB"/>
      <sheetName val="upa"/>
      <sheetName val="WORK TABLE"/>
      <sheetName val="Cover"/>
      <sheetName val="Financials"/>
      <sheetName val="dyes"/>
      <sheetName val="UTILITY"/>
      <sheetName val="PLAN_FEB97"/>
      <sheetName val="S1BOQ"/>
      <sheetName val="WP Financial Summary"/>
      <sheetName val="BACKUP DATA"/>
      <sheetName val="Measurment"/>
      <sheetName val="Delhi"/>
      <sheetName val="Formulas"/>
      <sheetName val="계정"/>
      <sheetName val="1C Data"/>
      <sheetName val="EQT-ESTN"/>
      <sheetName val="PILE-C1"/>
      <sheetName val="Ref"/>
      <sheetName val="Name List"/>
      <sheetName val="Sheet3 (2)"/>
      <sheetName val="Cable-data"/>
      <sheetName val="Mix Design"/>
      <sheetName val="std-rates"/>
      <sheetName val="00 to 01 Column"/>
      <sheetName val="Quote Sheet"/>
      <sheetName val="Basement  Works"/>
      <sheetName val="ICO_budzet_97"/>
      <sheetName val="BOQ_7"/>
      <sheetName val="Risk_&amp;_Opportunities7"/>
      <sheetName val="CFForecast_detail7"/>
      <sheetName val="E_&amp;_R7"/>
      <sheetName val="Approved_MTD_Proj_#'s1"/>
      <sheetName val="final_abstract7"/>
      <sheetName val="BS_Schdl-_1_&amp;_27"/>
      <sheetName val="Final_Summary7"/>
      <sheetName val="Sheet_17"/>
      <sheetName val="Mat_&amp;_Lab_Rate7"/>
      <sheetName val="PM_Action_7"/>
      <sheetName val="PE_Status7"/>
      <sheetName val="Major_Events_7"/>
      <sheetName val="Crtitical_Issues7"/>
      <sheetName val="Fault_Statistics7"/>
      <sheetName val="Ageing_Pending__CLeared7"/>
      <sheetName val="Fault_Cleared_After_24Hrs7"/>
      <sheetName val="Intro_7"/>
      <sheetName val="sq_ftg_detail7"/>
      <sheetName val="Section_Catalogue3"/>
      <sheetName val="_WORKING1"/>
      <sheetName val="Abstract_-_Single_Line3"/>
      <sheetName val="M_R_List_(2)3"/>
      <sheetName val="Final_Bill_of_Material3"/>
      <sheetName val="Column_Bracket"/>
      <sheetName val="Sqn_Abs__G_1"/>
      <sheetName val="Inter_unit_set_off"/>
      <sheetName val="Material_Rate"/>
      <sheetName val="9__Package_split_-_Cost_"/>
      <sheetName val="Basic_Resources"/>
      <sheetName val="Variation_Statement1"/>
      <sheetName val="India_F&amp;S_Template"/>
      <sheetName val="Form_6"/>
      <sheetName val="OVER_HEADS"/>
      <sheetName val="Rob__elektr_"/>
      <sheetName val="COMP_WALL"/>
      <sheetName val="FITZ_MORT_94"/>
      <sheetName val="Sub-str_1"/>
      <sheetName val="Rising_Main"/>
      <sheetName val="Performance_Report"/>
      <sheetName val="Generic_Sum"/>
      <sheetName val="CPIPE_1"/>
      <sheetName val="Rate_An"/>
      <sheetName val="Tie_Beams_"/>
      <sheetName val="SSR___NSSR_Market_final"/>
      <sheetName val="Labor_abs-NMR"/>
      <sheetName val="UNIT_WT_LIST"/>
      <sheetName val="Pay_Rec"/>
      <sheetName val="Int(Ho_con_&amp;_LH)"/>
      <sheetName val="schedule_nos"/>
      <sheetName val="syndicate_codes"/>
      <sheetName val="HPL"/>
      <sheetName val="Estimation"/>
      <sheetName val="datas"/>
      <sheetName val="Actuals"/>
      <sheetName val="DETAILED  BOQ"/>
      <sheetName val="2A"/>
      <sheetName val="SM DATA with National CBP price"/>
      <sheetName val="1612.01AL - INT AM&amp;NIEP"/>
      <sheetName val="Budget-Breakup"/>
      <sheetName val="NLD - Assum"/>
      <sheetName val="Civil Works"/>
      <sheetName val="Pivots"/>
      <sheetName val="Service Function"/>
      <sheetName val="NOPAT_VDF"/>
      <sheetName val="Invested capital_VDF"/>
      <sheetName val="Input1"/>
      <sheetName val="Proposal"/>
      <sheetName val="enums"/>
      <sheetName val="sheet6"/>
      <sheetName val="Code"/>
      <sheetName val="Model"/>
      <sheetName val="APPENDIX 4.1a"/>
      <sheetName val="ord-lost_98&amp;99"/>
      <sheetName val="bs BP 04 SA"/>
      <sheetName val="intr stool brkup"/>
      <sheetName val="vb 9&amp;10"/>
      <sheetName val="beam-reinft-IIInd floor"/>
      <sheetName val="細目"/>
      <sheetName val="MBQ"/>
      <sheetName val="#REF"/>
      <sheetName val="Structure Bills Qty"/>
      <sheetName val="chiet tinh"/>
      <sheetName val="TBM-T6+5S(Alt1)"/>
      <sheetName val="Loads"/>
      <sheetName val="Ave_wtd_rates"/>
      <sheetName val="GM &amp; TA"/>
      <sheetName val="ridgewood"/>
      <sheetName val="ancillary"/>
      <sheetName val="site fab&amp;ernstr"/>
      <sheetName val="PCC"/>
      <sheetName val="Area Statement_BHUB_Consultant"/>
      <sheetName val="MEP Cost- New"/>
      <sheetName val="Cost working - Building All"/>
      <sheetName val="ANNEX-2-SUMMARY OF SWGR &amp; CTRL "/>
      <sheetName val="R20_R30_work"/>
      <sheetName val="Load Details(B1)"/>
      <sheetName val="Struct"/>
      <sheetName val="Civil_Boq14"/>
      <sheetName val="SPT_vs_PHI14"/>
      <sheetName val="Chandrawal_-114"/>
      <sheetName val="Guide_VAT_ED_Credit14"/>
      <sheetName val="AMC_&amp;_O&amp;M14"/>
      <sheetName val="JTS_Costing14"/>
      <sheetName val="Break_up_Sheet12"/>
      <sheetName val="std_wt_14"/>
      <sheetName val="Material_14"/>
      <sheetName val="floor_slab-RS213"/>
      <sheetName val="Pile_cap14"/>
      <sheetName val="Abstract_Sheet12"/>
      <sheetName val="Legal_Risk_Analysis12"/>
      <sheetName val="BOQ_Direct_selling_cost13"/>
      <sheetName val="Staff_Forecast_spread13"/>
      <sheetName val="PIpe_Pushing13"/>
      <sheetName val="d-safe_specs14"/>
      <sheetName val="General_Summary12"/>
      <sheetName val="+X_&amp;_-X_DIR_PRE12"/>
      <sheetName val="PRECAST_lightconc-II13"/>
      <sheetName val="13__Steel_-_Ratio12"/>
      <sheetName val="Labour_productivity13"/>
      <sheetName val="CABLE_DATA13"/>
      <sheetName val="INPUT_SHEET13"/>
      <sheetName val="Extra_Item12"/>
      <sheetName val="Fill_this_out_first___12"/>
      <sheetName val="Labour_&amp;_Plant12"/>
      <sheetName val="Project_Budget_Worksheet12"/>
      <sheetName val="TASKRSRC_(2)12"/>
      <sheetName val="V_O_4_-_PCC_Qty12"/>
      <sheetName val="TBAL9697_-group_wise__sdpl12"/>
      <sheetName val="Field_Values12"/>
      <sheetName val="organi_synthesis_lab12"/>
      <sheetName val="Fin_Sum12"/>
      <sheetName val="BOQ_-II_ph_212"/>
      <sheetName val="2_1_受電設備棟12"/>
      <sheetName val="2_2_受・防火水槽12"/>
      <sheetName val="2_3_排水処理設備棟12"/>
      <sheetName val="2_4_倉庫棟12"/>
      <sheetName val="2_5_守衛棟12"/>
      <sheetName val="d-safe_DELUXE12"/>
      <sheetName val="DETAIL_SHEET12"/>
      <sheetName val="PointNo_512"/>
      <sheetName val="1_01_(a)12"/>
      <sheetName val="T1037_Entire_School12"/>
      <sheetName val="RMZ_Summary12"/>
      <sheetName val="Balance_sheet12"/>
      <sheetName val="Employee_List12"/>
      <sheetName val="RCC,Ret__Wall12"/>
      <sheetName val="BOQ_fire_proofing12"/>
      <sheetName val="STAFFSCHED_12"/>
      <sheetName val="PRECAST_lightconc_II12"/>
      <sheetName val="Basement_Budget12"/>
      <sheetName val="IO_LIST12"/>
      <sheetName val="Plant_Cost12"/>
      <sheetName val="PC_Master_List12"/>
      <sheetName val="_12"/>
      <sheetName val="BOQ_(2)12"/>
      <sheetName val="Site_Dev_BOQ12"/>
      <sheetName val="ORDER_BOOKING12"/>
      <sheetName val="except_wiring12"/>
      <sheetName val="3cd_Annexure12"/>
      <sheetName val="labour_coeff12"/>
      <sheetName val="10__&amp;_11__Rate_Code_&amp;_BQ12"/>
      <sheetName val="Scope_Reconciliation12"/>
      <sheetName val="NT_LBH12"/>
      <sheetName val="Current_Bill_MB_ref12"/>
      <sheetName val="Desgn(zone_I)12"/>
      <sheetName val="1st_and_4th_flight12"/>
      <sheetName val="Cover_sheet12"/>
      <sheetName val="Site_wise_NADs12"/>
      <sheetName val="@Risk_Inputs12"/>
      <sheetName val="Depreciation_Calc12"/>
      <sheetName val="b_s_-p_l_-sch_12"/>
      <sheetName val="Tender_Summary12"/>
      <sheetName val="Project_Details__12"/>
      <sheetName val="Top_Line_-_WWW12"/>
      <sheetName val="Activity_Costing_Breakup12"/>
      <sheetName val="Unit_Rate(CIS)12"/>
      <sheetName val="Conc_Analysis12"/>
      <sheetName val="Basic_12"/>
      <sheetName val="Back-UP_IRA_(CIS)12"/>
      <sheetName val="Precast_IRA12"/>
      <sheetName val="Precast_IRA_Backup12"/>
      <sheetName val="Precast_RA12"/>
      <sheetName val="M_S_12"/>
      <sheetName val="Summary_year_Plan12"/>
      <sheetName val="Staff_Acco_12"/>
      <sheetName val="BOQ_12"/>
      <sheetName val="Fee_Rate_Summary12"/>
      <sheetName val="Rate_analysis12"/>
      <sheetName val="BOQ_Distribution12"/>
      <sheetName val="Risk_&amp;_Opportunities12"/>
      <sheetName val="Block_A_-_BOQ12"/>
      <sheetName val="CFForecast_detail12"/>
      <sheetName val="E_&amp;_R12"/>
      <sheetName val="Approved_MTD_Proj_#'s6"/>
      <sheetName val="final_abstract12"/>
      <sheetName val="SC_revtrgt12"/>
      <sheetName val="BS_Schdl-_1_&amp;_212"/>
      <sheetName val="_WORKING6"/>
      <sheetName val="Mat_&amp;_Lab_Rate12"/>
      <sheetName val="PM_Action_12"/>
      <sheetName val="PE_Status12"/>
      <sheetName val="Major_Events_12"/>
      <sheetName val="Crtitical_Issues12"/>
      <sheetName val="Fault_Statistics12"/>
      <sheetName val="Ageing_Pending__CLeared12"/>
      <sheetName val="Fault_Cleared_After_24Hrs12"/>
      <sheetName val="Intro_12"/>
      <sheetName val="Section_Catalogue8"/>
      <sheetName val="Trial_Bal12"/>
      <sheetName val="Detailed_Summary_(5)12"/>
      <sheetName val="Final_Summary12"/>
      <sheetName val="Sub-str_6"/>
      <sheetName val="Sheet_112"/>
      <sheetName val="Variation_Statement6"/>
      <sheetName val="Abstract_-_Single_Line8"/>
      <sheetName val="sq_ftg_detail12"/>
      <sheetName val="Material_Rate5"/>
      <sheetName val="rev_016"/>
      <sheetName val="M_R_List_(2)8"/>
      <sheetName val="Global_factors6"/>
      <sheetName val="Basic_Resources5"/>
      <sheetName val="Final_Bill_of_Material8"/>
      <sheetName val="Column_Bracket5"/>
      <sheetName val="Sqn_Abs__G_15"/>
      <sheetName val="Inter_unit_set_off5"/>
      <sheetName val="Equip_Codes5"/>
      <sheetName val="India_F&amp;S_Template5"/>
      <sheetName val="9__Package_split_-_Cost_5"/>
      <sheetName val="Summary_05065"/>
      <sheetName val="Civil_Boq12"/>
      <sheetName val="SPT_vs_PHI12"/>
      <sheetName val="Chandrawal_-112"/>
      <sheetName val="Guide_VAT_ED_Credit12"/>
      <sheetName val="AMC_&amp;_O&amp;M12"/>
      <sheetName val="JTS_Costing12"/>
      <sheetName val="Break_up_Sheet10"/>
      <sheetName val="std_wt_12"/>
      <sheetName val="Material_12"/>
      <sheetName val="floor_slab-RS211"/>
      <sheetName val="Pile_cap12"/>
      <sheetName val="Abstract_Sheet10"/>
      <sheetName val="Legal_Risk_Analysis10"/>
      <sheetName val="BOQ_Direct_selling_cost11"/>
      <sheetName val="Staff_Forecast_spread11"/>
      <sheetName val="PIpe_Pushing11"/>
      <sheetName val="d-safe_specs12"/>
      <sheetName val="General_Summary10"/>
      <sheetName val="+X_&amp;_-X_DIR_PRE10"/>
      <sheetName val="PRECAST_lightconc-II11"/>
      <sheetName val="13__Steel_-_Ratio10"/>
      <sheetName val="Labour_productivity11"/>
      <sheetName val="CABLE_DATA11"/>
      <sheetName val="INPUT_SHEET11"/>
      <sheetName val="Extra_Item10"/>
      <sheetName val="Fill_this_out_first___10"/>
      <sheetName val="Labour_&amp;_Plant10"/>
      <sheetName val="Project_Budget_Worksheet10"/>
      <sheetName val="TASKRSRC_(2)10"/>
      <sheetName val="V_O_4_-_PCC_Qty10"/>
      <sheetName val="TBAL9697_-group_wise__sdpl10"/>
      <sheetName val="Field_Values10"/>
      <sheetName val="organi_synthesis_lab10"/>
      <sheetName val="Fin_Sum10"/>
      <sheetName val="BOQ_-II_ph_210"/>
      <sheetName val="2_1_受電設備棟10"/>
      <sheetName val="2_2_受・防火水槽10"/>
      <sheetName val="2_3_排水処理設備棟10"/>
      <sheetName val="2_4_倉庫棟10"/>
      <sheetName val="2_5_守衛棟10"/>
      <sheetName val="d-safe_DELUXE10"/>
      <sheetName val="DETAIL_SHEET10"/>
      <sheetName val="PointNo_510"/>
      <sheetName val="1_01_(a)10"/>
      <sheetName val="T1037_Entire_School10"/>
      <sheetName val="RMZ_Summary10"/>
      <sheetName val="Balance_sheet10"/>
      <sheetName val="Employee_List10"/>
      <sheetName val="RCC,Ret__Wall10"/>
      <sheetName val="BOQ_fire_proofing10"/>
      <sheetName val="STAFFSCHED_10"/>
      <sheetName val="PRECAST_lightconc_II10"/>
      <sheetName val="Basement_Budget10"/>
      <sheetName val="IO_LIST10"/>
      <sheetName val="Plant_Cost10"/>
      <sheetName val="PC_Master_List10"/>
      <sheetName val="ORDER_BOOKING10"/>
      <sheetName val="except_wiring10"/>
      <sheetName val="3cd_Annexure10"/>
      <sheetName val="_10"/>
      <sheetName val="BOQ_(2)10"/>
      <sheetName val="Site_Dev_BOQ10"/>
      <sheetName val="labour_coeff10"/>
      <sheetName val="10__&amp;_11__Rate_Code_&amp;_BQ10"/>
      <sheetName val="Scope_Reconciliation10"/>
      <sheetName val="Current_Bill_MB_ref10"/>
      <sheetName val="NT_LBH10"/>
      <sheetName val="Desgn(zone_I)10"/>
      <sheetName val="1st_and_4th_flight10"/>
      <sheetName val="Cover_sheet10"/>
      <sheetName val="Site_wise_NADs10"/>
      <sheetName val="@Risk_Inputs10"/>
      <sheetName val="Depreciation_Calc10"/>
      <sheetName val="b_s_-p_l_-sch_10"/>
      <sheetName val="Tender_Summary10"/>
      <sheetName val="Project_Details__10"/>
      <sheetName val="Top_Line_-_WWW10"/>
      <sheetName val="Activity_Costing_Breakup10"/>
      <sheetName val="Unit_Rate(CIS)10"/>
      <sheetName val="Conc_Analysis10"/>
      <sheetName val="Basic_10"/>
      <sheetName val="Back-UP_IRA_(CIS)10"/>
      <sheetName val="Precast_IRA10"/>
      <sheetName val="Precast_IRA_Backup10"/>
      <sheetName val="Precast_RA10"/>
      <sheetName val="M_S_10"/>
      <sheetName val="Summary_year_Plan10"/>
      <sheetName val="Staff_Acco_10"/>
      <sheetName val="BOQ_10"/>
      <sheetName val="Fee_Rate_Summary10"/>
      <sheetName val="Rate_analysis10"/>
      <sheetName val="BOQ_Distribution10"/>
      <sheetName val="Risk_&amp;_Opportunities10"/>
      <sheetName val="Block_A_-_BOQ10"/>
      <sheetName val="CFForecast_detail10"/>
      <sheetName val="E_&amp;_R10"/>
      <sheetName val="Approved_MTD_Proj_#'s4"/>
      <sheetName val="final_abstract10"/>
      <sheetName val="SC_revtrgt10"/>
      <sheetName val="BS_Schdl-_1_&amp;_210"/>
      <sheetName val="_WORKING4"/>
      <sheetName val="Mat_&amp;_Lab_Rate10"/>
      <sheetName val="PM_Action_10"/>
      <sheetName val="PE_Status10"/>
      <sheetName val="Major_Events_10"/>
      <sheetName val="Crtitical_Issues10"/>
      <sheetName val="Fault_Statistics10"/>
      <sheetName val="Ageing_Pending__CLeared10"/>
      <sheetName val="Fault_Cleared_After_24Hrs10"/>
      <sheetName val="Intro_10"/>
      <sheetName val="Section_Catalogue6"/>
      <sheetName val="Trial_Bal10"/>
      <sheetName val="Detailed_Summary_(5)10"/>
      <sheetName val="Final_Summary10"/>
      <sheetName val="Sub-str_4"/>
      <sheetName val="Sheet_110"/>
      <sheetName val="Variation_Statement4"/>
      <sheetName val="Abstract_-_Single_Line6"/>
      <sheetName val="sq_ftg_detail10"/>
      <sheetName val="Material_Rate3"/>
      <sheetName val="rev_014"/>
      <sheetName val="M_R_List_(2)6"/>
      <sheetName val="Global_factors4"/>
      <sheetName val="Basic_Resources3"/>
      <sheetName val="Final_Bill_of_Material6"/>
      <sheetName val="Column_Bracket3"/>
      <sheetName val="Sqn_Abs__G_13"/>
      <sheetName val="Inter_unit_set_off3"/>
      <sheetName val="Equip_Codes3"/>
      <sheetName val="India_F&amp;S_Template3"/>
      <sheetName val="9__Package_split_-_Cost_3"/>
      <sheetName val="OVER_HEADS3"/>
      <sheetName val="Summary_05063"/>
      <sheetName val="Summary_0607-_31_MAR3"/>
      <sheetName val="Civil_Boq11"/>
      <sheetName val="SPT_vs_PHI11"/>
      <sheetName val="Chandrawal_-111"/>
      <sheetName val="Guide_VAT_ED_Credit11"/>
      <sheetName val="AMC_&amp;_O&amp;M11"/>
      <sheetName val="JTS_Costing11"/>
      <sheetName val="Break_up_Sheet9"/>
      <sheetName val="std_wt_11"/>
      <sheetName val="Material_11"/>
      <sheetName val="floor_slab-RS210"/>
      <sheetName val="Pile_cap11"/>
      <sheetName val="Abstract_Sheet9"/>
      <sheetName val="Legal_Risk_Analysis9"/>
      <sheetName val="BOQ_Direct_selling_cost10"/>
      <sheetName val="Staff_Forecast_spread10"/>
      <sheetName val="PIpe_Pushing10"/>
      <sheetName val="d-safe_specs11"/>
      <sheetName val="General_Summary9"/>
      <sheetName val="+X_&amp;_-X_DIR_PRE9"/>
      <sheetName val="PRECAST_lightconc-II10"/>
      <sheetName val="13__Steel_-_Ratio9"/>
      <sheetName val="Labour_productivity10"/>
      <sheetName val="CABLE_DATA10"/>
      <sheetName val="INPUT_SHEET10"/>
      <sheetName val="Extra_Item9"/>
      <sheetName val="Fill_this_out_first___9"/>
      <sheetName val="Labour_&amp;_Plant9"/>
      <sheetName val="Project_Budget_Worksheet9"/>
      <sheetName val="TASKRSRC_(2)9"/>
      <sheetName val="V_O_4_-_PCC_Qty9"/>
      <sheetName val="TBAL9697_-group_wise__sdpl9"/>
      <sheetName val="Field_Values9"/>
      <sheetName val="organi_synthesis_lab9"/>
      <sheetName val="Fin_Sum9"/>
      <sheetName val="BOQ_-II_ph_29"/>
      <sheetName val="2_1_受電設備棟9"/>
      <sheetName val="2_2_受・防火水槽9"/>
      <sheetName val="2_3_排水処理設備棟9"/>
      <sheetName val="2_4_倉庫棟9"/>
      <sheetName val="2_5_守衛棟9"/>
      <sheetName val="d-safe_DELUXE9"/>
      <sheetName val="DETAIL_SHEET9"/>
      <sheetName val="PointNo_59"/>
      <sheetName val="1_01_(a)9"/>
      <sheetName val="T1037_Entire_School9"/>
      <sheetName val="RMZ_Summary9"/>
      <sheetName val="Balance_sheet9"/>
      <sheetName val="Employee_List9"/>
      <sheetName val="RCC,Ret__Wall9"/>
      <sheetName val="BOQ_fire_proofing9"/>
      <sheetName val="STAFFSCHED_9"/>
      <sheetName val="PRECAST_lightconc_II9"/>
      <sheetName val="Basement_Budget9"/>
      <sheetName val="IO_LIST9"/>
      <sheetName val="Plant_Cost9"/>
      <sheetName val="PC_Master_List9"/>
      <sheetName val="ORDER_BOOKING9"/>
      <sheetName val="except_wiring9"/>
      <sheetName val="3cd_Annexure9"/>
      <sheetName val="_9"/>
      <sheetName val="BOQ_(2)9"/>
      <sheetName val="Site_Dev_BOQ9"/>
      <sheetName val="labour_coeff9"/>
      <sheetName val="10__&amp;_11__Rate_Code_&amp;_BQ9"/>
      <sheetName val="Scope_Reconciliation9"/>
      <sheetName val="Current_Bill_MB_ref9"/>
      <sheetName val="NT_LBH9"/>
      <sheetName val="Desgn(zone_I)9"/>
      <sheetName val="1st_and_4th_flight9"/>
      <sheetName val="Cover_sheet9"/>
      <sheetName val="Site_wise_NADs9"/>
      <sheetName val="@Risk_Inputs9"/>
      <sheetName val="Depreciation_Calc9"/>
      <sheetName val="b_s_-p_l_-sch_9"/>
      <sheetName val="Tender_Summary9"/>
      <sheetName val="Project_Details__9"/>
      <sheetName val="Top_Line_-_WWW9"/>
      <sheetName val="Activity_Costing_Breakup9"/>
      <sheetName val="Unit_Rate(CIS)9"/>
      <sheetName val="Conc_Analysis9"/>
      <sheetName val="Basic_9"/>
      <sheetName val="Back-UP_IRA_(CIS)9"/>
      <sheetName val="Precast_IRA9"/>
      <sheetName val="Precast_IRA_Backup9"/>
      <sheetName val="Precast_RA9"/>
      <sheetName val="M_S_9"/>
      <sheetName val="Summary_year_Plan9"/>
      <sheetName val="Staff_Acco_9"/>
      <sheetName val="BOQ_9"/>
      <sheetName val="Fee_Rate_Summary9"/>
      <sheetName val="Rate_analysis9"/>
      <sheetName val="BOQ_Distribution9"/>
      <sheetName val="Risk_&amp;_Opportunities9"/>
      <sheetName val="Block_A_-_BOQ9"/>
      <sheetName val="CFForecast_detail9"/>
      <sheetName val="E_&amp;_R9"/>
      <sheetName val="Approved_MTD_Proj_#'s3"/>
      <sheetName val="final_abstract9"/>
      <sheetName val="SC_revtrgt9"/>
      <sheetName val="BS_Schdl-_1_&amp;_29"/>
      <sheetName val="_WORKING3"/>
      <sheetName val="Mat_&amp;_Lab_Rate9"/>
      <sheetName val="PM_Action_9"/>
      <sheetName val="PE_Status9"/>
      <sheetName val="Major_Events_9"/>
      <sheetName val="Crtitical_Issues9"/>
      <sheetName val="Fault_Statistics9"/>
      <sheetName val="Ageing_Pending__CLeared9"/>
      <sheetName val="Fault_Cleared_After_24Hrs9"/>
      <sheetName val="Intro_9"/>
      <sheetName val="Section_Catalogue5"/>
      <sheetName val="Trial_Bal9"/>
      <sheetName val="Detailed_Summary_(5)9"/>
      <sheetName val="Final_Summary9"/>
      <sheetName val="Sub-str_3"/>
      <sheetName val="Sheet_19"/>
      <sheetName val="Variation_Statement3"/>
      <sheetName val="Abstract_-_Single_Line5"/>
      <sheetName val="sq_ftg_detail9"/>
      <sheetName val="Material_Rate2"/>
      <sheetName val="rev_013"/>
      <sheetName val="M_R_List_(2)5"/>
      <sheetName val="Global_factors3"/>
      <sheetName val="Basic_Resources2"/>
      <sheetName val="Final_Bill_of_Material5"/>
      <sheetName val="Column_Bracket2"/>
      <sheetName val="Sqn_Abs__G_12"/>
      <sheetName val="Inter_unit_set_off2"/>
      <sheetName val="Equip_Codes2"/>
      <sheetName val="India_F&amp;S_Template2"/>
      <sheetName val="9__Package_split_-_Cost_2"/>
      <sheetName val="Summary_05062"/>
      <sheetName val="rev_011"/>
      <sheetName val="Global_factors1"/>
      <sheetName val="Equip_Codes"/>
      <sheetName val="Summary_0506"/>
      <sheetName val="Summary_0607-_31_MAR"/>
      <sheetName val="Builtup_Area"/>
      <sheetName val="Linked_Lead"/>
      <sheetName val="Lead_(Final)"/>
      <sheetName val="R_A1"/>
      <sheetName val="Rev__00_-_20_07_04"/>
      <sheetName val="intr_stool_brkup"/>
      <sheetName val="vb_9&amp;10"/>
      <sheetName val="CIF_COST_ITEM"/>
      <sheetName val="Back_Cal_for_OMC"/>
      <sheetName val="Basic_Rates"/>
      <sheetName val="Direct_cost_shed_A-2_"/>
      <sheetName val="WP_Financial_Summary"/>
      <sheetName val="BACKUP_DATA"/>
      <sheetName val="SPT_vs_PHI10"/>
      <sheetName val="Chandrawal_-110"/>
      <sheetName val="Guide_VAT_ED_Credit10"/>
      <sheetName val="AMC_&amp;_O&amp;M10"/>
      <sheetName val="JTS_Costing10"/>
      <sheetName val="std_wt_10"/>
      <sheetName val="Material_10"/>
      <sheetName val="Pile_cap10"/>
      <sheetName val="d-safe_specs10"/>
      <sheetName val="CABLE_DATA9"/>
      <sheetName val="BOQ_8"/>
      <sheetName val="Risk_&amp;_Opportunities8"/>
      <sheetName val="CFForecast_detail8"/>
      <sheetName val="E_&amp;_R8"/>
      <sheetName val="Approved_MTD_Proj_#'s2"/>
      <sheetName val="final_abstract8"/>
      <sheetName val="BS_Schdl-_1_&amp;_28"/>
      <sheetName val="_WORKING2"/>
      <sheetName val="Mat_&amp;_Lab_Rate8"/>
      <sheetName val="PM_Action_8"/>
      <sheetName val="PE_Status8"/>
      <sheetName val="Major_Events_8"/>
      <sheetName val="Crtitical_Issues8"/>
      <sheetName val="Fault_Statistics8"/>
      <sheetName val="Ageing_Pending__CLeared8"/>
      <sheetName val="Fault_Cleared_After_24Hrs8"/>
      <sheetName val="Intro_8"/>
      <sheetName val="Section_Catalogue4"/>
      <sheetName val="Final_Summary8"/>
      <sheetName val="Sub-str_2"/>
      <sheetName val="Sheet_18"/>
      <sheetName val="Variation_Statement2"/>
      <sheetName val="Abstract_-_Single_Line4"/>
      <sheetName val="sq_ftg_detail8"/>
      <sheetName val="Material_Rate1"/>
      <sheetName val="rev_012"/>
      <sheetName val="M_R_List_(2)4"/>
      <sheetName val="Global_factors2"/>
      <sheetName val="Basic_Resources1"/>
      <sheetName val="Final_Bill_of_Material4"/>
      <sheetName val="Column_Bracket1"/>
      <sheetName val="Sqn_Abs__G_11"/>
      <sheetName val="Inter_unit_set_off1"/>
      <sheetName val="Equip_Codes1"/>
      <sheetName val="India_F&amp;S_Template1"/>
      <sheetName val="9__Package_split_-_Cost_1"/>
      <sheetName val="Summary_05061"/>
      <sheetName val="OVER_HEADS1"/>
      <sheetName val="Summary_0607-_31_MAR1"/>
      <sheetName val="Performance_Report1"/>
      <sheetName val="Generic_Sum1"/>
      <sheetName val="CPIPE_11"/>
      <sheetName val="Rob__elektr_1"/>
      <sheetName val="COMP_WALL1"/>
      <sheetName val="SSR___NSSR_Market_final1"/>
      <sheetName val="Pay_Rec1"/>
      <sheetName val="Int(Ho_con_&amp;_LH)1"/>
      <sheetName val="syndicate_codes1"/>
      <sheetName val="UNIT_WT_LIST1"/>
      <sheetName val="Tie_Beams_1"/>
      <sheetName val="Builtup_Area1"/>
      <sheetName val="Linked_Lead1"/>
      <sheetName val="Lead_(Final)1"/>
      <sheetName val="R_A2"/>
      <sheetName val="Rising_Main1"/>
      <sheetName val="Form_61"/>
      <sheetName val="FITZ_MORT_941"/>
      <sheetName val="Rev__00_-_20_07_041"/>
      <sheetName val="Labor_abs-NMR1"/>
      <sheetName val="Rate_An1"/>
      <sheetName val="intr_stool_brkup1"/>
      <sheetName val="vb_9&amp;101"/>
      <sheetName val="CIF_COST_ITEM1"/>
      <sheetName val="schedule_nos1"/>
      <sheetName val="Back_Cal_for_OMC1"/>
      <sheetName val="Basic_Rates1"/>
      <sheetName val="Direct_cost_shed_A-2_1"/>
      <sheetName val="WP_Financial_Summary1"/>
      <sheetName val="BACKUP_DATA1"/>
      <sheetName val="OVER_HEADS2"/>
      <sheetName val="Summary_0607-_31_MAR2"/>
      <sheetName val="Performance_Report2"/>
      <sheetName val="Generic_Sum2"/>
      <sheetName val="CPIPE_12"/>
      <sheetName val="Rob__elektr_2"/>
      <sheetName val="COMP_WALL2"/>
      <sheetName val="SSR___NSSR_Market_final2"/>
      <sheetName val="Pay_Rec2"/>
      <sheetName val="Int(Ho_con_&amp;_LH)2"/>
      <sheetName val="syndicate_codes2"/>
      <sheetName val="UNIT_WT_LIST2"/>
      <sheetName val="Tie_Beams_2"/>
      <sheetName val="Builtup_Area2"/>
      <sheetName val="Linked_Lead2"/>
      <sheetName val="Lead_(Final)2"/>
      <sheetName val="R_A3"/>
      <sheetName val="Rising_Main2"/>
      <sheetName val="Form_62"/>
      <sheetName val="FITZ_MORT_942"/>
      <sheetName val="Rev__00_-_20_07_042"/>
      <sheetName val="Labor_abs-NMR2"/>
      <sheetName val="Rate_An2"/>
      <sheetName val="intr_stool_brkup2"/>
      <sheetName val="vb_9&amp;102"/>
      <sheetName val="CIF_COST_ITEM2"/>
      <sheetName val="schedule_nos2"/>
      <sheetName val="Back_Cal_for_OMC2"/>
      <sheetName val="Basic_Rates2"/>
      <sheetName val="Direct_cost_shed_A-2_2"/>
      <sheetName val="WP_Financial_Summary2"/>
      <sheetName val="BACKUP_DATA2"/>
      <sheetName val="Civil_Boq13"/>
      <sheetName val="SPT_vs_PHI13"/>
      <sheetName val="Chandrawal_-113"/>
      <sheetName val="Guide_VAT_ED_Credit13"/>
      <sheetName val="AMC_&amp;_O&amp;M13"/>
      <sheetName val="JTS_Costing13"/>
      <sheetName val="Break_up_Sheet11"/>
      <sheetName val="std_wt_13"/>
      <sheetName val="Material_13"/>
      <sheetName val="floor_slab-RS212"/>
      <sheetName val="Pile_cap13"/>
      <sheetName val="Abstract_Sheet11"/>
      <sheetName val="Legal_Risk_Analysis11"/>
      <sheetName val="BOQ_Direct_selling_cost12"/>
      <sheetName val="Staff_Forecast_spread12"/>
      <sheetName val="PIpe_Pushing12"/>
      <sheetName val="d-safe_specs13"/>
      <sheetName val="General_Summary11"/>
      <sheetName val="+X_&amp;_-X_DIR_PRE11"/>
      <sheetName val="PRECAST_lightconc-II12"/>
      <sheetName val="13__Steel_-_Ratio11"/>
      <sheetName val="Labour_productivity12"/>
      <sheetName val="CABLE_DATA12"/>
      <sheetName val="INPUT_SHEET12"/>
      <sheetName val="Extra_Item11"/>
      <sheetName val="Fill_this_out_first___11"/>
      <sheetName val="Labour_&amp;_Plant11"/>
      <sheetName val="Project_Budget_Worksheet11"/>
      <sheetName val="TASKRSRC_(2)11"/>
      <sheetName val="V_O_4_-_PCC_Qty11"/>
      <sheetName val="TBAL9697_-group_wise__sdpl11"/>
      <sheetName val="Field_Values11"/>
      <sheetName val="organi_synthesis_lab11"/>
      <sheetName val="Fin_Sum11"/>
      <sheetName val="BOQ_-II_ph_211"/>
      <sheetName val="2_1_受電設備棟11"/>
      <sheetName val="2_2_受・防火水槽11"/>
      <sheetName val="2_3_排水処理設備棟11"/>
      <sheetName val="2_4_倉庫棟11"/>
      <sheetName val="2_5_守衛棟11"/>
      <sheetName val="d-safe_DELUXE11"/>
      <sheetName val="DETAIL_SHEET11"/>
      <sheetName val="PointNo_511"/>
      <sheetName val="1_01_(a)11"/>
      <sheetName val="T1037_Entire_School11"/>
      <sheetName val="RMZ_Summary11"/>
      <sheetName val="Balance_sheet11"/>
      <sheetName val="Employee_List11"/>
      <sheetName val="RCC,Ret__Wall11"/>
      <sheetName val="BOQ_fire_proofing11"/>
      <sheetName val="STAFFSCHED_11"/>
      <sheetName val="PRECAST_lightconc_II11"/>
      <sheetName val="Basement_Budget11"/>
      <sheetName val="IO_LIST11"/>
      <sheetName val="Plant_Cost11"/>
      <sheetName val="PC_Master_List11"/>
      <sheetName val="ORDER_BOOKING11"/>
      <sheetName val="except_wiring11"/>
      <sheetName val="3cd_Annexure11"/>
      <sheetName val="_11"/>
      <sheetName val="BOQ_(2)11"/>
      <sheetName val="Site_Dev_BOQ11"/>
      <sheetName val="labour_coeff11"/>
      <sheetName val="10__&amp;_11__Rate_Code_&amp;_BQ11"/>
      <sheetName val="Scope_Reconciliation11"/>
      <sheetName val="Current_Bill_MB_ref11"/>
      <sheetName val="NT_LBH11"/>
      <sheetName val="Desgn(zone_I)11"/>
      <sheetName val="1st_and_4th_flight11"/>
      <sheetName val="Cover_sheet11"/>
      <sheetName val="Site_wise_NADs11"/>
      <sheetName val="@Risk_Inputs11"/>
      <sheetName val="Depreciation_Calc11"/>
      <sheetName val="b_s_-p_l_-sch_11"/>
      <sheetName val="Tender_Summary11"/>
      <sheetName val="Project_Details__11"/>
      <sheetName val="Top_Line_-_WWW11"/>
      <sheetName val="Activity_Costing_Breakup11"/>
      <sheetName val="Unit_Rate(CIS)11"/>
      <sheetName val="Conc_Analysis11"/>
      <sheetName val="Basic_11"/>
      <sheetName val="Back-UP_IRA_(CIS)11"/>
      <sheetName val="Precast_IRA11"/>
      <sheetName val="Precast_IRA_Backup11"/>
      <sheetName val="Precast_RA11"/>
      <sheetName val="M_S_11"/>
      <sheetName val="Summary_year_Plan11"/>
      <sheetName val="Staff_Acco_11"/>
      <sheetName val="BOQ_11"/>
      <sheetName val="Fee_Rate_Summary11"/>
      <sheetName val="Rate_analysis11"/>
      <sheetName val="BOQ_Distribution11"/>
      <sheetName val="Risk_&amp;_Opportunities11"/>
      <sheetName val="Block_A_-_BOQ11"/>
      <sheetName val="CFForecast_detail11"/>
      <sheetName val="E_&amp;_R11"/>
      <sheetName val="Approved_MTD_Proj_#'s5"/>
      <sheetName val="final_abstract11"/>
      <sheetName val="SC_revtrgt11"/>
      <sheetName val="BS_Schdl-_1_&amp;_211"/>
      <sheetName val="_WORKING5"/>
      <sheetName val="Mat_&amp;_Lab_Rate11"/>
      <sheetName val="PM_Action_11"/>
      <sheetName val="PE_Status11"/>
      <sheetName val="Major_Events_11"/>
      <sheetName val="Crtitical_Issues11"/>
      <sheetName val="Fault_Statistics11"/>
      <sheetName val="Ageing_Pending__CLeared11"/>
      <sheetName val="Fault_Cleared_After_24Hrs11"/>
      <sheetName val="Intro_11"/>
      <sheetName val="Section_Catalogue7"/>
      <sheetName val="Trial_Bal11"/>
      <sheetName val="Detailed_Summary_(5)11"/>
      <sheetName val="Final_Summary11"/>
      <sheetName val="Sub-str_5"/>
      <sheetName val="Sheet_111"/>
      <sheetName val="Variation_Statement5"/>
      <sheetName val="Abstract_-_Single_Line7"/>
      <sheetName val="sq_ftg_detail11"/>
      <sheetName val="Material_Rate4"/>
      <sheetName val="rev_015"/>
      <sheetName val="M_R_List_(2)7"/>
      <sheetName val="Global_factors5"/>
      <sheetName val="Basic_Resources4"/>
      <sheetName val="Final_Bill_of_Material7"/>
      <sheetName val="Column_Bracket4"/>
      <sheetName val="Sqn_Abs__G_14"/>
      <sheetName val="Inter_unit_set_off4"/>
      <sheetName val="Equip_Codes4"/>
      <sheetName val="India_F&amp;S_Template4"/>
      <sheetName val="9__Package_split_-_Cost_4"/>
      <sheetName val="Summary_05064"/>
      <sheetName val="B7- Col. Sch"/>
      <sheetName val="BM"/>
      <sheetName val="Leg!l Risk Analysis"/>
      <sheetName val="inter"/>
      <sheetName val="steam outlet"/>
      <sheetName val="Sheet5"/>
      <sheetName val="Data Base"/>
      <sheetName val="FT-05-02IsoBOM"/>
      <sheetName val="p1-costg"/>
      <sheetName val="Civil_Boq15"/>
      <sheetName val="SPT_vs_PHI15"/>
      <sheetName val="Chandrawal_-115"/>
      <sheetName val="Guide_VAT_ED_Credit15"/>
      <sheetName val="AMC_&amp;_O&amp;M15"/>
      <sheetName val="JTS_Costing15"/>
      <sheetName val="Break_up_Sheet13"/>
      <sheetName val="std_wt_15"/>
      <sheetName val="Material_15"/>
      <sheetName val="floor_slab-RS214"/>
      <sheetName val="Pile_cap15"/>
      <sheetName val="BOQ_Direct_selling_cost14"/>
      <sheetName val="Abstract_Sheet13"/>
      <sheetName val="Legal_Risk_Analysis13"/>
      <sheetName val="Staff_Forecast_spread14"/>
      <sheetName val="PIpe_Pushing14"/>
      <sheetName val="d-safe_specs15"/>
      <sheetName val="General_Summary13"/>
      <sheetName val="+X_&amp;_-X_DIR_PRE13"/>
      <sheetName val="d-safe_DELUXE13"/>
      <sheetName val="13__Steel_-_Ratio13"/>
      <sheetName val="PRECAST_lightconc-II14"/>
      <sheetName val="Labour_productivity14"/>
      <sheetName val="CABLE_DATA14"/>
      <sheetName val="organi_synthesis_lab13"/>
      <sheetName val="INPUT_SHEET14"/>
      <sheetName val="Extra_Item13"/>
      <sheetName val="Fill_this_out_first___13"/>
      <sheetName val="Labour_&amp;_Plant13"/>
      <sheetName val="Project_Budget_Worksheet13"/>
      <sheetName val="TASKRSRC_(2)13"/>
      <sheetName val="Fin_Sum13"/>
      <sheetName val="V_O_4_-_PCC_Qty13"/>
      <sheetName val="TBAL9697_-group_wise__sdpl13"/>
      <sheetName val="Field_Values13"/>
      <sheetName val="BOQ_-II_ph_213"/>
      <sheetName val="2_1_受電設備棟13"/>
      <sheetName val="2_2_受・防火水槽13"/>
      <sheetName val="2_3_排水処理設備棟13"/>
      <sheetName val="2_4_倉庫棟13"/>
      <sheetName val="2_5_守衛棟13"/>
      <sheetName val="DETAIL_SHEET13"/>
      <sheetName val="PointNo_513"/>
      <sheetName val="1_01_(a)13"/>
      <sheetName val="T1037_Entire_School13"/>
      <sheetName val="RMZ_Summary13"/>
      <sheetName val="Balance_sheet13"/>
      <sheetName val="Employee_List13"/>
      <sheetName val="RCC,Ret__Wall13"/>
      <sheetName val="BOQ_fire_proofing13"/>
      <sheetName val="STAFFSCHED_13"/>
      <sheetName val="PRECAST_lightconc_II13"/>
      <sheetName val="Basement_Budget13"/>
      <sheetName val="IO_LIST13"/>
      <sheetName val="Plant_Cost13"/>
      <sheetName val="PC_Master_List13"/>
      <sheetName val="_13"/>
      <sheetName val="BOQ_(2)13"/>
      <sheetName val="Site_Dev_BOQ13"/>
      <sheetName val="ORDER_BOOKING13"/>
      <sheetName val="except_wiring13"/>
      <sheetName val="3cd_Annexure13"/>
      <sheetName val="labour_coeff13"/>
      <sheetName val="10__&amp;_11__Rate_Code_&amp;_BQ13"/>
      <sheetName val="Scope_Reconciliation13"/>
      <sheetName val="Current_Bill_MB_ref13"/>
      <sheetName val="NT_LBH13"/>
      <sheetName val="Desgn(zone_I)13"/>
      <sheetName val="1st_and_4th_flight13"/>
      <sheetName val="Cover_sheet13"/>
      <sheetName val="Site_wise_NADs13"/>
      <sheetName val="@Risk_Inputs13"/>
      <sheetName val="Depreciation_Calc13"/>
      <sheetName val="b_s_-p_l_-sch_13"/>
      <sheetName val="Tender_Summary13"/>
      <sheetName val="Project_Details__13"/>
      <sheetName val="Top_Line_-_WWW13"/>
      <sheetName val="Activity_Costing_Breakup13"/>
      <sheetName val="Unit_Rate(CIS)13"/>
      <sheetName val="Conc_Analysis13"/>
      <sheetName val="Basic_13"/>
      <sheetName val="Back-UP_IRA_(CIS)13"/>
      <sheetName val="Precast_IRA13"/>
      <sheetName val="Precast_IRA_Backup13"/>
      <sheetName val="Precast_RA13"/>
      <sheetName val="M_S_13"/>
      <sheetName val="Summary_year_Plan13"/>
      <sheetName val="Staff_Acco_13"/>
      <sheetName val="BOQ_13"/>
      <sheetName val="Fee_Rate_Summary13"/>
      <sheetName val="Rate_analysis13"/>
      <sheetName val="BOQ_Distribution13"/>
      <sheetName val="Risk_&amp;_Opportunities13"/>
      <sheetName val="Block_A_-_BOQ13"/>
      <sheetName val="CFForecast_detail13"/>
      <sheetName val="E_&amp;_R13"/>
      <sheetName val="Approved_MTD_Proj_#'s7"/>
      <sheetName val="final_abstract13"/>
      <sheetName val="SC_revtrgt13"/>
      <sheetName val="BS_Schdl-_1_&amp;_213"/>
      <sheetName val="_WORKING7"/>
      <sheetName val="Mat_&amp;_Lab_Rate13"/>
      <sheetName val="PM_Action_13"/>
      <sheetName val="PE_Status13"/>
      <sheetName val="Major_Events_13"/>
      <sheetName val="Crtitical_Issues13"/>
      <sheetName val="Fault_Statistics13"/>
      <sheetName val="Ageing_Pending__CLeared13"/>
      <sheetName val="Fault_Cleared_After_24Hrs13"/>
      <sheetName val="Intro_13"/>
      <sheetName val="Section_Catalogue9"/>
      <sheetName val="Trial_Bal13"/>
      <sheetName val="Detailed_Summary_(5)13"/>
      <sheetName val="Final_Summary13"/>
      <sheetName val="Sub-str_7"/>
      <sheetName val="Sheet_113"/>
      <sheetName val="Variation_Statement7"/>
      <sheetName val="Abstract_-_Single_Line9"/>
      <sheetName val="sq_ftg_detail13"/>
      <sheetName val="Material_Rate6"/>
      <sheetName val="rev_017"/>
      <sheetName val="M_R_List_(2)9"/>
      <sheetName val="Global_factors7"/>
      <sheetName val="Basic_Resources6"/>
      <sheetName val="Final_Bill_of_Material9"/>
      <sheetName val="Column_Bracket6"/>
      <sheetName val="Sqn_Abs__G_16"/>
      <sheetName val="Inter_unit_set_off6"/>
      <sheetName val="Equip_Codes6"/>
      <sheetName val="India_F&amp;S_Template6"/>
      <sheetName val="9__Package_split_-_Cost_6"/>
      <sheetName val="Summary_05066"/>
      <sheetName val="OVER_HEADS4"/>
      <sheetName val="Summary_0607-_31_MAR4"/>
      <sheetName val="Performance_Report3"/>
      <sheetName val="Generic_Sum3"/>
      <sheetName val="CPIPE_13"/>
      <sheetName val="Rob__elektr_3"/>
      <sheetName val="COMP_WALL3"/>
      <sheetName val="SSR___NSSR_Market_final3"/>
      <sheetName val="Pay_Rec3"/>
      <sheetName val="Int(Ho_con_&amp;_LH)3"/>
      <sheetName val="syndicate_codes3"/>
      <sheetName val="UNIT_WT_LIST3"/>
      <sheetName val="Tie_Beams_3"/>
      <sheetName val="Builtup_Area3"/>
      <sheetName val="Linked_Lead3"/>
      <sheetName val="Lead_(Final)3"/>
      <sheetName val="R_A4"/>
      <sheetName val="Rising_Main3"/>
      <sheetName val="Form_63"/>
      <sheetName val="FITZ_MORT_943"/>
      <sheetName val="Rev__00_-_20_07_043"/>
      <sheetName val="Labor_abs-NMR3"/>
      <sheetName val="Rate_An3"/>
      <sheetName val="intr_stool_brkup3"/>
      <sheetName val="vb_9&amp;103"/>
      <sheetName val="CIF_COST_ITEM3"/>
      <sheetName val="schedule_nos3"/>
      <sheetName val="Back_Cal_for_OMC3"/>
      <sheetName val="Basic_Rates3"/>
      <sheetName val="Direct_cost_shed_A-2_3"/>
      <sheetName val="WP_Financial_Summary3"/>
      <sheetName val="BACKUP_DATA3"/>
      <sheetName val="SSR_&amp;_NSSR_Market_final"/>
      <sheetName val="PCS_DATA"/>
      <sheetName val="GM_&amp;_TA"/>
      <sheetName val="Story_Drift-Part_2"/>
      <sheetName val="DB_ET200(R__A)"/>
      <sheetName val="SP&amp;ST_제출가"/>
      <sheetName val="공정율_기초_Data"/>
      <sheetName val="_Pricing_110512_xlsx"/>
      <sheetName val="Sheet1_(2)"/>
      <sheetName val="s"/>
      <sheetName val="_x0008_匀敨瑥ㅟ਱"/>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I-CO"/>
      <sheetName val="Statuses"/>
      <sheetName val="Accounts w Tax Ind"/>
      <sheetName val="Technology"/>
      <sheetName val="A-General"/>
      <sheetName val="2gii"/>
      <sheetName val="REL"/>
      <sheetName val="實際值-2006.02.06"/>
      <sheetName val="works - quote sheet"/>
      <sheetName val="qtn-002(it)s"/>
      <sheetName val="BR2(5)"/>
      <sheetName val="TS-TC"/>
      <sheetName val="Back filling"/>
      <sheetName val="NT items summary"/>
      <sheetName val="precast RC element"/>
      <sheetName val="Basement Works"/>
      <sheetName val="drg study"/>
      <sheetName val="RA"/>
      <sheetName val="basic"/>
      <sheetName val="block"/>
      <sheetName val="BP"/>
      <sheetName val="Technicla manpower"/>
      <sheetName val="Mixer"/>
      <sheetName val="ANALYSIS(CIVIL)"/>
      <sheetName val="GRAND SUMMARY"/>
      <sheetName val="ANa=Str"/>
      <sheetName val="Str.S &amp; Roofing"/>
      <sheetName val="opd"/>
      <sheetName val="Subhead_IV"/>
      <sheetName val="P.Well( RCC)"/>
      <sheetName val="Trial Balance"/>
      <sheetName val="auto"/>
      <sheetName val="Lowside"/>
      <sheetName val="1100"/>
      <sheetName val="Cables (2)"/>
      <sheetName val="Report"/>
      <sheetName val="Plant &amp;  Machinery"/>
      <sheetName val="MB.Prod"/>
      <sheetName val="Detail-Singly"/>
      <sheetName val="Design sheet"/>
      <sheetName val="GR.slab-reinft"/>
      <sheetName val="Sales_Eur"/>
      <sheetName val="DWTables"/>
      <sheetName val="item"/>
      <sheetName val="List of Rem Entries PY"/>
      <sheetName val="1st floor slab"/>
      <sheetName val="wwww"/>
      <sheetName val="DOOR-WINDOW SCHEDULE"/>
      <sheetName val="BLOCK WORK-GRD FLR"/>
      <sheetName val="SLAB SCHEDULE"/>
      <sheetName val="sum of drawings"/>
      <sheetName val="OVDDETAIL"/>
      <sheetName val="CrRajWMM"/>
      <sheetName val="Cashflow_projection9"/>
      <sheetName val="Page_2"/>
      <sheetName val="7_Other_Costs"/>
      <sheetName val="Leg_1-1"/>
      <sheetName val="ABUT_MASTER"/>
      <sheetName val="head_loss_calc"/>
      <sheetName val="DATA_-_Summary"/>
      <sheetName val="Civil_Works"/>
      <sheetName val="DMUU_Inputs"/>
      <sheetName val="UK_P&amp;L"/>
      <sheetName val="Ire_P&amp;L"/>
      <sheetName val="Fr_P&amp;L"/>
      <sheetName val="ES_P&amp;L"/>
      <sheetName val="GR_P&amp;L"/>
      <sheetName val="PT_P&amp;L"/>
      <sheetName val="Trial_Balance"/>
      <sheetName val="BLOCK_WORK_B2"/>
      <sheetName val="Price Comparison"/>
      <sheetName val="Measurements"/>
      <sheetName val="Ceilings"/>
      <sheetName val="ACAD Finishes"/>
      <sheetName val="Site Details"/>
      <sheetName val="Chair"/>
      <sheetName val="Site Area Statement"/>
      <sheetName val="Doors"/>
      <sheetName val="PRICE COMP"/>
      <sheetName val="Internal Budget"/>
      <sheetName val="BHUB - Phase 1 areas"/>
      <sheetName val="MEP Cost "/>
      <sheetName val="BR Adj"/>
      <sheetName val="Cement Cons"/>
      <sheetName val="TBEAM"/>
      <sheetName val="9"/>
      <sheetName val="Staff"/>
      <sheetName val="Gemstar"/>
      <sheetName val="BFS"/>
      <sheetName val="App Q"/>
      <sheetName val="LEVEL SHEET"/>
      <sheetName val="B1"/>
      <sheetName val="Sheet18"/>
      <sheetName val="Lookup definitions"/>
      <sheetName val="BOQ LT"/>
      <sheetName val="grid"/>
      <sheetName val="ELECT"/>
      <sheetName val="CGL"/>
      <sheetName val="Ward areas"/>
      <sheetName val="THA"/>
      <sheetName val="Supplier No."/>
      <sheetName val="Emp Details"/>
      <sheetName val="Accounts_w_Tax_Ind"/>
      <sheetName val="Beam_at_Ground_flr_lvl(Steel)"/>
      <sheetName val="1612_01AL_-_INT_AM&amp;NIEP"/>
      <sheetName val="SM_DATA_with_National_CBP_price"/>
      <sheetName val="BASIS_-DEC_08"/>
      <sheetName val="Joineries"/>
      <sheetName val="500 kVA DG BOQ"/>
      <sheetName val="top sheet CORRE"/>
      <sheetName val="sheeet7"/>
      <sheetName val="Basic Rate"/>
      <sheetName val="Area Statement"/>
      <sheetName val="Main Building"/>
      <sheetName val="Summary - Flr wise"/>
      <sheetName val="Column_Quantity"/>
      <sheetName val="RA_markate"/>
      <sheetName val="Resource"/>
      <sheetName val="March Analysts"/>
      <sheetName val="allocation"/>
      <sheetName val="Wing Wise Status"/>
      <sheetName val="TABLE2"/>
      <sheetName val="Drop Down List"/>
      <sheetName val="DI-ESTI"/>
      <sheetName val="JAN"/>
      <sheetName val="Attributes"/>
      <sheetName val=""/>
      <sheetName val="VI Floor Beam "/>
      <sheetName val="작성방법"/>
      <sheetName val="MPR_PA_1"/>
      <sheetName val="Curve_Detail"/>
      <sheetName val="TCS Proposed"/>
      <sheetName val="BOQ-Road"/>
      <sheetName val=" Type III"/>
      <sheetName val="6000"/>
      <sheetName val="TF"/>
      <sheetName val="Direction projet"/>
      <sheetName val="BQ Working"/>
      <sheetName val="QS Name"/>
      <sheetName val="PRI-LS"/>
      <sheetName val="Name Manager"/>
      <sheetName val="PPAP LOG"/>
      <sheetName val="DETAILED__BOQ"/>
      <sheetName val="Lookup_definitions"/>
      <sheetName val="WORK_TABLE"/>
      <sheetName val="D"/>
      <sheetName val="Canteen Expansion"/>
      <sheetName val="MB-Main"/>
      <sheetName val="DOOR-WIND"/>
      <sheetName val="A.O.R."/>
      <sheetName val="section"/>
      <sheetName val="LOCAL RATES"/>
      <sheetName val="Table"/>
      <sheetName val="sof"/>
      <sheetName val="OST_DATA"/>
      <sheetName val="Menu"/>
      <sheetName val="PCRPT01 341"/>
      <sheetName val="COSTPLAN"/>
      <sheetName val="Monthly Challans"/>
      <sheetName val="DsnConcept"/>
      <sheetName val="PS1"/>
      <sheetName val="Start"/>
      <sheetName val="Page_21"/>
      <sheetName val="DB_ET200(R__A)1"/>
      <sheetName val="SP&amp;ST_제출가1"/>
      <sheetName val="공정율_기초_Data1"/>
      <sheetName val="_Pricing_110512_xlsx1"/>
      <sheetName val="Sheet1_(2)1"/>
      <sheetName val="REFERANCE DATA"/>
      <sheetName val="BOQ_LT"/>
      <sheetName val="15 july 16 to 12 Aug16"/>
      <sheetName val="2 May to 31 May 2017"/>
      <sheetName val="Sales Report-Apr - Sept 08"/>
      <sheetName val="2.Valuation"/>
      <sheetName val="Valuation"/>
      <sheetName val="Schedule of Payment"/>
      <sheetName val="Summary Sheet"/>
      <sheetName val="Annex I-EXTERNAL ELEC"/>
      <sheetName val="Annex III-INT- Manufacturing"/>
      <sheetName val="MB - EXT ELEC"/>
      <sheetName val="MB - INT UTILITY"/>
      <sheetName val="MB - INT MFG BLD"/>
      <sheetName val="Slab thickness entry"/>
      <sheetName val="Site"/>
      <sheetName val="Silo with internal cone"/>
      <sheetName val="&lt;24-Staff RentTable&gt;"/>
      <sheetName val="REVENUES &amp; BS"/>
      <sheetName val="Basis Definition &amp; Lists"/>
      <sheetName val="T1"/>
      <sheetName val="Basic Material rate"/>
      <sheetName val="Labour Cost Breakup"/>
      <sheetName val="Basic labour Rate"/>
      <sheetName val="Basic_Material_rate"/>
      <sheetName val="Labour_Cost_Breakup"/>
      <sheetName val="Basic_labour_Rate"/>
      <sheetName val="ATTACH_6A"/>
      <sheetName val="Sloshing"/>
      <sheetName val="ETC Plant Cost"/>
      <sheetName val="SAL"/>
      <sheetName val="CAMPO &amp; PC_BC"/>
      <sheetName val="TAT"/>
      <sheetName val="YLD"/>
      <sheetName val="BHANDUP"/>
      <sheetName val="2.9. Payment Balance"/>
      <sheetName val="Manpower"/>
      <sheetName val="ssr-rates"/>
      <sheetName val="r"/>
      <sheetName val="Labour rate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ow r="3">
          <cell r="D3" t="str">
            <v>Gujarat rehabilitation work of Mathak village for TWRI</v>
          </cell>
        </row>
      </sheetData>
      <sheetData sheetId="302">
        <row r="3">
          <cell r="D3" t="str">
            <v>Gujarat rehabilitation work of Mathak village for TWRI</v>
          </cell>
        </row>
      </sheetData>
      <sheetData sheetId="303">
        <row r="3">
          <cell r="D3" t="str">
            <v>Gujarat rehabilitation work of Mathak village for TWRI</v>
          </cell>
        </row>
      </sheetData>
      <sheetData sheetId="304">
        <row r="3">
          <cell r="D3" t="str">
            <v>Gujarat rehabilitation work of Mathak village for TWRI</v>
          </cell>
        </row>
      </sheetData>
      <sheetData sheetId="305">
        <row r="3">
          <cell r="D3" t="str">
            <v>Gujarat rehabilitation work of Mathak village for TWRI</v>
          </cell>
        </row>
      </sheetData>
      <sheetData sheetId="306">
        <row r="3">
          <cell r="D3" t="str">
            <v>Gujarat rehabilitation work of Mathak village for TWRI</v>
          </cell>
        </row>
      </sheetData>
      <sheetData sheetId="307">
        <row r="3">
          <cell r="D3" t="str">
            <v>Gujarat rehabilitation work of Mathak village for TWRI</v>
          </cell>
        </row>
      </sheetData>
      <sheetData sheetId="308">
        <row r="3">
          <cell r="D3" t="str">
            <v>Gujarat rehabilitation work of Mathak village for TWRI</v>
          </cell>
        </row>
      </sheetData>
      <sheetData sheetId="309">
        <row r="3">
          <cell r="D3" t="str">
            <v>Gujarat rehabilitation work of Mathak village for TWRI</v>
          </cell>
        </row>
      </sheetData>
      <sheetData sheetId="310">
        <row r="3">
          <cell r="D3" t="str">
            <v>Gujarat rehabilitation work of Mathak village for TWRI</v>
          </cell>
        </row>
      </sheetData>
      <sheetData sheetId="311">
        <row r="3">
          <cell r="D3" t="str">
            <v>Gujarat rehabilitation work of Mathak village for TWRI</v>
          </cell>
        </row>
      </sheetData>
      <sheetData sheetId="312">
        <row r="3">
          <cell r="D3" t="str">
            <v>Gujarat rehabilitation work of Mathak village for TWRI</v>
          </cell>
        </row>
      </sheetData>
      <sheetData sheetId="313">
        <row r="3">
          <cell r="D3" t="str">
            <v>Gujarat rehabilitation work of Mathak village for TWRI</v>
          </cell>
        </row>
      </sheetData>
      <sheetData sheetId="314">
        <row r="3">
          <cell r="D3" t="str">
            <v>Gujarat rehabilitation work of Mathak village for TWRI</v>
          </cell>
        </row>
      </sheetData>
      <sheetData sheetId="315">
        <row r="3">
          <cell r="D3" t="str">
            <v>Gujarat rehabilitation work of Mathak village for TWRI</v>
          </cell>
        </row>
      </sheetData>
      <sheetData sheetId="316">
        <row r="3">
          <cell r="D3" t="str">
            <v>Gujarat rehabilitation work of Mathak village for TWRI</v>
          </cell>
        </row>
      </sheetData>
      <sheetData sheetId="317">
        <row r="3">
          <cell r="D3" t="str">
            <v>Gujarat rehabilitation work of Mathak village for TWRI</v>
          </cell>
        </row>
      </sheetData>
      <sheetData sheetId="318">
        <row r="3">
          <cell r="D3" t="str">
            <v>Gujarat rehabilitation work of Mathak village for TWRI</v>
          </cell>
        </row>
      </sheetData>
      <sheetData sheetId="319">
        <row r="3">
          <cell r="D3" t="str">
            <v>Gujarat rehabilitation work of Mathak village for TWRI</v>
          </cell>
        </row>
      </sheetData>
      <sheetData sheetId="320">
        <row r="3">
          <cell r="D3" t="str">
            <v>Gujarat rehabilitation work of Mathak village for TWRI</v>
          </cell>
        </row>
      </sheetData>
      <sheetData sheetId="321">
        <row r="3">
          <cell r="D3" t="str">
            <v>Gujarat rehabilitation work of Mathak village for TWRI</v>
          </cell>
        </row>
      </sheetData>
      <sheetData sheetId="322">
        <row r="3">
          <cell r="D3" t="str">
            <v>Gujarat rehabilitation work of Mathak village for TWRI</v>
          </cell>
        </row>
      </sheetData>
      <sheetData sheetId="323">
        <row r="3">
          <cell r="D3" t="str">
            <v>Gujarat rehabilitation work of Mathak village for TWRI</v>
          </cell>
        </row>
      </sheetData>
      <sheetData sheetId="324">
        <row r="3">
          <cell r="D3" t="str">
            <v>Gujarat rehabilitation work of Mathak village for TWRI</v>
          </cell>
        </row>
      </sheetData>
      <sheetData sheetId="325">
        <row r="3">
          <cell r="D3" t="str">
            <v>Gujarat rehabilitation work of Mathak village for TWRI</v>
          </cell>
        </row>
      </sheetData>
      <sheetData sheetId="326">
        <row r="3">
          <cell r="D3" t="str">
            <v>Gujarat rehabilitation work of Mathak village for TWRI</v>
          </cell>
        </row>
      </sheetData>
      <sheetData sheetId="327">
        <row r="3">
          <cell r="D3" t="str">
            <v>Gujarat rehabilitation work of Mathak village for TWRI</v>
          </cell>
        </row>
      </sheetData>
      <sheetData sheetId="328">
        <row r="3">
          <cell r="D3" t="str">
            <v>Gujarat rehabilitation work of Mathak village for TWRI</v>
          </cell>
        </row>
      </sheetData>
      <sheetData sheetId="329">
        <row r="3">
          <cell r="D3" t="str">
            <v>Gujarat rehabilitation work of Mathak village for TWRI</v>
          </cell>
        </row>
      </sheetData>
      <sheetData sheetId="330">
        <row r="3">
          <cell r="D3" t="str">
            <v>Gujarat rehabilitation work of Mathak village for TWRI</v>
          </cell>
        </row>
      </sheetData>
      <sheetData sheetId="331">
        <row r="3">
          <cell r="D3" t="str">
            <v>Gujarat rehabilitation work of Mathak village for TWRI</v>
          </cell>
        </row>
      </sheetData>
      <sheetData sheetId="332">
        <row r="3">
          <cell r="D3" t="str">
            <v>Gujarat rehabilitation work of Mathak village for TWRI</v>
          </cell>
        </row>
      </sheetData>
      <sheetData sheetId="333">
        <row r="3">
          <cell r="D3" t="str">
            <v>Gujarat rehabilitation work of Mathak village for TWRI</v>
          </cell>
        </row>
      </sheetData>
      <sheetData sheetId="334">
        <row r="3">
          <cell r="D3" t="str">
            <v>Gujarat rehabilitation work of Mathak village for TWRI</v>
          </cell>
        </row>
      </sheetData>
      <sheetData sheetId="335">
        <row r="3">
          <cell r="D3" t="str">
            <v>Gujarat rehabilitation work of Mathak village for TWRI</v>
          </cell>
        </row>
      </sheetData>
      <sheetData sheetId="336">
        <row r="3">
          <cell r="D3" t="str">
            <v>Gujarat rehabilitation work of Mathak village for TWRI</v>
          </cell>
        </row>
      </sheetData>
      <sheetData sheetId="337">
        <row r="3">
          <cell r="D3" t="str">
            <v>Gujarat rehabilitation work of Mathak village for TWRI</v>
          </cell>
        </row>
      </sheetData>
      <sheetData sheetId="338">
        <row r="3">
          <cell r="D3" t="str">
            <v>Gujarat rehabilitation work of Mathak village for TWRI</v>
          </cell>
        </row>
      </sheetData>
      <sheetData sheetId="339">
        <row r="3">
          <cell r="D3" t="str">
            <v>Gujarat rehabilitation work of Mathak village for TWRI</v>
          </cell>
        </row>
      </sheetData>
      <sheetData sheetId="340">
        <row r="3">
          <cell r="D3" t="str">
            <v>Gujarat rehabilitation work of Mathak village for TWRI</v>
          </cell>
        </row>
      </sheetData>
      <sheetData sheetId="341">
        <row r="3">
          <cell r="D3" t="str">
            <v>Gujarat rehabilitation work of Mathak village for TWRI</v>
          </cell>
        </row>
      </sheetData>
      <sheetData sheetId="342">
        <row r="3">
          <cell r="D3" t="str">
            <v>Gujarat rehabilitation work of Mathak village for TWRI</v>
          </cell>
        </row>
      </sheetData>
      <sheetData sheetId="343">
        <row r="3">
          <cell r="D3" t="str">
            <v>Gujarat rehabilitation work of Mathak village for TWRI</v>
          </cell>
        </row>
      </sheetData>
      <sheetData sheetId="344">
        <row r="3">
          <cell r="D3" t="str">
            <v>Gujarat rehabilitation work of Mathak village for TWRI</v>
          </cell>
        </row>
      </sheetData>
      <sheetData sheetId="345">
        <row r="3">
          <cell r="D3" t="str">
            <v>Gujarat rehabilitation work of Mathak village for TWRI</v>
          </cell>
        </row>
      </sheetData>
      <sheetData sheetId="346">
        <row r="3">
          <cell r="D3" t="str">
            <v>Gujarat rehabilitation work of Mathak village for TWRI</v>
          </cell>
        </row>
      </sheetData>
      <sheetData sheetId="347">
        <row r="3">
          <cell r="D3" t="str">
            <v>Gujarat rehabilitation work of Mathak village for TWRI</v>
          </cell>
        </row>
      </sheetData>
      <sheetData sheetId="348">
        <row r="3">
          <cell r="D3" t="str">
            <v>Gujarat rehabilitation work of Mathak village for TWRI</v>
          </cell>
        </row>
      </sheetData>
      <sheetData sheetId="349">
        <row r="3">
          <cell r="D3" t="str">
            <v>Gujarat rehabilitation work of Mathak village for TWRI</v>
          </cell>
        </row>
      </sheetData>
      <sheetData sheetId="350">
        <row r="3">
          <cell r="D3" t="str">
            <v>Gujarat rehabilitation work of Mathak village for TWRI</v>
          </cell>
        </row>
      </sheetData>
      <sheetData sheetId="351">
        <row r="3">
          <cell r="D3" t="str">
            <v>Gujarat rehabilitation work of Mathak village for TWRI</v>
          </cell>
        </row>
      </sheetData>
      <sheetData sheetId="352">
        <row r="3">
          <cell r="D3" t="str">
            <v>Gujarat rehabilitation work of Mathak village for TWRI</v>
          </cell>
        </row>
      </sheetData>
      <sheetData sheetId="353">
        <row r="3">
          <cell r="D3" t="str">
            <v>Gujarat rehabilitation work of Mathak village for TWRI</v>
          </cell>
        </row>
      </sheetData>
      <sheetData sheetId="354">
        <row r="3">
          <cell r="D3" t="str">
            <v>Gujarat rehabilitation work of Mathak village for TWRI</v>
          </cell>
        </row>
      </sheetData>
      <sheetData sheetId="355">
        <row r="3">
          <cell r="D3" t="str">
            <v>Gujarat rehabilitation work of Mathak village for TWRI</v>
          </cell>
        </row>
      </sheetData>
      <sheetData sheetId="356">
        <row r="3">
          <cell r="D3" t="str">
            <v>Gujarat rehabilitation work of Mathak village for TWRI</v>
          </cell>
        </row>
      </sheetData>
      <sheetData sheetId="357">
        <row r="3">
          <cell r="D3" t="str">
            <v>Gujarat rehabilitation work of Mathak village for TWRI</v>
          </cell>
        </row>
      </sheetData>
      <sheetData sheetId="358">
        <row r="3">
          <cell r="D3" t="str">
            <v>Gujarat rehabilitation work of Mathak village for TWRI</v>
          </cell>
        </row>
      </sheetData>
      <sheetData sheetId="359">
        <row r="3">
          <cell r="D3" t="str">
            <v>Gujarat rehabilitation work of Mathak village for TWRI</v>
          </cell>
        </row>
      </sheetData>
      <sheetData sheetId="360">
        <row r="3">
          <cell r="D3" t="str">
            <v>Gujarat rehabilitation work of Mathak village for TWRI</v>
          </cell>
        </row>
      </sheetData>
      <sheetData sheetId="361">
        <row r="3">
          <cell r="D3" t="str">
            <v>Gujarat rehabilitation work of Mathak village for TWRI</v>
          </cell>
        </row>
      </sheetData>
      <sheetData sheetId="362">
        <row r="3">
          <cell r="D3" t="str">
            <v>Gujarat rehabilitation work of Mathak village for TWRI</v>
          </cell>
        </row>
      </sheetData>
      <sheetData sheetId="363">
        <row r="3">
          <cell r="D3" t="str">
            <v>Gujarat rehabilitation work of Mathak village for TWRI</v>
          </cell>
        </row>
      </sheetData>
      <sheetData sheetId="364">
        <row r="3">
          <cell r="D3" t="str">
            <v>Gujarat rehabilitation work of Mathak village for TWRI</v>
          </cell>
        </row>
      </sheetData>
      <sheetData sheetId="365">
        <row r="3">
          <cell r="D3" t="str">
            <v>Gujarat rehabilitation work of Mathak village for TWRI</v>
          </cell>
        </row>
      </sheetData>
      <sheetData sheetId="366">
        <row r="3">
          <cell r="D3" t="str">
            <v>Gujarat rehabilitation work of Mathak village for TWRI</v>
          </cell>
        </row>
      </sheetData>
      <sheetData sheetId="367">
        <row r="3">
          <cell r="D3" t="str">
            <v>Gujarat rehabilitation work of Mathak village for TWRI</v>
          </cell>
        </row>
      </sheetData>
      <sheetData sheetId="368">
        <row r="3">
          <cell r="D3" t="str">
            <v>Gujarat rehabilitation work of Mathak village for TWRI</v>
          </cell>
        </row>
      </sheetData>
      <sheetData sheetId="369">
        <row r="3">
          <cell r="D3" t="str">
            <v>Gujarat rehabilitation work of Mathak village for TWRI</v>
          </cell>
        </row>
      </sheetData>
      <sheetData sheetId="370">
        <row r="3">
          <cell r="D3" t="str">
            <v>Gujarat rehabilitation work of Mathak village for TWRI</v>
          </cell>
        </row>
      </sheetData>
      <sheetData sheetId="371">
        <row r="3">
          <cell r="D3" t="str">
            <v>Gujarat rehabilitation work of Mathak village for TWRI</v>
          </cell>
        </row>
      </sheetData>
      <sheetData sheetId="372">
        <row r="3">
          <cell r="D3" t="str">
            <v>Gujarat rehabilitation work of Mathak village for TWRI</v>
          </cell>
        </row>
      </sheetData>
      <sheetData sheetId="373">
        <row r="3">
          <cell r="D3" t="str">
            <v>Gujarat rehabilitation work of Mathak village for TWRI</v>
          </cell>
        </row>
      </sheetData>
      <sheetData sheetId="374">
        <row r="3">
          <cell r="D3" t="str">
            <v>Gujarat rehabilitation work of Mathak village for TWRI</v>
          </cell>
        </row>
      </sheetData>
      <sheetData sheetId="375">
        <row r="3">
          <cell r="D3" t="str">
            <v>Gujarat rehabilitation work of Mathak village for TWRI</v>
          </cell>
        </row>
      </sheetData>
      <sheetData sheetId="376">
        <row r="3">
          <cell r="D3" t="str">
            <v>Gujarat rehabilitation work of Mathak village for TWRI</v>
          </cell>
        </row>
      </sheetData>
      <sheetData sheetId="377">
        <row r="3">
          <cell r="D3" t="str">
            <v>Gujarat rehabilitation work of Mathak village for TWRI</v>
          </cell>
        </row>
      </sheetData>
      <sheetData sheetId="378">
        <row r="3">
          <cell r="D3" t="str">
            <v>Gujarat rehabilitation work of Mathak village for TWRI</v>
          </cell>
        </row>
      </sheetData>
      <sheetData sheetId="379">
        <row r="3">
          <cell r="D3" t="str">
            <v>Gujarat rehabilitation work of Mathak village for TWRI</v>
          </cell>
        </row>
      </sheetData>
      <sheetData sheetId="380">
        <row r="3">
          <cell r="D3" t="str">
            <v>Gujarat rehabilitation work of Mathak village for TWRI</v>
          </cell>
        </row>
      </sheetData>
      <sheetData sheetId="381">
        <row r="3">
          <cell r="D3" t="str">
            <v>Gujarat rehabilitation work of Mathak village for TWRI</v>
          </cell>
        </row>
      </sheetData>
      <sheetData sheetId="382">
        <row r="3">
          <cell r="D3" t="str">
            <v>Gujarat rehabilitation work of Mathak village for TWRI</v>
          </cell>
        </row>
      </sheetData>
      <sheetData sheetId="383">
        <row r="3">
          <cell r="D3" t="str">
            <v>Gujarat rehabilitation work of Mathak village for TWRI</v>
          </cell>
        </row>
      </sheetData>
      <sheetData sheetId="384">
        <row r="3">
          <cell r="D3" t="str">
            <v>Gujarat rehabilitation work of Mathak village for TWRI</v>
          </cell>
        </row>
      </sheetData>
      <sheetData sheetId="385">
        <row r="3">
          <cell r="D3" t="str">
            <v>Gujarat rehabilitation work of Mathak village for TWRI</v>
          </cell>
        </row>
      </sheetData>
      <sheetData sheetId="386">
        <row r="3">
          <cell r="D3" t="str">
            <v>Gujarat rehabilitation work of Mathak village for TWRI</v>
          </cell>
        </row>
      </sheetData>
      <sheetData sheetId="387">
        <row r="3">
          <cell r="D3" t="str">
            <v>Gujarat rehabilitation work of Mathak village for TWRI</v>
          </cell>
        </row>
      </sheetData>
      <sheetData sheetId="388">
        <row r="3">
          <cell r="D3" t="str">
            <v>Gujarat rehabilitation work of Mathak village for TWRI</v>
          </cell>
        </row>
      </sheetData>
      <sheetData sheetId="389">
        <row r="3">
          <cell r="D3" t="str">
            <v>Gujarat rehabilitation work of Mathak village for TWRI</v>
          </cell>
        </row>
      </sheetData>
      <sheetData sheetId="390" refreshError="1"/>
      <sheetData sheetId="391" refreshError="1"/>
      <sheetData sheetId="392">
        <row r="3">
          <cell r="D3" t="str">
            <v>Gujarat rehabilitation work of Mathak village for TWRI</v>
          </cell>
        </row>
      </sheetData>
      <sheetData sheetId="393">
        <row r="3">
          <cell r="D3" t="str">
            <v>Gujarat rehabilitation work of Mathak village for TWRI</v>
          </cell>
        </row>
      </sheetData>
      <sheetData sheetId="394" refreshError="1"/>
      <sheetData sheetId="395" refreshError="1"/>
      <sheetData sheetId="396">
        <row r="3">
          <cell r="D3" t="str">
            <v>Gujarat rehabilitation work of Mathak village for TWRI</v>
          </cell>
        </row>
      </sheetData>
      <sheetData sheetId="397">
        <row r="3">
          <cell r="D3" t="str">
            <v>Gujarat rehabilitation work of Mathak village for TWRI</v>
          </cell>
        </row>
      </sheetData>
      <sheetData sheetId="398">
        <row r="3">
          <cell r="D3" t="str">
            <v>Gujarat rehabilitation work of Mathak village for TWRI</v>
          </cell>
        </row>
      </sheetData>
      <sheetData sheetId="399">
        <row r="3">
          <cell r="D3" t="str">
            <v>Gujarat rehabilitation work of Mathak village for TWRI</v>
          </cell>
        </row>
      </sheetData>
      <sheetData sheetId="400">
        <row r="3">
          <cell r="D3" t="str">
            <v>Gujarat rehabilitation work of Mathak village for TWRI</v>
          </cell>
        </row>
      </sheetData>
      <sheetData sheetId="401">
        <row r="3">
          <cell r="D3" t="str">
            <v>Gujarat rehabilitation work of Mathak village for TWRI</v>
          </cell>
        </row>
      </sheetData>
      <sheetData sheetId="402">
        <row r="3">
          <cell r="D3" t="str">
            <v>Gujarat rehabilitation work of Mathak village for TWRI</v>
          </cell>
        </row>
      </sheetData>
      <sheetData sheetId="403">
        <row r="3">
          <cell r="D3" t="str">
            <v>Gujarat rehabilitation work of Mathak village for TWRI</v>
          </cell>
        </row>
      </sheetData>
      <sheetData sheetId="404">
        <row r="3">
          <cell r="D3" t="str">
            <v>Gujarat rehabilitation work of Mathak village for TWRI</v>
          </cell>
        </row>
      </sheetData>
      <sheetData sheetId="405">
        <row r="3">
          <cell r="D3" t="str">
            <v>Gujarat rehabilitation work of Mathak village for TWRI</v>
          </cell>
        </row>
      </sheetData>
      <sheetData sheetId="406">
        <row r="3">
          <cell r="D3" t="str">
            <v>Gujarat rehabilitation work of Mathak village for TWRI</v>
          </cell>
        </row>
      </sheetData>
      <sheetData sheetId="407">
        <row r="3">
          <cell r="D3" t="str">
            <v>Gujarat rehabilitation work of Mathak village for TWRI</v>
          </cell>
        </row>
      </sheetData>
      <sheetData sheetId="408">
        <row r="3">
          <cell r="D3" t="str">
            <v>Gujarat rehabilitation work of Mathak village for TWRI</v>
          </cell>
        </row>
      </sheetData>
      <sheetData sheetId="409">
        <row r="3">
          <cell r="D3" t="str">
            <v>Gujarat rehabilitation work of Mathak village for TWRI</v>
          </cell>
        </row>
      </sheetData>
      <sheetData sheetId="410">
        <row r="3">
          <cell r="D3" t="str">
            <v>Gujarat rehabilitation work of Mathak village for TWRI</v>
          </cell>
        </row>
      </sheetData>
      <sheetData sheetId="411">
        <row r="3">
          <cell r="D3" t="str">
            <v>Gujarat rehabilitation work of Mathak village for TWRI</v>
          </cell>
        </row>
      </sheetData>
      <sheetData sheetId="412">
        <row r="3">
          <cell r="D3" t="str">
            <v>Gujarat rehabilitation work of Mathak village for TWRI</v>
          </cell>
        </row>
      </sheetData>
      <sheetData sheetId="413">
        <row r="3">
          <cell r="D3" t="str">
            <v>Gujarat rehabilitation work of Mathak village for TWRI</v>
          </cell>
        </row>
      </sheetData>
      <sheetData sheetId="414">
        <row r="3">
          <cell r="D3" t="str">
            <v>Gujarat rehabilitation work of Mathak village for TWRI</v>
          </cell>
        </row>
      </sheetData>
      <sheetData sheetId="415">
        <row r="3">
          <cell r="D3" t="str">
            <v>Gujarat rehabilitation work of Mathak village for TWRI</v>
          </cell>
        </row>
      </sheetData>
      <sheetData sheetId="416">
        <row r="3">
          <cell r="D3" t="str">
            <v>Gujarat rehabilitation work of Mathak village for TWRI</v>
          </cell>
        </row>
      </sheetData>
      <sheetData sheetId="417">
        <row r="3">
          <cell r="D3" t="str">
            <v>Gujarat rehabilitation work of Mathak village for TWRI</v>
          </cell>
        </row>
      </sheetData>
      <sheetData sheetId="418">
        <row r="3">
          <cell r="D3" t="str">
            <v>Gujarat rehabilitation work of Mathak village for TWRI</v>
          </cell>
        </row>
      </sheetData>
      <sheetData sheetId="419">
        <row r="3">
          <cell r="D3" t="str">
            <v>Gujarat rehabilitation work of Mathak village for TWRI</v>
          </cell>
        </row>
      </sheetData>
      <sheetData sheetId="420">
        <row r="3">
          <cell r="D3" t="str">
            <v>Gujarat rehabilitation work of Mathak village for TWRI</v>
          </cell>
        </row>
      </sheetData>
      <sheetData sheetId="421">
        <row r="3">
          <cell r="D3" t="str">
            <v>Gujarat rehabilitation work of Mathak village for TWRI</v>
          </cell>
        </row>
      </sheetData>
      <sheetData sheetId="422" refreshError="1"/>
      <sheetData sheetId="423">
        <row r="3">
          <cell r="D3" t="str">
            <v>Gujarat rehabilitation work of Mathak village for TWRI</v>
          </cell>
        </row>
      </sheetData>
      <sheetData sheetId="424">
        <row r="3">
          <cell r="D3" t="str">
            <v>Gujarat rehabilitation work of Mathak village for TWRI</v>
          </cell>
        </row>
      </sheetData>
      <sheetData sheetId="425">
        <row r="3">
          <cell r="D3" t="str">
            <v>Gujarat rehabilitation work of Mathak village for TWRI</v>
          </cell>
        </row>
      </sheetData>
      <sheetData sheetId="426" refreshError="1"/>
      <sheetData sheetId="427">
        <row r="3">
          <cell r="D3" t="str">
            <v>Gujarat rehabilitation work of Mathak village for TWRI</v>
          </cell>
        </row>
      </sheetData>
      <sheetData sheetId="428">
        <row r="3">
          <cell r="D3" t="str">
            <v>Gujarat rehabilitation work of Mathak village for TWRI</v>
          </cell>
        </row>
      </sheetData>
      <sheetData sheetId="429">
        <row r="3">
          <cell r="D3" t="str">
            <v>Gujarat rehabilitation work of Mathak village for TWRI</v>
          </cell>
        </row>
      </sheetData>
      <sheetData sheetId="430">
        <row r="3">
          <cell r="D3" t="str">
            <v>Gujarat rehabilitation work of Mathak village for TWRI</v>
          </cell>
        </row>
      </sheetData>
      <sheetData sheetId="431">
        <row r="3">
          <cell r="D3" t="str">
            <v>Gujarat rehabilitation work of Mathak village for TWRI</v>
          </cell>
        </row>
      </sheetData>
      <sheetData sheetId="432">
        <row r="3">
          <cell r="D3" t="str">
            <v>Gujarat rehabilitation work of Mathak village for TWRI</v>
          </cell>
        </row>
      </sheetData>
      <sheetData sheetId="433">
        <row r="3">
          <cell r="D3" t="str">
            <v>Gujarat rehabilitation work of Mathak village for TWRI</v>
          </cell>
        </row>
      </sheetData>
      <sheetData sheetId="434">
        <row r="3">
          <cell r="D3" t="str">
            <v>Gujarat rehabilitation work of Mathak village for TWRI</v>
          </cell>
        </row>
      </sheetData>
      <sheetData sheetId="435">
        <row r="3">
          <cell r="D3" t="str">
            <v>Gujarat rehabilitation work of Mathak village for TWRI</v>
          </cell>
        </row>
      </sheetData>
      <sheetData sheetId="436">
        <row r="3">
          <cell r="D3" t="str">
            <v>Gujarat rehabilitation work of Mathak village for TWRI</v>
          </cell>
        </row>
      </sheetData>
      <sheetData sheetId="437">
        <row r="3">
          <cell r="D3" t="str">
            <v>Gujarat rehabilitation work of Mathak village for TWRI</v>
          </cell>
        </row>
      </sheetData>
      <sheetData sheetId="438">
        <row r="3">
          <cell r="D3" t="str">
            <v>Gujarat rehabilitation work of Mathak village for TWRI</v>
          </cell>
        </row>
      </sheetData>
      <sheetData sheetId="439">
        <row r="3">
          <cell r="D3" t="str">
            <v>Gujarat rehabilitation work of Mathak village for TWRI</v>
          </cell>
        </row>
      </sheetData>
      <sheetData sheetId="440">
        <row r="3">
          <cell r="D3" t="str">
            <v>Gujarat rehabilitation work of Mathak village for TWRI</v>
          </cell>
        </row>
      </sheetData>
      <sheetData sheetId="441">
        <row r="3">
          <cell r="D3" t="str">
            <v>Gujarat rehabilitation work of Mathak village for TWRI</v>
          </cell>
        </row>
      </sheetData>
      <sheetData sheetId="442">
        <row r="3">
          <cell r="D3" t="str">
            <v>Gujarat rehabilitation work of Mathak village for TWRI</v>
          </cell>
        </row>
      </sheetData>
      <sheetData sheetId="443">
        <row r="3">
          <cell r="D3" t="str">
            <v>Gujarat rehabilitation work of Mathak village for TWRI</v>
          </cell>
        </row>
      </sheetData>
      <sheetData sheetId="444">
        <row r="3">
          <cell r="D3" t="str">
            <v>Gujarat rehabilitation work of Mathak village for TWRI</v>
          </cell>
        </row>
      </sheetData>
      <sheetData sheetId="445">
        <row r="3">
          <cell r="D3" t="str">
            <v>Gujarat rehabilitation work of Mathak village for TWRI</v>
          </cell>
        </row>
      </sheetData>
      <sheetData sheetId="446">
        <row r="3">
          <cell r="D3" t="str">
            <v>Gujarat rehabilitation work of Mathak village for TWRI</v>
          </cell>
        </row>
      </sheetData>
      <sheetData sheetId="447">
        <row r="3">
          <cell r="D3" t="str">
            <v>Gujarat rehabilitation work of Mathak village for TWRI</v>
          </cell>
        </row>
      </sheetData>
      <sheetData sheetId="448">
        <row r="3">
          <cell r="D3" t="str">
            <v>Gujarat rehabilitation work of Mathak village for TWRI</v>
          </cell>
        </row>
      </sheetData>
      <sheetData sheetId="449">
        <row r="3">
          <cell r="D3" t="str">
            <v>Gujarat rehabilitation work of Mathak village for TWRI</v>
          </cell>
        </row>
      </sheetData>
      <sheetData sheetId="450">
        <row r="3">
          <cell r="D3" t="str">
            <v>Gujarat rehabilitation work of Mathak village for TWRI</v>
          </cell>
        </row>
      </sheetData>
      <sheetData sheetId="451">
        <row r="3">
          <cell r="D3" t="str">
            <v>Gujarat rehabilitation work of Mathak village for TWRI</v>
          </cell>
        </row>
      </sheetData>
      <sheetData sheetId="452">
        <row r="3">
          <cell r="D3" t="str">
            <v>Gujarat rehabilitation work of Mathak village for TWRI</v>
          </cell>
        </row>
      </sheetData>
      <sheetData sheetId="453">
        <row r="3">
          <cell r="D3" t="str">
            <v>Gujarat rehabilitation work of Mathak village for TWRI</v>
          </cell>
        </row>
      </sheetData>
      <sheetData sheetId="454">
        <row r="3">
          <cell r="D3" t="str">
            <v>Gujarat rehabilitation work of Mathak village for TWRI</v>
          </cell>
        </row>
      </sheetData>
      <sheetData sheetId="455">
        <row r="3">
          <cell r="D3" t="str">
            <v>Gujarat rehabilitation work of Mathak village for TWRI</v>
          </cell>
        </row>
      </sheetData>
      <sheetData sheetId="456">
        <row r="3">
          <cell r="D3" t="str">
            <v>Gujarat rehabilitation work of Mathak village for TWRI</v>
          </cell>
        </row>
      </sheetData>
      <sheetData sheetId="457">
        <row r="3">
          <cell r="D3" t="str">
            <v>Gujarat rehabilitation work of Mathak village for TWRI</v>
          </cell>
        </row>
      </sheetData>
      <sheetData sheetId="458">
        <row r="3">
          <cell r="D3" t="str">
            <v>Gujarat rehabilitation work of Mathak village for TWRI</v>
          </cell>
        </row>
      </sheetData>
      <sheetData sheetId="459">
        <row r="3">
          <cell r="D3" t="str">
            <v>Gujarat rehabilitation work of Mathak village for TWRI</v>
          </cell>
        </row>
      </sheetData>
      <sheetData sheetId="460">
        <row r="3">
          <cell r="D3" t="str">
            <v>Gujarat rehabilitation work of Mathak village for TWRI</v>
          </cell>
        </row>
      </sheetData>
      <sheetData sheetId="461">
        <row r="3">
          <cell r="D3" t="str">
            <v>Gujarat rehabilitation work of Mathak village for TWRI</v>
          </cell>
        </row>
      </sheetData>
      <sheetData sheetId="462" refreshError="1"/>
      <sheetData sheetId="463">
        <row r="3">
          <cell r="D3" t="str">
            <v>Gujarat rehabilitation work of Mathak village for TWRI</v>
          </cell>
        </row>
      </sheetData>
      <sheetData sheetId="464">
        <row r="3">
          <cell r="D3" t="str">
            <v>Gujarat rehabilitation work of Mathak village for TWRI</v>
          </cell>
        </row>
      </sheetData>
      <sheetData sheetId="465">
        <row r="3">
          <cell r="D3" t="str">
            <v>Gujarat rehabilitation work of Mathak village for TWRI</v>
          </cell>
        </row>
      </sheetData>
      <sheetData sheetId="466">
        <row r="3">
          <cell r="D3" t="str">
            <v>Gujarat rehabilitation work of Mathak village for TWRI</v>
          </cell>
        </row>
      </sheetData>
      <sheetData sheetId="467">
        <row r="3">
          <cell r="D3" t="str">
            <v>Gujarat rehabilitation work of Mathak village for TWRI</v>
          </cell>
        </row>
      </sheetData>
      <sheetData sheetId="468">
        <row r="3">
          <cell r="D3" t="str">
            <v>Gujarat rehabilitation work of Mathak village for TWRI</v>
          </cell>
        </row>
      </sheetData>
      <sheetData sheetId="469">
        <row r="3">
          <cell r="D3" t="str">
            <v>Gujarat rehabilitation work of Mathak village for TWRI</v>
          </cell>
        </row>
      </sheetData>
      <sheetData sheetId="470">
        <row r="3">
          <cell r="D3" t="str">
            <v>Gujarat rehabilitation work of Mathak village for TWRI</v>
          </cell>
        </row>
      </sheetData>
      <sheetData sheetId="471">
        <row r="3">
          <cell r="D3" t="str">
            <v>Gujarat rehabilitation work of Mathak village for TWRI</v>
          </cell>
        </row>
      </sheetData>
      <sheetData sheetId="472">
        <row r="3">
          <cell r="D3" t="str">
            <v>Gujarat rehabilitation work of Mathak village for TWRI</v>
          </cell>
        </row>
      </sheetData>
      <sheetData sheetId="473">
        <row r="3">
          <cell r="D3" t="str">
            <v>Gujarat rehabilitation work of Mathak village for TWRI</v>
          </cell>
        </row>
      </sheetData>
      <sheetData sheetId="474">
        <row r="3">
          <cell r="D3" t="str">
            <v>Gujarat rehabilitation work of Mathak village for TWRI</v>
          </cell>
        </row>
      </sheetData>
      <sheetData sheetId="475">
        <row r="3">
          <cell r="D3" t="str">
            <v>Gujarat rehabilitation work of Mathak village for TWRI</v>
          </cell>
        </row>
      </sheetData>
      <sheetData sheetId="476">
        <row r="3">
          <cell r="D3" t="str">
            <v>Gujarat rehabilitation work of Mathak village for TWRI</v>
          </cell>
        </row>
      </sheetData>
      <sheetData sheetId="477">
        <row r="3">
          <cell r="D3" t="str">
            <v>Gujarat rehabilitation work of Mathak village for TWRI</v>
          </cell>
        </row>
      </sheetData>
      <sheetData sheetId="478">
        <row r="3">
          <cell r="D3" t="str">
            <v>Gujarat rehabilitation work of Mathak village for TWRI</v>
          </cell>
        </row>
      </sheetData>
      <sheetData sheetId="479"/>
      <sheetData sheetId="480">
        <row r="3">
          <cell r="D3" t="str">
            <v>Gujarat rehabilitation work of Mathak village for TWRI</v>
          </cell>
        </row>
      </sheetData>
      <sheetData sheetId="481">
        <row r="3">
          <cell r="D3" t="str">
            <v>Gujarat rehabilitation work of Mathak village for TWRI</v>
          </cell>
        </row>
      </sheetData>
      <sheetData sheetId="482">
        <row r="3">
          <cell r="D3" t="str">
            <v>Gujarat rehabilitation work of Mathak village for TWRI</v>
          </cell>
        </row>
      </sheetData>
      <sheetData sheetId="483">
        <row r="3">
          <cell r="D3" t="str">
            <v>Gujarat rehabilitation work of Mathak village for TWRI</v>
          </cell>
        </row>
      </sheetData>
      <sheetData sheetId="484">
        <row r="3">
          <cell r="D3" t="str">
            <v>Gujarat rehabilitation work of Mathak village for TWRI</v>
          </cell>
        </row>
      </sheetData>
      <sheetData sheetId="485">
        <row r="3">
          <cell r="D3" t="str">
            <v>Gujarat rehabilitation work of Mathak village for TWRI</v>
          </cell>
        </row>
      </sheetData>
      <sheetData sheetId="486">
        <row r="3">
          <cell r="D3" t="str">
            <v>Gujarat rehabilitation work of Mathak village for TWRI</v>
          </cell>
        </row>
      </sheetData>
      <sheetData sheetId="487">
        <row r="3">
          <cell r="D3" t="str">
            <v>Gujarat rehabilitation work of Mathak village for TWRI</v>
          </cell>
        </row>
      </sheetData>
      <sheetData sheetId="488">
        <row r="3">
          <cell r="D3" t="str">
            <v>Gujarat rehabilitation work of Mathak village for TWRI</v>
          </cell>
        </row>
      </sheetData>
      <sheetData sheetId="489">
        <row r="3">
          <cell r="D3" t="str">
            <v>Gujarat rehabilitation work of Mathak village for TWRI</v>
          </cell>
        </row>
      </sheetData>
      <sheetData sheetId="490">
        <row r="3">
          <cell r="D3" t="str">
            <v>Gujarat rehabilitation work of Mathak village for TWRI</v>
          </cell>
        </row>
      </sheetData>
      <sheetData sheetId="491">
        <row r="3">
          <cell r="D3" t="str">
            <v>Gujarat rehabilitation work of Mathak village for TWRI</v>
          </cell>
        </row>
      </sheetData>
      <sheetData sheetId="492">
        <row r="3">
          <cell r="D3" t="str">
            <v>Gujarat rehabilitation work of Mathak village for TWRI</v>
          </cell>
        </row>
      </sheetData>
      <sheetData sheetId="493">
        <row r="3">
          <cell r="D3" t="str">
            <v>Gujarat rehabilitation work of Mathak village for TWRI</v>
          </cell>
        </row>
      </sheetData>
      <sheetData sheetId="494">
        <row r="3">
          <cell r="D3" t="str">
            <v>Gujarat rehabilitation work of Mathak village for TWRI</v>
          </cell>
        </row>
      </sheetData>
      <sheetData sheetId="495">
        <row r="3">
          <cell r="D3" t="str">
            <v>Gujarat rehabilitation work of Mathak village for TWRI</v>
          </cell>
        </row>
      </sheetData>
      <sheetData sheetId="496">
        <row r="3">
          <cell r="D3" t="str">
            <v>Gujarat rehabilitation work of Mathak village for TWRI</v>
          </cell>
        </row>
      </sheetData>
      <sheetData sheetId="497">
        <row r="3">
          <cell r="D3" t="str">
            <v>Gujarat rehabilitation work of Mathak village for TWRI</v>
          </cell>
        </row>
      </sheetData>
      <sheetData sheetId="498">
        <row r="3">
          <cell r="D3" t="str">
            <v>Gujarat rehabilitation work of Mathak village for TWRI</v>
          </cell>
        </row>
      </sheetData>
      <sheetData sheetId="499">
        <row r="3">
          <cell r="D3" t="str">
            <v>Gujarat rehabilitation work of Mathak village for TWRI</v>
          </cell>
        </row>
      </sheetData>
      <sheetData sheetId="500">
        <row r="3">
          <cell r="D3" t="str">
            <v>Gujarat rehabilitation work of Mathak village for TWRI</v>
          </cell>
        </row>
      </sheetData>
      <sheetData sheetId="501">
        <row r="3">
          <cell r="D3" t="str">
            <v>Gujarat rehabilitation work of Mathak village for TWRI</v>
          </cell>
        </row>
      </sheetData>
      <sheetData sheetId="502">
        <row r="3">
          <cell r="D3" t="str">
            <v>Gujarat rehabilitation work of Mathak village for TWRI</v>
          </cell>
        </row>
      </sheetData>
      <sheetData sheetId="503">
        <row r="3">
          <cell r="D3" t="str">
            <v>Gujarat rehabilitation work of Mathak village for TWRI</v>
          </cell>
        </row>
      </sheetData>
      <sheetData sheetId="504">
        <row r="3">
          <cell r="D3" t="str">
            <v>Gujarat rehabilitation work of Mathak village for TWRI</v>
          </cell>
        </row>
      </sheetData>
      <sheetData sheetId="505">
        <row r="3">
          <cell r="D3" t="str">
            <v>Gujarat rehabilitation work of Mathak village for TWRI</v>
          </cell>
        </row>
      </sheetData>
      <sheetData sheetId="506">
        <row r="3">
          <cell r="D3" t="str">
            <v>Gujarat rehabilitation work of Mathak village for TWRI</v>
          </cell>
        </row>
      </sheetData>
      <sheetData sheetId="507">
        <row r="3">
          <cell r="D3" t="str">
            <v>Gujarat rehabilitation work of Mathak village for TWRI</v>
          </cell>
        </row>
      </sheetData>
      <sheetData sheetId="508">
        <row r="3">
          <cell r="D3" t="str">
            <v>Gujarat rehabilitation work of Mathak village for TWRI</v>
          </cell>
        </row>
      </sheetData>
      <sheetData sheetId="509">
        <row r="3">
          <cell r="D3" t="str">
            <v>Gujarat rehabilitation work of Mathak village for TWRI</v>
          </cell>
        </row>
      </sheetData>
      <sheetData sheetId="510">
        <row r="3">
          <cell r="D3" t="str">
            <v>Gujarat rehabilitation work of Mathak village for TWRI</v>
          </cell>
        </row>
      </sheetData>
      <sheetData sheetId="511">
        <row r="3">
          <cell r="D3" t="str">
            <v>Gujarat rehabilitation work of Mathak village for TWRI</v>
          </cell>
        </row>
      </sheetData>
      <sheetData sheetId="512">
        <row r="3">
          <cell r="D3" t="str">
            <v>Gujarat rehabilitation work of Mathak village for TWRI</v>
          </cell>
        </row>
      </sheetData>
      <sheetData sheetId="513">
        <row r="3">
          <cell r="D3" t="str">
            <v>Gujarat rehabilitation work of Mathak village for TWRI</v>
          </cell>
        </row>
      </sheetData>
      <sheetData sheetId="514">
        <row r="3">
          <cell r="D3" t="str">
            <v>Gujarat rehabilitation work of Mathak village for TWRI</v>
          </cell>
        </row>
      </sheetData>
      <sheetData sheetId="515">
        <row r="3">
          <cell r="D3" t="str">
            <v>Gujarat rehabilitation work of Mathak village for TWRI</v>
          </cell>
        </row>
      </sheetData>
      <sheetData sheetId="516">
        <row r="3">
          <cell r="D3" t="str">
            <v>Gujarat rehabilitation work of Mathak village for TWRI</v>
          </cell>
        </row>
      </sheetData>
      <sheetData sheetId="517">
        <row r="3">
          <cell r="D3" t="str">
            <v>Gujarat rehabilitation work of Mathak village for TWRI</v>
          </cell>
        </row>
      </sheetData>
      <sheetData sheetId="518">
        <row r="3">
          <cell r="D3" t="str">
            <v>Gujarat rehabilitation work of Mathak village for TWRI</v>
          </cell>
        </row>
      </sheetData>
      <sheetData sheetId="519">
        <row r="3">
          <cell r="D3" t="str">
            <v>Gujarat rehabilitation work of Mathak village for TWRI</v>
          </cell>
        </row>
      </sheetData>
      <sheetData sheetId="520">
        <row r="3">
          <cell r="D3" t="str">
            <v>Gujarat rehabilitation work of Mathak village for TWRI</v>
          </cell>
        </row>
      </sheetData>
      <sheetData sheetId="521">
        <row r="3">
          <cell r="D3" t="str">
            <v>Gujarat rehabilitation work of Mathak village for TWRI</v>
          </cell>
        </row>
      </sheetData>
      <sheetData sheetId="522">
        <row r="3">
          <cell r="D3" t="str">
            <v>Gujarat rehabilitation work of Mathak village for TWRI</v>
          </cell>
        </row>
      </sheetData>
      <sheetData sheetId="523">
        <row r="3">
          <cell r="D3" t="str">
            <v>Gujarat rehabilitation work of Mathak village for TWRI</v>
          </cell>
        </row>
      </sheetData>
      <sheetData sheetId="524">
        <row r="3">
          <cell r="D3" t="str">
            <v>Gujarat rehabilitation work of Mathak village for TWRI</v>
          </cell>
        </row>
      </sheetData>
      <sheetData sheetId="525">
        <row r="3">
          <cell r="D3" t="str">
            <v>Gujarat rehabilitation work of Mathak village for TWRI</v>
          </cell>
        </row>
      </sheetData>
      <sheetData sheetId="526">
        <row r="3">
          <cell r="D3" t="str">
            <v>Gujarat rehabilitation work of Mathak village for TWRI</v>
          </cell>
        </row>
      </sheetData>
      <sheetData sheetId="527">
        <row r="3">
          <cell r="D3" t="str">
            <v>Gujarat rehabilitation work of Mathak village for TWRI</v>
          </cell>
        </row>
      </sheetData>
      <sheetData sheetId="528">
        <row r="3">
          <cell r="D3" t="str">
            <v>Gujarat rehabilitation work of Mathak village for TWRI</v>
          </cell>
        </row>
      </sheetData>
      <sheetData sheetId="529">
        <row r="3">
          <cell r="D3" t="str">
            <v>Gujarat rehabilitation work of Mathak village for TWRI</v>
          </cell>
        </row>
      </sheetData>
      <sheetData sheetId="530">
        <row r="3">
          <cell r="D3" t="str">
            <v>Gujarat rehabilitation work of Mathak village for TWRI</v>
          </cell>
        </row>
      </sheetData>
      <sheetData sheetId="531">
        <row r="3">
          <cell r="D3" t="str">
            <v>Gujarat rehabilitation work of Mathak village for TWRI</v>
          </cell>
        </row>
      </sheetData>
      <sheetData sheetId="532">
        <row r="3">
          <cell r="D3" t="str">
            <v>Gujarat rehabilitation work of Mathak village for TWRI</v>
          </cell>
        </row>
      </sheetData>
      <sheetData sheetId="533">
        <row r="3">
          <cell r="D3" t="str">
            <v>Gujarat rehabilitation work of Mathak village for TWRI</v>
          </cell>
        </row>
      </sheetData>
      <sheetData sheetId="534">
        <row r="3">
          <cell r="D3" t="str">
            <v>Gujarat rehabilitation work of Mathak village for TWRI</v>
          </cell>
        </row>
      </sheetData>
      <sheetData sheetId="535">
        <row r="3">
          <cell r="D3" t="str">
            <v>Gujarat rehabilitation work of Mathak village for TWRI</v>
          </cell>
        </row>
      </sheetData>
      <sheetData sheetId="536" refreshError="1"/>
      <sheetData sheetId="537" refreshError="1"/>
      <sheetData sheetId="538" refreshError="1"/>
      <sheetData sheetId="539">
        <row r="3">
          <cell r="D3" t="str">
            <v>Gujarat rehabilitation work of Mathak village for TWRI</v>
          </cell>
        </row>
      </sheetData>
      <sheetData sheetId="540">
        <row r="3">
          <cell r="D3" t="str">
            <v>Gujarat rehabilitation work of Mathak village for TWRI</v>
          </cell>
        </row>
      </sheetData>
      <sheetData sheetId="541">
        <row r="3">
          <cell r="D3" t="str">
            <v>Gujarat rehabilitation work of Mathak village for TWRI</v>
          </cell>
        </row>
      </sheetData>
      <sheetData sheetId="542">
        <row r="3">
          <cell r="D3" t="str">
            <v>Gujarat rehabilitation work of Mathak village for TWRI</v>
          </cell>
        </row>
      </sheetData>
      <sheetData sheetId="543">
        <row r="3">
          <cell r="D3" t="str">
            <v>Gujarat rehabilitation work of Mathak village for TWRI</v>
          </cell>
        </row>
      </sheetData>
      <sheetData sheetId="544">
        <row r="3">
          <cell r="D3" t="str">
            <v>Gujarat rehabilitation work of Mathak village for TWRI</v>
          </cell>
        </row>
      </sheetData>
      <sheetData sheetId="545">
        <row r="3">
          <cell r="D3" t="str">
            <v>Gujarat rehabilitation work of Mathak village for TWRI</v>
          </cell>
        </row>
      </sheetData>
      <sheetData sheetId="546">
        <row r="3">
          <cell r="D3" t="str">
            <v>Gujarat rehabilitation work of Mathak village for TWRI</v>
          </cell>
        </row>
      </sheetData>
      <sheetData sheetId="547">
        <row r="3">
          <cell r="D3" t="str">
            <v>Gujarat rehabilitation work of Mathak village for TWRI</v>
          </cell>
        </row>
      </sheetData>
      <sheetData sheetId="548">
        <row r="3">
          <cell r="D3" t="str">
            <v>Gujarat rehabilitation work of Mathak village for TWRI</v>
          </cell>
        </row>
      </sheetData>
      <sheetData sheetId="549">
        <row r="3">
          <cell r="D3" t="str">
            <v>Gujarat rehabilitation work of Mathak village for TWRI</v>
          </cell>
        </row>
      </sheetData>
      <sheetData sheetId="550">
        <row r="3">
          <cell r="D3" t="str">
            <v>Gujarat rehabilitation work of Mathak village for TWRI</v>
          </cell>
        </row>
      </sheetData>
      <sheetData sheetId="551">
        <row r="3">
          <cell r="D3" t="str">
            <v>Gujarat rehabilitation work of Mathak village for TWRI</v>
          </cell>
        </row>
      </sheetData>
      <sheetData sheetId="552">
        <row r="3">
          <cell r="D3" t="str">
            <v>Gujarat rehabilitation work of Mathak village for TWRI</v>
          </cell>
        </row>
      </sheetData>
      <sheetData sheetId="553">
        <row r="3">
          <cell r="D3" t="str">
            <v>Gujarat rehabilitation work of Mathak village for TWRI</v>
          </cell>
        </row>
      </sheetData>
      <sheetData sheetId="554">
        <row r="3">
          <cell r="D3" t="str">
            <v>Gujarat rehabilitation work of Mathak village for TWRI</v>
          </cell>
        </row>
      </sheetData>
      <sheetData sheetId="555">
        <row r="3">
          <cell r="D3" t="str">
            <v>Gujarat rehabilitation work of Mathak village for TWRI</v>
          </cell>
        </row>
      </sheetData>
      <sheetData sheetId="556">
        <row r="3">
          <cell r="D3" t="str">
            <v>Gujarat rehabilitation work of Mathak village for TWRI</v>
          </cell>
        </row>
      </sheetData>
      <sheetData sheetId="557">
        <row r="3">
          <cell r="D3" t="str">
            <v>Gujarat rehabilitation work of Mathak village for TWRI</v>
          </cell>
        </row>
      </sheetData>
      <sheetData sheetId="558">
        <row r="3">
          <cell r="D3" t="str">
            <v>Gujarat rehabilitation work of Mathak village for TWRI</v>
          </cell>
        </row>
      </sheetData>
      <sheetData sheetId="559">
        <row r="3">
          <cell r="D3" t="str">
            <v>Gujarat rehabilitation work of Mathak village for TWRI</v>
          </cell>
        </row>
      </sheetData>
      <sheetData sheetId="560">
        <row r="3">
          <cell r="D3" t="str">
            <v>Gujarat rehabilitation work of Mathak village for TWRI</v>
          </cell>
        </row>
      </sheetData>
      <sheetData sheetId="561">
        <row r="3">
          <cell r="D3" t="str">
            <v>Gujarat rehabilitation work of Mathak village for TWRI</v>
          </cell>
        </row>
      </sheetData>
      <sheetData sheetId="562">
        <row r="3">
          <cell r="D3" t="str">
            <v>Gujarat rehabilitation work of Mathak village for TWRI</v>
          </cell>
        </row>
      </sheetData>
      <sheetData sheetId="563">
        <row r="3">
          <cell r="D3" t="str">
            <v>Gujarat rehabilitation work of Mathak village for TWRI</v>
          </cell>
        </row>
      </sheetData>
      <sheetData sheetId="564">
        <row r="3">
          <cell r="D3" t="str">
            <v>Gujarat rehabilitation work of Mathak village for TWRI</v>
          </cell>
        </row>
      </sheetData>
      <sheetData sheetId="565">
        <row r="3">
          <cell r="D3" t="str">
            <v>Gujarat rehabilitation work of Mathak village for TWRI</v>
          </cell>
        </row>
      </sheetData>
      <sheetData sheetId="566">
        <row r="3">
          <cell r="D3" t="str">
            <v>Gujarat rehabilitation work of Mathak village for TWRI</v>
          </cell>
        </row>
      </sheetData>
      <sheetData sheetId="567">
        <row r="3">
          <cell r="D3" t="str">
            <v>Gujarat rehabilitation work of Mathak village for TWRI</v>
          </cell>
        </row>
      </sheetData>
      <sheetData sheetId="568">
        <row r="3">
          <cell r="D3" t="str">
            <v>Gujarat rehabilitation work of Mathak village for TWRI</v>
          </cell>
        </row>
      </sheetData>
      <sheetData sheetId="569">
        <row r="3">
          <cell r="D3" t="str">
            <v>Gujarat rehabilitation work of Mathak village for TWRI</v>
          </cell>
        </row>
      </sheetData>
      <sheetData sheetId="570">
        <row r="3">
          <cell r="D3" t="str">
            <v>Gujarat rehabilitation work of Mathak village for TWRI</v>
          </cell>
        </row>
      </sheetData>
      <sheetData sheetId="571">
        <row r="3">
          <cell r="D3" t="str">
            <v>Gujarat rehabilitation work of Mathak village for TWRI</v>
          </cell>
        </row>
      </sheetData>
      <sheetData sheetId="572">
        <row r="3">
          <cell r="D3" t="str">
            <v>Gujarat rehabilitation work of Mathak village for TWRI</v>
          </cell>
        </row>
      </sheetData>
      <sheetData sheetId="573">
        <row r="3">
          <cell r="D3" t="str">
            <v>Gujarat rehabilitation work of Mathak village for TWRI</v>
          </cell>
        </row>
      </sheetData>
      <sheetData sheetId="574">
        <row r="3">
          <cell r="D3" t="str">
            <v>Gujarat rehabilitation work of Mathak village for TWRI</v>
          </cell>
        </row>
      </sheetData>
      <sheetData sheetId="575">
        <row r="3">
          <cell r="D3" t="str">
            <v>Gujarat rehabilitation work of Mathak village for TWRI</v>
          </cell>
        </row>
      </sheetData>
      <sheetData sheetId="576">
        <row r="3">
          <cell r="D3" t="str">
            <v>Gujarat rehabilitation work of Mathak village for TWRI</v>
          </cell>
        </row>
      </sheetData>
      <sheetData sheetId="577">
        <row r="3">
          <cell r="D3" t="str">
            <v>Gujarat rehabilitation work of Mathak village for TWRI</v>
          </cell>
        </row>
      </sheetData>
      <sheetData sheetId="578">
        <row r="3">
          <cell r="D3" t="str">
            <v>Gujarat rehabilitation work of Mathak village for TWRI</v>
          </cell>
        </row>
      </sheetData>
      <sheetData sheetId="579">
        <row r="3">
          <cell r="D3" t="str">
            <v>Gujarat rehabilitation work of Mathak village for TWRI</v>
          </cell>
        </row>
      </sheetData>
      <sheetData sheetId="580">
        <row r="3">
          <cell r="D3" t="str">
            <v>Gujarat rehabilitation work of Mathak village for TWRI</v>
          </cell>
        </row>
      </sheetData>
      <sheetData sheetId="581">
        <row r="3">
          <cell r="D3" t="str">
            <v>Gujarat rehabilitation work of Mathak village for TWRI</v>
          </cell>
        </row>
      </sheetData>
      <sheetData sheetId="582">
        <row r="3">
          <cell r="D3" t="str">
            <v>Gujarat rehabilitation work of Mathak village for TWRI</v>
          </cell>
        </row>
      </sheetData>
      <sheetData sheetId="583">
        <row r="3">
          <cell r="D3" t="str">
            <v>Gujarat rehabilitation work of Mathak village for TWRI</v>
          </cell>
        </row>
      </sheetData>
      <sheetData sheetId="584">
        <row r="3">
          <cell r="D3" t="str">
            <v>Gujarat rehabilitation work of Mathak village for TWRI</v>
          </cell>
        </row>
      </sheetData>
      <sheetData sheetId="585">
        <row r="3">
          <cell r="D3" t="str">
            <v>Gujarat rehabilitation work of Mathak village for TWRI</v>
          </cell>
        </row>
      </sheetData>
      <sheetData sheetId="586">
        <row r="3">
          <cell r="D3" t="str">
            <v>Gujarat rehabilitation work of Mathak village for TWRI</v>
          </cell>
        </row>
      </sheetData>
      <sheetData sheetId="587">
        <row r="3">
          <cell r="D3" t="str">
            <v>Gujarat rehabilitation work of Mathak village for TWRI</v>
          </cell>
        </row>
      </sheetData>
      <sheetData sheetId="588">
        <row r="3">
          <cell r="D3" t="str">
            <v>Gujarat rehabilitation work of Mathak village for TWRI</v>
          </cell>
        </row>
      </sheetData>
      <sheetData sheetId="589">
        <row r="3">
          <cell r="D3" t="str">
            <v>Gujarat rehabilitation work of Mathak village for TWRI</v>
          </cell>
        </row>
      </sheetData>
      <sheetData sheetId="590">
        <row r="3">
          <cell r="D3" t="str">
            <v>Gujarat rehabilitation work of Mathak village for TWRI</v>
          </cell>
        </row>
      </sheetData>
      <sheetData sheetId="591">
        <row r="3">
          <cell r="D3" t="str">
            <v>Gujarat rehabilitation work of Mathak village for TWRI</v>
          </cell>
        </row>
      </sheetData>
      <sheetData sheetId="592">
        <row r="3">
          <cell r="D3" t="str">
            <v>Gujarat rehabilitation work of Mathak village for TWRI</v>
          </cell>
        </row>
      </sheetData>
      <sheetData sheetId="593">
        <row r="3">
          <cell r="D3" t="str">
            <v>Gujarat rehabilitation work of Mathak village for TWRI</v>
          </cell>
        </row>
      </sheetData>
      <sheetData sheetId="594">
        <row r="3">
          <cell r="D3" t="str">
            <v>Gujarat rehabilitation work of Mathak village for TWRI</v>
          </cell>
        </row>
      </sheetData>
      <sheetData sheetId="595">
        <row r="3">
          <cell r="D3" t="str">
            <v>Gujarat rehabilitation work of Mathak village for TWRI</v>
          </cell>
        </row>
      </sheetData>
      <sheetData sheetId="596">
        <row r="3">
          <cell r="D3" t="str">
            <v>Gujarat rehabilitation work of Mathak village for TWRI</v>
          </cell>
        </row>
      </sheetData>
      <sheetData sheetId="597">
        <row r="3">
          <cell r="D3" t="str">
            <v>Gujarat rehabilitation work of Mathak village for TWRI</v>
          </cell>
        </row>
      </sheetData>
      <sheetData sheetId="598">
        <row r="3">
          <cell r="D3" t="str">
            <v>Gujarat rehabilitation work of Mathak village for TWRI</v>
          </cell>
        </row>
      </sheetData>
      <sheetData sheetId="599">
        <row r="3">
          <cell r="D3" t="str">
            <v>Gujarat rehabilitation work of Mathak village for TWRI</v>
          </cell>
        </row>
      </sheetData>
      <sheetData sheetId="600">
        <row r="3">
          <cell r="D3" t="str">
            <v>Gujarat rehabilitation work of Mathak village for TWRI</v>
          </cell>
        </row>
      </sheetData>
      <sheetData sheetId="601">
        <row r="3">
          <cell r="D3" t="str">
            <v>Gujarat rehabilitation work of Mathak village for TWRI</v>
          </cell>
        </row>
      </sheetData>
      <sheetData sheetId="602">
        <row r="3">
          <cell r="D3" t="str">
            <v>Gujarat rehabilitation work of Mathak village for TWRI</v>
          </cell>
        </row>
      </sheetData>
      <sheetData sheetId="603">
        <row r="3">
          <cell r="D3" t="str">
            <v>Gujarat rehabilitation work of Mathak village for TWRI</v>
          </cell>
        </row>
      </sheetData>
      <sheetData sheetId="604">
        <row r="3">
          <cell r="D3" t="str">
            <v>Gujarat rehabilitation work of Mathak village for TWRI</v>
          </cell>
        </row>
      </sheetData>
      <sheetData sheetId="605">
        <row r="3">
          <cell r="D3" t="str">
            <v>Gujarat rehabilitation work of Mathak village for TWRI</v>
          </cell>
        </row>
      </sheetData>
      <sheetData sheetId="606">
        <row r="3">
          <cell r="D3" t="str">
            <v>Gujarat rehabilitation work of Mathak village for TWRI</v>
          </cell>
        </row>
      </sheetData>
      <sheetData sheetId="607">
        <row r="3">
          <cell r="D3" t="str">
            <v>Gujarat rehabilitation work of Mathak village for TWRI</v>
          </cell>
        </row>
      </sheetData>
      <sheetData sheetId="608">
        <row r="3">
          <cell r="D3" t="str">
            <v>Gujarat rehabilitation work of Mathak village for TWRI</v>
          </cell>
        </row>
      </sheetData>
      <sheetData sheetId="609">
        <row r="3">
          <cell r="D3" t="str">
            <v>Gujarat rehabilitation work of Mathak village for TWRI</v>
          </cell>
        </row>
      </sheetData>
      <sheetData sheetId="610">
        <row r="3">
          <cell r="D3" t="str">
            <v>Gujarat rehabilitation work of Mathak village for TWRI</v>
          </cell>
        </row>
      </sheetData>
      <sheetData sheetId="611">
        <row r="3">
          <cell r="D3" t="str">
            <v>Gujarat rehabilitation work of Mathak village for TWRI</v>
          </cell>
        </row>
      </sheetData>
      <sheetData sheetId="612">
        <row r="3">
          <cell r="D3" t="str">
            <v>Gujarat rehabilitation work of Mathak village for TWRI</v>
          </cell>
        </row>
      </sheetData>
      <sheetData sheetId="613">
        <row r="3">
          <cell r="D3" t="str">
            <v>Gujarat rehabilitation work of Mathak village for TWRI</v>
          </cell>
        </row>
      </sheetData>
      <sheetData sheetId="614">
        <row r="3">
          <cell r="D3" t="str">
            <v>Gujarat rehabilitation work of Mathak village for TWRI</v>
          </cell>
        </row>
      </sheetData>
      <sheetData sheetId="615">
        <row r="3">
          <cell r="D3" t="str">
            <v>Gujarat rehabilitation work of Mathak village for TWRI</v>
          </cell>
        </row>
      </sheetData>
      <sheetData sheetId="616">
        <row r="3">
          <cell r="D3" t="str">
            <v>Gujarat rehabilitation work of Mathak village for TWRI</v>
          </cell>
        </row>
      </sheetData>
      <sheetData sheetId="617">
        <row r="3">
          <cell r="D3" t="str">
            <v>Gujarat rehabilitation work of Mathak village for TWRI</v>
          </cell>
        </row>
      </sheetData>
      <sheetData sheetId="618">
        <row r="3">
          <cell r="D3" t="str">
            <v>Gujarat rehabilitation work of Mathak village for TWRI</v>
          </cell>
        </row>
      </sheetData>
      <sheetData sheetId="619">
        <row r="3">
          <cell r="D3" t="str">
            <v>Gujarat rehabilitation work of Mathak village for TWRI</v>
          </cell>
        </row>
      </sheetData>
      <sheetData sheetId="620">
        <row r="3">
          <cell r="D3" t="str">
            <v>Gujarat rehabilitation work of Mathak village for TWRI</v>
          </cell>
        </row>
      </sheetData>
      <sheetData sheetId="621">
        <row r="3">
          <cell r="D3" t="str">
            <v>Gujarat rehabilitation work of Mathak village for TWRI</v>
          </cell>
        </row>
      </sheetData>
      <sheetData sheetId="622">
        <row r="3">
          <cell r="D3" t="str">
            <v>Gujarat rehabilitation work of Mathak village for TWRI</v>
          </cell>
        </row>
      </sheetData>
      <sheetData sheetId="623">
        <row r="3">
          <cell r="D3" t="str">
            <v>Gujarat rehabilitation work of Mathak village for TWRI</v>
          </cell>
        </row>
      </sheetData>
      <sheetData sheetId="624">
        <row r="3">
          <cell r="D3" t="str">
            <v>Gujarat rehabilitation work of Mathak village for TWRI</v>
          </cell>
        </row>
      </sheetData>
      <sheetData sheetId="625">
        <row r="3">
          <cell r="D3" t="str">
            <v>Gujarat rehabilitation work of Mathak village for TWRI</v>
          </cell>
        </row>
      </sheetData>
      <sheetData sheetId="626">
        <row r="3">
          <cell r="D3" t="str">
            <v>Gujarat rehabilitation work of Mathak village for TWRI</v>
          </cell>
        </row>
      </sheetData>
      <sheetData sheetId="627">
        <row r="3">
          <cell r="D3" t="str">
            <v>Gujarat rehabilitation work of Mathak village for TWRI</v>
          </cell>
        </row>
      </sheetData>
      <sheetData sheetId="628">
        <row r="3">
          <cell r="D3" t="str">
            <v>Gujarat rehabilitation work of Mathak village for TWRI</v>
          </cell>
        </row>
      </sheetData>
      <sheetData sheetId="629">
        <row r="3">
          <cell r="D3" t="str">
            <v>Gujarat rehabilitation work of Mathak village for TWRI</v>
          </cell>
        </row>
      </sheetData>
      <sheetData sheetId="630">
        <row r="3">
          <cell r="D3" t="str">
            <v>Gujarat rehabilitation work of Mathak village for TWRI</v>
          </cell>
        </row>
      </sheetData>
      <sheetData sheetId="631">
        <row r="3">
          <cell r="D3" t="str">
            <v>Gujarat rehabilitation work of Mathak village for TWRI</v>
          </cell>
        </row>
      </sheetData>
      <sheetData sheetId="632">
        <row r="3">
          <cell r="D3" t="str">
            <v>Gujarat rehabilitation work of Mathak village for TWRI</v>
          </cell>
        </row>
      </sheetData>
      <sheetData sheetId="633">
        <row r="3">
          <cell r="D3" t="str">
            <v>Gujarat rehabilitation work of Mathak village for TWRI</v>
          </cell>
        </row>
      </sheetData>
      <sheetData sheetId="634">
        <row r="3">
          <cell r="D3" t="str">
            <v>Gujarat rehabilitation work of Mathak village for TWRI</v>
          </cell>
        </row>
      </sheetData>
      <sheetData sheetId="635">
        <row r="3">
          <cell r="D3" t="str">
            <v>Gujarat rehabilitation work of Mathak village for TWRI</v>
          </cell>
        </row>
      </sheetData>
      <sheetData sheetId="636">
        <row r="3">
          <cell r="D3" t="str">
            <v>Gujarat rehabilitation work of Mathak village for TWRI</v>
          </cell>
        </row>
      </sheetData>
      <sheetData sheetId="637">
        <row r="3">
          <cell r="D3" t="str">
            <v>Gujarat rehabilitation work of Mathak village for TWRI</v>
          </cell>
        </row>
      </sheetData>
      <sheetData sheetId="638">
        <row r="3">
          <cell r="D3" t="str">
            <v>Gujarat rehabilitation work of Mathak village for TWRI</v>
          </cell>
        </row>
      </sheetData>
      <sheetData sheetId="639">
        <row r="3">
          <cell r="D3" t="str">
            <v>Gujarat rehabilitation work of Mathak village for TWRI</v>
          </cell>
        </row>
      </sheetData>
      <sheetData sheetId="640">
        <row r="3">
          <cell r="D3" t="str">
            <v>Gujarat rehabilitation work of Mathak village for TWRI</v>
          </cell>
        </row>
      </sheetData>
      <sheetData sheetId="641">
        <row r="3">
          <cell r="D3" t="str">
            <v>Gujarat rehabilitation work of Mathak village for TWRI</v>
          </cell>
        </row>
      </sheetData>
      <sheetData sheetId="642">
        <row r="3">
          <cell r="D3" t="str">
            <v>Gujarat rehabilitation work of Mathak village for TWRI</v>
          </cell>
        </row>
      </sheetData>
      <sheetData sheetId="643">
        <row r="3">
          <cell r="D3" t="str">
            <v>Gujarat rehabilitation work of Mathak village for TWRI</v>
          </cell>
        </row>
      </sheetData>
      <sheetData sheetId="644">
        <row r="3">
          <cell r="D3" t="str">
            <v>Gujarat rehabilitation work of Mathak village for TWRI</v>
          </cell>
        </row>
      </sheetData>
      <sheetData sheetId="645">
        <row r="3">
          <cell r="D3" t="str">
            <v>Gujarat rehabilitation work of Mathak village for TWRI</v>
          </cell>
        </row>
      </sheetData>
      <sheetData sheetId="646">
        <row r="3">
          <cell r="D3" t="str">
            <v>Gujarat rehabilitation work of Mathak village for TWRI</v>
          </cell>
        </row>
      </sheetData>
      <sheetData sheetId="647">
        <row r="3">
          <cell r="D3" t="str">
            <v>Gujarat rehabilitation work of Mathak village for TWRI</v>
          </cell>
        </row>
      </sheetData>
      <sheetData sheetId="648">
        <row r="3">
          <cell r="D3" t="str">
            <v>Gujarat rehabilitation work of Mathak village for TWRI</v>
          </cell>
        </row>
      </sheetData>
      <sheetData sheetId="649">
        <row r="3">
          <cell r="D3" t="str">
            <v>Gujarat rehabilitation work of Mathak village for TWRI</v>
          </cell>
        </row>
      </sheetData>
      <sheetData sheetId="650">
        <row r="3">
          <cell r="D3" t="str">
            <v>Gujarat rehabilitation work of Mathak village for TWRI</v>
          </cell>
        </row>
      </sheetData>
      <sheetData sheetId="651">
        <row r="3">
          <cell r="D3" t="str">
            <v>Gujarat rehabilitation work of Mathak village for TWRI</v>
          </cell>
        </row>
      </sheetData>
      <sheetData sheetId="652">
        <row r="3">
          <cell r="D3" t="str">
            <v>Gujarat rehabilitation work of Mathak village for TWRI</v>
          </cell>
        </row>
      </sheetData>
      <sheetData sheetId="653">
        <row r="3">
          <cell r="D3" t="str">
            <v>Gujarat rehabilitation work of Mathak village for TWRI</v>
          </cell>
        </row>
      </sheetData>
      <sheetData sheetId="654">
        <row r="3">
          <cell r="D3" t="str">
            <v>Gujarat rehabilitation work of Mathak village for TWRI</v>
          </cell>
        </row>
      </sheetData>
      <sheetData sheetId="655">
        <row r="3">
          <cell r="D3" t="str">
            <v>Gujarat rehabilitation work of Mathak village for TWRI</v>
          </cell>
        </row>
      </sheetData>
      <sheetData sheetId="656">
        <row r="3">
          <cell r="D3" t="str">
            <v>Gujarat rehabilitation work of Mathak village for TWRI</v>
          </cell>
        </row>
      </sheetData>
      <sheetData sheetId="657">
        <row r="3">
          <cell r="D3" t="str">
            <v>Gujarat rehabilitation work of Mathak village for TWRI</v>
          </cell>
        </row>
      </sheetData>
      <sheetData sheetId="658">
        <row r="3">
          <cell r="D3" t="str">
            <v>Gujarat rehabilitation work of Mathak village for TWRI</v>
          </cell>
        </row>
      </sheetData>
      <sheetData sheetId="659">
        <row r="3">
          <cell r="D3" t="str">
            <v>Gujarat rehabilitation work of Mathak village for TWRI</v>
          </cell>
        </row>
      </sheetData>
      <sheetData sheetId="660">
        <row r="3">
          <cell r="D3" t="str">
            <v>Gujarat rehabilitation work of Mathak village for TWRI</v>
          </cell>
        </row>
      </sheetData>
      <sheetData sheetId="661">
        <row r="3">
          <cell r="D3" t="str">
            <v>Gujarat rehabilitation work of Mathak village for TWRI</v>
          </cell>
        </row>
      </sheetData>
      <sheetData sheetId="662">
        <row r="3">
          <cell r="D3" t="str">
            <v>Gujarat rehabilitation work of Mathak village for TWRI</v>
          </cell>
        </row>
      </sheetData>
      <sheetData sheetId="663">
        <row r="3">
          <cell r="D3" t="str">
            <v>Gujarat rehabilitation work of Mathak village for TWRI</v>
          </cell>
        </row>
      </sheetData>
      <sheetData sheetId="664">
        <row r="3">
          <cell r="D3" t="str">
            <v>Gujarat rehabilitation work of Mathak village for TWRI</v>
          </cell>
        </row>
      </sheetData>
      <sheetData sheetId="665">
        <row r="3">
          <cell r="D3" t="str">
            <v>Gujarat rehabilitation work of Mathak village for TWRI</v>
          </cell>
        </row>
      </sheetData>
      <sheetData sheetId="666">
        <row r="3">
          <cell r="D3" t="str">
            <v>Gujarat rehabilitation work of Mathak village for TWRI</v>
          </cell>
        </row>
      </sheetData>
      <sheetData sheetId="667">
        <row r="3">
          <cell r="D3" t="str">
            <v>Gujarat rehabilitation work of Mathak village for TWRI</v>
          </cell>
        </row>
      </sheetData>
      <sheetData sheetId="668">
        <row r="3">
          <cell r="D3" t="str">
            <v>Gujarat rehabilitation work of Mathak village for TWRI</v>
          </cell>
        </row>
      </sheetData>
      <sheetData sheetId="669">
        <row r="3">
          <cell r="D3" t="str">
            <v>Gujarat rehabilitation work of Mathak village for TWRI</v>
          </cell>
        </row>
      </sheetData>
      <sheetData sheetId="670">
        <row r="3">
          <cell r="D3" t="str">
            <v>Gujarat rehabilitation work of Mathak village for TWRI</v>
          </cell>
        </row>
      </sheetData>
      <sheetData sheetId="671">
        <row r="3">
          <cell r="D3" t="str">
            <v>Gujarat rehabilitation work of Mathak village for TWRI</v>
          </cell>
        </row>
      </sheetData>
      <sheetData sheetId="672">
        <row r="3">
          <cell r="D3" t="str">
            <v>Gujarat rehabilitation work of Mathak village for TWRI</v>
          </cell>
        </row>
      </sheetData>
      <sheetData sheetId="673">
        <row r="3">
          <cell r="D3" t="str">
            <v>Gujarat rehabilitation work of Mathak village for TWRI</v>
          </cell>
        </row>
      </sheetData>
      <sheetData sheetId="674">
        <row r="3">
          <cell r="D3" t="str">
            <v>Gujarat rehabilitation work of Mathak village for TWRI</v>
          </cell>
        </row>
      </sheetData>
      <sheetData sheetId="675">
        <row r="3">
          <cell r="D3" t="str">
            <v>Gujarat rehabilitation work of Mathak village for TWRI</v>
          </cell>
        </row>
      </sheetData>
      <sheetData sheetId="676">
        <row r="3">
          <cell r="D3" t="str">
            <v>Gujarat rehabilitation work of Mathak village for TWRI</v>
          </cell>
        </row>
      </sheetData>
      <sheetData sheetId="677">
        <row r="3">
          <cell r="D3" t="str">
            <v>Gujarat rehabilitation work of Mathak village for TWRI</v>
          </cell>
        </row>
      </sheetData>
      <sheetData sheetId="678">
        <row r="3">
          <cell r="D3" t="str">
            <v>Gujarat rehabilitation work of Mathak village for TWRI</v>
          </cell>
        </row>
      </sheetData>
      <sheetData sheetId="679">
        <row r="3">
          <cell r="D3" t="str">
            <v>Gujarat rehabilitation work of Mathak village for TWRI</v>
          </cell>
        </row>
      </sheetData>
      <sheetData sheetId="680">
        <row r="3">
          <cell r="D3" t="str">
            <v>Gujarat rehabilitation work of Mathak village for TWRI</v>
          </cell>
        </row>
      </sheetData>
      <sheetData sheetId="681">
        <row r="3">
          <cell r="D3" t="str">
            <v>Gujarat rehabilitation work of Mathak village for TWRI</v>
          </cell>
        </row>
      </sheetData>
      <sheetData sheetId="682">
        <row r="3">
          <cell r="D3" t="str">
            <v>Gujarat rehabilitation work of Mathak village for TWRI</v>
          </cell>
        </row>
      </sheetData>
      <sheetData sheetId="683">
        <row r="3">
          <cell r="D3" t="str">
            <v>Gujarat rehabilitation work of Mathak village for TWRI</v>
          </cell>
        </row>
      </sheetData>
      <sheetData sheetId="684">
        <row r="3">
          <cell r="D3" t="str">
            <v>Gujarat rehabilitation work of Mathak village for TWRI</v>
          </cell>
        </row>
      </sheetData>
      <sheetData sheetId="685">
        <row r="3">
          <cell r="D3" t="str">
            <v>Gujarat rehabilitation work of Mathak village for TWRI</v>
          </cell>
        </row>
      </sheetData>
      <sheetData sheetId="686">
        <row r="3">
          <cell r="D3" t="str">
            <v>Gujarat rehabilitation work of Mathak village for TWRI</v>
          </cell>
        </row>
      </sheetData>
      <sheetData sheetId="687">
        <row r="3">
          <cell r="D3" t="str">
            <v>Gujarat rehabilitation work of Mathak village for TWRI</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sheetData sheetId="722"/>
      <sheetData sheetId="723"/>
      <sheetData sheetId="724"/>
      <sheetData sheetId="725"/>
      <sheetData sheetId="726">
        <row r="3">
          <cell r="D3" t="str">
            <v>Gujarat rehabilitation work of Mathak village for TWRI</v>
          </cell>
        </row>
      </sheetData>
      <sheetData sheetId="727">
        <row r="3">
          <cell r="D3" t="str">
            <v>Gujarat rehabilitation work of Mathak village for TWRI</v>
          </cell>
        </row>
      </sheetData>
      <sheetData sheetId="728">
        <row r="3">
          <cell r="D3" t="str">
            <v>Gujarat rehabilitation work of Mathak village for TWRI</v>
          </cell>
        </row>
      </sheetData>
      <sheetData sheetId="729">
        <row r="3">
          <cell r="D3" t="str">
            <v>Gujarat rehabilitation work of Mathak village for TWRI</v>
          </cell>
        </row>
      </sheetData>
      <sheetData sheetId="730">
        <row r="3">
          <cell r="D3" t="str">
            <v>Gujarat rehabilitation work of Mathak village for TWRI</v>
          </cell>
        </row>
      </sheetData>
      <sheetData sheetId="731">
        <row r="3">
          <cell r="D3" t="str">
            <v>Gujarat rehabilitation work of Mathak village for TWRI</v>
          </cell>
        </row>
      </sheetData>
      <sheetData sheetId="732">
        <row r="3">
          <cell r="D3" t="str">
            <v>Gujarat rehabilitation work of Mathak village for TWRI</v>
          </cell>
        </row>
      </sheetData>
      <sheetData sheetId="733">
        <row r="3">
          <cell r="D3" t="str">
            <v>Gujarat rehabilitation work of Mathak village for TWRI</v>
          </cell>
        </row>
      </sheetData>
      <sheetData sheetId="734">
        <row r="3">
          <cell r="D3" t="str">
            <v>Gujarat rehabilitation work of Mathak village for TWRI</v>
          </cell>
        </row>
      </sheetData>
      <sheetData sheetId="735">
        <row r="3">
          <cell r="D3" t="str">
            <v>Gujarat rehabilitation work of Mathak village for TWRI</v>
          </cell>
        </row>
      </sheetData>
      <sheetData sheetId="736">
        <row r="3">
          <cell r="D3" t="str">
            <v>Gujarat rehabilitation work of Mathak village for TWRI</v>
          </cell>
        </row>
      </sheetData>
      <sheetData sheetId="737">
        <row r="3">
          <cell r="D3" t="str">
            <v>Gujarat rehabilitation work of Mathak village for TWRI</v>
          </cell>
        </row>
      </sheetData>
      <sheetData sheetId="738">
        <row r="3">
          <cell r="D3" t="str">
            <v>Gujarat rehabilitation work of Mathak village for TWRI</v>
          </cell>
        </row>
      </sheetData>
      <sheetData sheetId="739">
        <row r="3">
          <cell r="D3" t="str">
            <v>Gujarat rehabilitation work of Mathak village for TWRI</v>
          </cell>
        </row>
      </sheetData>
      <sheetData sheetId="740"/>
      <sheetData sheetId="741">
        <row r="3">
          <cell r="D3" t="str">
            <v>Gujarat rehabilitation work of Mathak village for TWRI</v>
          </cell>
        </row>
      </sheetData>
      <sheetData sheetId="742">
        <row r="3">
          <cell r="D3" t="str">
            <v>Gujarat rehabilitation work of Mathak village for TWRI</v>
          </cell>
        </row>
      </sheetData>
      <sheetData sheetId="743">
        <row r="3">
          <cell r="D3" t="str">
            <v>Gujarat rehabilitation work of Mathak village for TWRI</v>
          </cell>
        </row>
      </sheetData>
      <sheetData sheetId="744">
        <row r="3">
          <cell r="D3" t="str">
            <v>Gujarat rehabilitation work of Mathak village for TWRI</v>
          </cell>
        </row>
      </sheetData>
      <sheetData sheetId="745">
        <row r="3">
          <cell r="D3" t="str">
            <v>Gujarat rehabilitation work of Mathak village for TWRI</v>
          </cell>
        </row>
      </sheetData>
      <sheetData sheetId="746"/>
      <sheetData sheetId="747">
        <row r="3">
          <cell r="D3" t="str">
            <v>Gujarat rehabilitation work of Mathak village for TWRI</v>
          </cell>
        </row>
      </sheetData>
      <sheetData sheetId="748"/>
      <sheetData sheetId="749"/>
      <sheetData sheetId="750"/>
      <sheetData sheetId="751"/>
      <sheetData sheetId="752">
        <row r="3">
          <cell r="D3" t="str">
            <v>Gujarat rehabilitation work of Mathak village for TWRI</v>
          </cell>
        </row>
      </sheetData>
      <sheetData sheetId="753">
        <row r="3">
          <cell r="D3" t="str">
            <v>Gujarat rehabilitation work of Mathak village for TWRI</v>
          </cell>
        </row>
      </sheetData>
      <sheetData sheetId="754">
        <row r="3">
          <cell r="D3" t="str">
            <v>Gujarat rehabilitation work of Mathak village for TWRI</v>
          </cell>
        </row>
      </sheetData>
      <sheetData sheetId="755">
        <row r="3">
          <cell r="D3" t="str">
            <v>Gujarat rehabilitation work of Mathak village for TWRI</v>
          </cell>
        </row>
      </sheetData>
      <sheetData sheetId="756">
        <row r="3">
          <cell r="D3" t="str">
            <v>Gujarat rehabilitation work of Mathak village for TWRI</v>
          </cell>
        </row>
      </sheetData>
      <sheetData sheetId="757">
        <row r="3">
          <cell r="D3" t="str">
            <v>Gujarat rehabilitation work of Mathak village for TWRI</v>
          </cell>
        </row>
      </sheetData>
      <sheetData sheetId="758">
        <row r="3">
          <cell r="D3" t="str">
            <v>Gujarat rehabilitation work of Mathak village for TWRI</v>
          </cell>
        </row>
      </sheetData>
      <sheetData sheetId="759">
        <row r="3">
          <cell r="D3" t="str">
            <v>Gujarat rehabilitation work of Mathak village for TWRI</v>
          </cell>
        </row>
      </sheetData>
      <sheetData sheetId="760">
        <row r="3">
          <cell r="D3" t="str">
            <v>Gujarat rehabilitation work of Mathak village for TWRI</v>
          </cell>
        </row>
      </sheetData>
      <sheetData sheetId="761">
        <row r="3">
          <cell r="D3" t="str">
            <v>Gujarat rehabilitation work of Mathak village for TWRI</v>
          </cell>
        </row>
      </sheetData>
      <sheetData sheetId="762">
        <row r="3">
          <cell r="D3" t="str">
            <v>Gujarat rehabilitation work of Mathak village for TWRI</v>
          </cell>
        </row>
      </sheetData>
      <sheetData sheetId="763">
        <row r="3">
          <cell r="D3" t="str">
            <v>Gujarat rehabilitation work of Mathak village for TWRI</v>
          </cell>
        </row>
      </sheetData>
      <sheetData sheetId="764">
        <row r="3">
          <cell r="D3" t="str">
            <v>Gujarat rehabilitation work of Mathak village for TWRI</v>
          </cell>
        </row>
      </sheetData>
      <sheetData sheetId="765">
        <row r="3">
          <cell r="D3" t="str">
            <v>Gujarat rehabilitation work of Mathak village for TWRI</v>
          </cell>
        </row>
      </sheetData>
      <sheetData sheetId="766">
        <row r="3">
          <cell r="D3" t="str">
            <v>Gujarat rehabilitation work of Mathak village for TWRI</v>
          </cell>
        </row>
      </sheetData>
      <sheetData sheetId="767">
        <row r="3">
          <cell r="D3" t="str">
            <v>Gujarat rehabilitation work of Mathak village for TWRI</v>
          </cell>
        </row>
      </sheetData>
      <sheetData sheetId="768">
        <row r="3">
          <cell r="D3" t="str">
            <v>Gujarat rehabilitation work of Mathak village for TWRI</v>
          </cell>
        </row>
      </sheetData>
      <sheetData sheetId="769">
        <row r="3">
          <cell r="D3" t="str">
            <v>Gujarat rehabilitation work of Mathak village for TWRI</v>
          </cell>
        </row>
      </sheetData>
      <sheetData sheetId="770">
        <row r="3">
          <cell r="D3" t="str">
            <v>Gujarat rehabilitation work of Mathak village for TWRI</v>
          </cell>
        </row>
      </sheetData>
      <sheetData sheetId="771">
        <row r="3">
          <cell r="D3" t="str">
            <v>Gujarat rehabilitation work of Mathak village for TWRI</v>
          </cell>
        </row>
      </sheetData>
      <sheetData sheetId="772">
        <row r="3">
          <cell r="D3" t="str">
            <v>Gujarat rehabilitation work of Mathak village for TWRI</v>
          </cell>
        </row>
      </sheetData>
      <sheetData sheetId="773">
        <row r="3">
          <cell r="D3" t="str">
            <v>Gujarat rehabilitation work of Mathak village for TWRI</v>
          </cell>
        </row>
      </sheetData>
      <sheetData sheetId="774">
        <row r="3">
          <cell r="D3" t="str">
            <v>Gujarat rehabilitation work of Mathak village for TWRI</v>
          </cell>
        </row>
      </sheetData>
      <sheetData sheetId="775">
        <row r="3">
          <cell r="D3" t="str">
            <v>Gujarat rehabilitation work of Mathak village for TWRI</v>
          </cell>
        </row>
      </sheetData>
      <sheetData sheetId="776">
        <row r="3">
          <cell r="D3" t="str">
            <v>Gujarat rehabilitation work of Mathak village for TWRI</v>
          </cell>
        </row>
      </sheetData>
      <sheetData sheetId="777">
        <row r="3">
          <cell r="D3" t="str">
            <v>Gujarat rehabilitation work of Mathak village for TWRI</v>
          </cell>
        </row>
      </sheetData>
      <sheetData sheetId="778">
        <row r="3">
          <cell r="D3" t="str">
            <v>Gujarat rehabilitation work of Mathak village for TWRI</v>
          </cell>
        </row>
      </sheetData>
      <sheetData sheetId="779">
        <row r="3">
          <cell r="D3" t="str">
            <v>Gujarat rehabilitation work of Mathak village for TWRI</v>
          </cell>
        </row>
      </sheetData>
      <sheetData sheetId="780">
        <row r="3">
          <cell r="D3" t="str">
            <v>Gujarat rehabilitation work of Mathak village for TWRI</v>
          </cell>
        </row>
      </sheetData>
      <sheetData sheetId="781">
        <row r="3">
          <cell r="D3" t="str">
            <v>Gujarat rehabilitation work of Mathak village for TWRI</v>
          </cell>
        </row>
      </sheetData>
      <sheetData sheetId="782">
        <row r="3">
          <cell r="D3" t="str">
            <v>Gujarat rehabilitation work of Mathak village for TWRI</v>
          </cell>
        </row>
      </sheetData>
      <sheetData sheetId="783">
        <row r="3">
          <cell r="D3" t="str">
            <v>Gujarat rehabilitation work of Mathak village for TWRI</v>
          </cell>
        </row>
      </sheetData>
      <sheetData sheetId="784">
        <row r="3">
          <cell r="D3" t="str">
            <v>Gujarat rehabilitation work of Mathak village for TWRI</v>
          </cell>
        </row>
      </sheetData>
      <sheetData sheetId="785">
        <row r="3">
          <cell r="D3" t="str">
            <v>Gujarat rehabilitation work of Mathak village for TWRI</v>
          </cell>
        </row>
      </sheetData>
      <sheetData sheetId="786">
        <row r="3">
          <cell r="D3" t="str">
            <v>Gujarat rehabilitation work of Mathak village for TWRI</v>
          </cell>
        </row>
      </sheetData>
      <sheetData sheetId="787">
        <row r="3">
          <cell r="D3" t="str">
            <v>Gujarat rehabilitation work of Mathak village for TWRI</v>
          </cell>
        </row>
      </sheetData>
      <sheetData sheetId="788">
        <row r="3">
          <cell r="D3" t="str">
            <v>Gujarat rehabilitation work of Mathak village for TWRI</v>
          </cell>
        </row>
      </sheetData>
      <sheetData sheetId="789">
        <row r="3">
          <cell r="D3" t="str">
            <v>Gujarat rehabilitation work of Mathak village for TWRI</v>
          </cell>
        </row>
      </sheetData>
      <sheetData sheetId="790">
        <row r="3">
          <cell r="D3" t="str">
            <v>Gujarat rehabilitation work of Mathak village for TWRI</v>
          </cell>
        </row>
      </sheetData>
      <sheetData sheetId="791">
        <row r="3">
          <cell r="D3" t="str">
            <v>Gujarat rehabilitation work of Mathak village for TWRI</v>
          </cell>
        </row>
      </sheetData>
      <sheetData sheetId="792">
        <row r="3">
          <cell r="D3" t="str">
            <v>Gujarat rehabilitation work of Mathak village for TWRI</v>
          </cell>
        </row>
      </sheetData>
      <sheetData sheetId="793">
        <row r="3">
          <cell r="D3" t="str">
            <v>Gujarat rehabilitation work of Mathak village for TWRI</v>
          </cell>
        </row>
      </sheetData>
      <sheetData sheetId="794">
        <row r="3">
          <cell r="D3" t="str">
            <v>Gujarat rehabilitation work of Mathak village for TWRI</v>
          </cell>
        </row>
      </sheetData>
      <sheetData sheetId="795">
        <row r="3">
          <cell r="D3" t="str">
            <v>Gujarat rehabilitation work of Mathak village for TWRI</v>
          </cell>
        </row>
      </sheetData>
      <sheetData sheetId="796">
        <row r="3">
          <cell r="D3" t="str">
            <v>Gujarat rehabilitation work of Mathak village for TWRI</v>
          </cell>
        </row>
      </sheetData>
      <sheetData sheetId="797">
        <row r="3">
          <cell r="D3" t="str">
            <v>Gujarat rehabilitation work of Mathak village for TWRI</v>
          </cell>
        </row>
      </sheetData>
      <sheetData sheetId="798">
        <row r="3">
          <cell r="D3" t="str">
            <v>Gujarat rehabilitation work of Mathak village for TWRI</v>
          </cell>
        </row>
      </sheetData>
      <sheetData sheetId="799">
        <row r="3">
          <cell r="D3" t="str">
            <v>Gujarat rehabilitation work of Mathak village for TWRI</v>
          </cell>
        </row>
      </sheetData>
      <sheetData sheetId="800">
        <row r="3">
          <cell r="D3" t="str">
            <v>Gujarat rehabilitation work of Mathak village for TWRI</v>
          </cell>
        </row>
      </sheetData>
      <sheetData sheetId="801">
        <row r="3">
          <cell r="D3" t="str">
            <v>Gujarat rehabilitation work of Mathak village for TWRI</v>
          </cell>
        </row>
      </sheetData>
      <sheetData sheetId="802">
        <row r="3">
          <cell r="D3" t="str">
            <v>Gujarat rehabilitation work of Mathak village for TWRI</v>
          </cell>
        </row>
      </sheetData>
      <sheetData sheetId="803">
        <row r="3">
          <cell r="D3" t="str">
            <v>Gujarat rehabilitation work of Mathak village for TWRI</v>
          </cell>
        </row>
      </sheetData>
      <sheetData sheetId="804">
        <row r="3">
          <cell r="D3" t="str">
            <v>Gujarat rehabilitation work of Mathak village for TWRI</v>
          </cell>
        </row>
      </sheetData>
      <sheetData sheetId="805">
        <row r="3">
          <cell r="D3" t="str">
            <v>Gujarat rehabilitation work of Mathak village for TWRI</v>
          </cell>
        </row>
      </sheetData>
      <sheetData sheetId="806">
        <row r="3">
          <cell r="D3" t="str">
            <v>Gujarat rehabilitation work of Mathak village for TWRI</v>
          </cell>
        </row>
      </sheetData>
      <sheetData sheetId="807">
        <row r="3">
          <cell r="D3" t="str">
            <v>Gujarat rehabilitation work of Mathak village for TWRI</v>
          </cell>
        </row>
      </sheetData>
      <sheetData sheetId="808">
        <row r="3">
          <cell r="D3" t="str">
            <v>Gujarat rehabilitation work of Mathak village for TWRI</v>
          </cell>
        </row>
      </sheetData>
      <sheetData sheetId="809">
        <row r="3">
          <cell r="D3" t="str">
            <v>Gujarat rehabilitation work of Mathak village for TWRI</v>
          </cell>
        </row>
      </sheetData>
      <sheetData sheetId="810">
        <row r="3">
          <cell r="D3" t="str">
            <v>Gujarat rehabilitation work of Mathak village for TWRI</v>
          </cell>
        </row>
      </sheetData>
      <sheetData sheetId="811">
        <row r="3">
          <cell r="D3" t="str">
            <v>Gujarat rehabilitation work of Mathak village for TWRI</v>
          </cell>
        </row>
      </sheetData>
      <sheetData sheetId="812">
        <row r="3">
          <cell r="D3" t="str">
            <v>Gujarat rehabilitation work of Mathak village for TWRI</v>
          </cell>
        </row>
      </sheetData>
      <sheetData sheetId="813">
        <row r="3">
          <cell r="D3" t="str">
            <v>Gujarat rehabilitation work of Mathak village for TWRI</v>
          </cell>
        </row>
      </sheetData>
      <sheetData sheetId="814">
        <row r="3">
          <cell r="D3" t="str">
            <v>Gujarat rehabilitation work of Mathak village for TWRI</v>
          </cell>
        </row>
      </sheetData>
      <sheetData sheetId="815">
        <row r="3">
          <cell r="D3" t="str">
            <v>Gujarat rehabilitation work of Mathak village for TWRI</v>
          </cell>
        </row>
      </sheetData>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sheetData sheetId="1076" refreshError="1"/>
      <sheetData sheetId="1077" refreshError="1"/>
      <sheetData sheetId="1078" refreshError="1"/>
      <sheetData sheetId="1079" refreshError="1"/>
      <sheetData sheetId="1080" refreshError="1"/>
      <sheetData sheetId="1081">
        <row r="3">
          <cell r="D3" t="str">
            <v>Gujarat rehabilitation work of Mathak village for TWRI</v>
          </cell>
        </row>
      </sheetData>
      <sheetData sheetId="1082" refreshError="1"/>
      <sheetData sheetId="1083"/>
      <sheetData sheetId="1084" refreshError="1"/>
      <sheetData sheetId="1085" refreshError="1"/>
      <sheetData sheetId="1086" refreshError="1"/>
      <sheetData sheetId="1087"/>
      <sheetData sheetId="1088" refreshError="1"/>
      <sheetData sheetId="1089" refreshError="1"/>
      <sheetData sheetId="1090"/>
      <sheetData sheetId="1091"/>
      <sheetData sheetId="1092" refreshError="1"/>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ow r="3">
          <cell r="D3" t="str">
            <v>Gujarat rehabilitation work of Mathak village for TWRI</v>
          </cell>
        </row>
      </sheetData>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sheetData sheetId="1512"/>
      <sheetData sheetId="1513" refreshError="1"/>
      <sheetData sheetId="1514"/>
      <sheetData sheetId="1515" refreshError="1"/>
      <sheetData sheetId="1516" refreshError="1"/>
      <sheetData sheetId="1517" refreshError="1"/>
      <sheetData sheetId="1518" refreshError="1"/>
      <sheetData sheetId="1519" refreshError="1"/>
      <sheetData sheetId="1520" refreshError="1"/>
      <sheetData sheetId="1521"/>
      <sheetData sheetId="1522"/>
      <sheetData sheetId="1523" refreshError="1"/>
      <sheetData sheetId="1524" refreshError="1"/>
      <sheetData sheetId="1525"/>
      <sheetData sheetId="1526" refreshError="1"/>
      <sheetData sheetId="1527" refreshError="1"/>
      <sheetData sheetId="1528" refreshError="1"/>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row r="3">
          <cell r="D3" t="str">
            <v>Gujarat rehabilitation work of Mathak village for TWRI</v>
          </cell>
        </row>
      </sheetData>
      <sheetData sheetId="1589">
        <row r="3">
          <cell r="D3" t="str">
            <v>Gujarat rehabilitation work of Mathak village for TWRI</v>
          </cell>
        </row>
      </sheetData>
      <sheetData sheetId="1590">
        <row r="3">
          <cell r="D3" t="str">
            <v>Gujarat rehabilitation work of Mathak village for TWRI</v>
          </cell>
        </row>
      </sheetData>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ow r="3">
          <cell r="D3" t="str">
            <v>Gujarat rehabilitation work of Mathak village for TWRI</v>
          </cell>
        </row>
      </sheetData>
      <sheetData sheetId="1676">
        <row r="3">
          <cell r="D3" t="str">
            <v>Gujarat rehabilitation work of Mathak village for TWRI</v>
          </cell>
        </row>
      </sheetData>
      <sheetData sheetId="1677">
        <row r="3">
          <cell r="D3" t="str">
            <v>Gujarat rehabilitation work of Mathak village for TWRI</v>
          </cell>
        </row>
      </sheetData>
      <sheetData sheetId="1678"/>
      <sheetData sheetId="1679"/>
      <sheetData sheetId="1680"/>
      <sheetData sheetId="1681"/>
      <sheetData sheetId="1682"/>
      <sheetData sheetId="1683"/>
      <sheetData sheetId="1684"/>
      <sheetData sheetId="1685"/>
      <sheetData sheetId="1686"/>
      <sheetData sheetId="1687"/>
      <sheetData sheetId="1688"/>
      <sheetData sheetId="1689">
        <row r="3">
          <cell r="D3" t="str">
            <v>Gujarat rehabilitation work of Mathak village for TWRI</v>
          </cell>
        </row>
      </sheetData>
      <sheetData sheetId="1690">
        <row r="3">
          <cell r="D3" t="str">
            <v>Gujarat rehabilitation work of Mathak village for TWRI</v>
          </cell>
        </row>
      </sheetData>
      <sheetData sheetId="1691">
        <row r="3">
          <cell r="D3" t="str">
            <v>Gujarat rehabilitation work of Mathak village for TWRI</v>
          </cell>
        </row>
      </sheetData>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row r="3">
          <cell r="D3" t="str">
            <v>Gujarat rehabilitation work of Mathak village for TWRI</v>
          </cell>
        </row>
      </sheetData>
      <sheetData sheetId="1722">
        <row r="3">
          <cell r="D3" t="str">
            <v>Gujarat rehabilitation work of Mathak village for TWRI</v>
          </cell>
        </row>
      </sheetData>
      <sheetData sheetId="1723">
        <row r="3">
          <cell r="D3" t="str">
            <v>Gujarat rehabilitation work of Mathak village for TWRI</v>
          </cell>
        </row>
      </sheetData>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row r="3">
          <cell r="D3" t="str">
            <v>Gujarat rehabilitation work of Mathak village for TWRI</v>
          </cell>
        </row>
      </sheetData>
      <sheetData sheetId="1746">
        <row r="3">
          <cell r="D3" t="str">
            <v>Gujarat rehabilitation work of Mathak village for TWRI</v>
          </cell>
        </row>
      </sheetData>
      <sheetData sheetId="1747"/>
      <sheetData sheetId="1748"/>
      <sheetData sheetId="1749"/>
      <sheetData sheetId="1750"/>
      <sheetData sheetId="1751"/>
      <sheetData sheetId="1752"/>
      <sheetData sheetId="1753">
        <row r="3">
          <cell r="D3" t="str">
            <v>Gujarat rehabilitation work of Mathak village for TWRI</v>
          </cell>
        </row>
      </sheetData>
      <sheetData sheetId="1754">
        <row r="3">
          <cell r="D3" t="str">
            <v>Gujarat rehabilitation work of Mathak village for TWRI</v>
          </cell>
        </row>
      </sheetData>
      <sheetData sheetId="1755">
        <row r="3">
          <cell r="D3" t="str">
            <v>Gujarat rehabilitation work of Mathak village for TWRI</v>
          </cell>
        </row>
      </sheetData>
      <sheetData sheetId="1756"/>
      <sheetData sheetId="1757"/>
      <sheetData sheetId="1758">
        <row r="3">
          <cell r="D3" t="str">
            <v>Gujarat rehabilitation work of Mathak village for TWRI</v>
          </cell>
        </row>
      </sheetData>
      <sheetData sheetId="1759">
        <row r="3">
          <cell r="D3" t="str">
            <v>Gujarat rehabilitation work of Mathak village for TWRI</v>
          </cell>
        </row>
      </sheetData>
      <sheetData sheetId="1760"/>
      <sheetData sheetId="1761"/>
      <sheetData sheetId="1762">
        <row r="3">
          <cell r="D3" t="str">
            <v>Gujarat rehabilitation work of Mathak village for TWRI</v>
          </cell>
        </row>
      </sheetData>
      <sheetData sheetId="1763"/>
      <sheetData sheetId="1764"/>
      <sheetData sheetId="1765"/>
      <sheetData sheetId="1766"/>
      <sheetData sheetId="1767">
        <row r="3">
          <cell r="D3" t="str">
            <v>Gujarat rehabilitation work of Mathak village for TWRI</v>
          </cell>
        </row>
      </sheetData>
      <sheetData sheetId="1768">
        <row r="3">
          <cell r="D3" t="str">
            <v>Gujarat rehabilitation work of Mathak village for TWRI</v>
          </cell>
        </row>
      </sheetData>
      <sheetData sheetId="1769"/>
      <sheetData sheetId="1770"/>
      <sheetData sheetId="1771">
        <row r="3">
          <cell r="D3" t="str">
            <v>Gujarat rehabilitation work of Mathak village for TWRI</v>
          </cell>
        </row>
      </sheetData>
      <sheetData sheetId="1772"/>
      <sheetData sheetId="1773"/>
      <sheetData sheetId="1774"/>
      <sheetData sheetId="1775"/>
      <sheetData sheetId="1776"/>
      <sheetData sheetId="1777">
        <row r="3">
          <cell r="D3" t="str">
            <v>Gujarat rehabilitation work of Mathak village for TWRI</v>
          </cell>
        </row>
      </sheetData>
      <sheetData sheetId="1778"/>
      <sheetData sheetId="1779"/>
      <sheetData sheetId="1780">
        <row r="3">
          <cell r="D3" t="str">
            <v>Gujarat rehabilitation work of Mathak village for TWRI</v>
          </cell>
        </row>
      </sheetData>
      <sheetData sheetId="1781">
        <row r="3">
          <cell r="D3" t="str">
            <v>Gujarat rehabilitation work of Mathak village for TWRI</v>
          </cell>
        </row>
      </sheetData>
      <sheetData sheetId="1782"/>
      <sheetData sheetId="1783"/>
      <sheetData sheetId="1784">
        <row r="3">
          <cell r="D3" t="str">
            <v>Gujarat rehabilitation work of Mathak village for TWRI</v>
          </cell>
        </row>
      </sheetData>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ow r="3">
          <cell r="D3" t="str">
            <v>Gujarat rehabilitation work of Mathak village for TWRI</v>
          </cell>
        </row>
      </sheetData>
      <sheetData sheetId="1841">
        <row r="3">
          <cell r="D3" t="str">
            <v>Gujarat rehabilitation work of Mathak village for TWRI</v>
          </cell>
        </row>
      </sheetData>
      <sheetData sheetId="1842">
        <row r="3">
          <cell r="D3" t="str">
            <v>Gujarat rehabilitation work of Mathak village for TWRI</v>
          </cell>
        </row>
      </sheetData>
      <sheetData sheetId="1843"/>
      <sheetData sheetId="1844"/>
      <sheetData sheetId="1845"/>
      <sheetData sheetId="1846"/>
      <sheetData sheetId="1847"/>
      <sheetData sheetId="1848"/>
      <sheetData sheetId="1849"/>
      <sheetData sheetId="1850"/>
      <sheetData sheetId="1851"/>
      <sheetData sheetId="1852"/>
      <sheetData sheetId="1853"/>
      <sheetData sheetId="1854">
        <row r="3">
          <cell r="D3" t="str">
            <v>Gujarat rehabilitation work of Mathak village for TWRI</v>
          </cell>
        </row>
      </sheetData>
      <sheetData sheetId="1855">
        <row r="3">
          <cell r="D3" t="str">
            <v>Gujarat rehabilitation work of Mathak village for TWRI</v>
          </cell>
        </row>
      </sheetData>
      <sheetData sheetId="1856">
        <row r="3">
          <cell r="D3" t="str">
            <v>Gujarat rehabilitation work of Mathak village for TWRI</v>
          </cell>
        </row>
      </sheetData>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row r="3">
          <cell r="D3" t="str">
            <v>Gujarat rehabilitation work of Mathak village for TWRI</v>
          </cell>
        </row>
      </sheetData>
      <sheetData sheetId="1887">
        <row r="3">
          <cell r="D3" t="str">
            <v>Gujarat rehabilitation work of Mathak village for TWRI</v>
          </cell>
        </row>
      </sheetData>
      <sheetData sheetId="1888">
        <row r="3">
          <cell r="D3" t="str">
            <v>Gujarat rehabilitation work of Mathak village for TWRI</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row r="3">
          <cell r="D3" t="str">
            <v>Gujarat rehabilitation work of Mathak village for TWRI</v>
          </cell>
        </row>
      </sheetData>
      <sheetData sheetId="1911">
        <row r="3">
          <cell r="D3" t="str">
            <v>Gujarat rehabilitation work of Mathak village for TWRI</v>
          </cell>
        </row>
      </sheetData>
      <sheetData sheetId="1912"/>
      <sheetData sheetId="1913"/>
      <sheetData sheetId="1914"/>
      <sheetData sheetId="1915"/>
      <sheetData sheetId="1916"/>
      <sheetData sheetId="1917"/>
      <sheetData sheetId="1918"/>
      <sheetData sheetId="1919"/>
      <sheetData sheetId="1920">
        <row r="3">
          <cell r="D3" t="str">
            <v>Gujarat rehabilitation work of Mathak village for TWRI</v>
          </cell>
        </row>
      </sheetData>
      <sheetData sheetId="1921"/>
      <sheetData sheetId="1922"/>
      <sheetData sheetId="1923">
        <row r="3">
          <cell r="D3" t="str">
            <v>Gujarat rehabilitation work of Mathak village for TWRI</v>
          </cell>
        </row>
      </sheetData>
      <sheetData sheetId="1924">
        <row r="3">
          <cell r="D3" t="str">
            <v>Gujarat rehabilitation work of Mathak village for TWRI</v>
          </cell>
        </row>
      </sheetData>
      <sheetData sheetId="1925"/>
      <sheetData sheetId="1926"/>
      <sheetData sheetId="1927">
        <row r="3">
          <cell r="D3" t="str">
            <v>Gujarat rehabilitation work of Mathak village for TWRI</v>
          </cell>
        </row>
      </sheetData>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ow r="3">
          <cell r="D3" t="str">
            <v>Gujarat rehabilitation work of Mathak village for TWRI</v>
          </cell>
        </row>
      </sheetData>
      <sheetData sheetId="2200">
        <row r="3">
          <cell r="D3" t="str">
            <v>Gujarat rehabilitation work of Mathak village for TWRI</v>
          </cell>
        </row>
      </sheetData>
      <sheetData sheetId="2201">
        <row r="3">
          <cell r="D3" t="str">
            <v>Gujarat rehabilitation work of Mathak village for TWRI</v>
          </cell>
        </row>
      </sheetData>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row r="3">
          <cell r="D3" t="str">
            <v>Gujarat rehabilitation work of Mathak village for TWRI</v>
          </cell>
        </row>
      </sheetData>
      <sheetData sheetId="2246"/>
      <sheetData sheetId="2247"/>
      <sheetData sheetId="2248">
        <row r="3">
          <cell r="D3" t="str">
            <v>Gujarat rehabilitation work of Mathak village for TWRI</v>
          </cell>
        </row>
      </sheetData>
      <sheetData sheetId="2249"/>
      <sheetData sheetId="2250"/>
      <sheetData sheetId="2251"/>
      <sheetData sheetId="2252"/>
      <sheetData sheetId="2253"/>
      <sheetData sheetId="2254"/>
      <sheetData sheetId="2255">
        <row r="3">
          <cell r="D3" t="str">
            <v>Gujarat rehabilitation work of Mathak village for TWRI</v>
          </cell>
        </row>
      </sheetData>
      <sheetData sheetId="2256">
        <row r="3">
          <cell r="D3" t="str">
            <v>Gujarat rehabilitation work of Mathak village for TWRI</v>
          </cell>
        </row>
      </sheetData>
      <sheetData sheetId="2257">
        <row r="3">
          <cell r="D3" t="str">
            <v>Gujarat rehabilitation work of Mathak village for TWRI</v>
          </cell>
        </row>
      </sheetData>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row r="3">
          <cell r="D3" t="str">
            <v>Gujarat rehabilitation work of Mathak village for TWRI</v>
          </cell>
        </row>
      </sheetData>
      <sheetData sheetId="2796"/>
      <sheetData sheetId="2797">
        <row r="3">
          <cell r="D3" t="str">
            <v>Gujarat rehabilitation work of Mathak village for TWRI</v>
          </cell>
        </row>
      </sheetData>
      <sheetData sheetId="2798"/>
      <sheetData sheetId="2799">
        <row r="3">
          <cell r="D3" t="str">
            <v>Gujarat rehabilitation work of Mathak village for TWRI</v>
          </cell>
        </row>
      </sheetData>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row r="3">
          <cell r="D3" t="str">
            <v>Gujarat rehabilitation work of Mathak village for TWRI</v>
          </cell>
        </row>
      </sheetData>
      <sheetData sheetId="2888"/>
      <sheetData sheetId="2889">
        <row r="3">
          <cell r="D3" t="str">
            <v>Gujarat rehabilitation work of Mathak village for TWRI</v>
          </cell>
        </row>
      </sheetData>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row r="3">
          <cell r="D3" t="str">
            <v>Gujarat rehabilitation work of Mathak village for TWRI</v>
          </cell>
        </row>
      </sheetData>
      <sheetData sheetId="2903"/>
      <sheetData sheetId="2904">
        <row r="3">
          <cell r="D3" t="str">
            <v>Gujarat rehabilitation work of Mathak village for TWRI</v>
          </cell>
        </row>
      </sheetData>
      <sheetData sheetId="2905"/>
      <sheetData sheetId="2906">
        <row r="3">
          <cell r="D3" t="str">
            <v>Gujarat rehabilitation work of Mathak village for TWRI</v>
          </cell>
        </row>
      </sheetData>
      <sheetData sheetId="2907"/>
      <sheetData sheetId="2908"/>
      <sheetData sheetId="2909"/>
      <sheetData sheetId="2910"/>
      <sheetData sheetId="2911"/>
      <sheetData sheetId="2912"/>
      <sheetData sheetId="2913">
        <row r="3">
          <cell r="D3" t="str">
            <v>Gujarat rehabilitation work of Mathak village for TWRI</v>
          </cell>
        </row>
      </sheetData>
      <sheetData sheetId="2914"/>
      <sheetData sheetId="2915">
        <row r="3">
          <cell r="D3" t="str">
            <v>Gujarat rehabilitation work of Mathak village for TWRI</v>
          </cell>
        </row>
      </sheetData>
      <sheetData sheetId="2916"/>
      <sheetData sheetId="2917">
        <row r="3">
          <cell r="D3" t="str">
            <v>Gujarat rehabilitation work of Mathak village for TWRI</v>
          </cell>
        </row>
      </sheetData>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row r="3">
          <cell r="D3" t="str">
            <v>Gujarat rehabilitation work of Mathak village for TWRI</v>
          </cell>
        </row>
      </sheetData>
      <sheetData sheetId="2995"/>
      <sheetData sheetId="2996">
        <row r="3">
          <cell r="D3" t="str">
            <v>Gujarat rehabilitation work of Mathak village for TWRI</v>
          </cell>
        </row>
      </sheetData>
      <sheetData sheetId="2997"/>
      <sheetData sheetId="2998"/>
      <sheetData sheetId="2999"/>
      <sheetData sheetId="3000"/>
      <sheetData sheetId="3001"/>
      <sheetData sheetId="3002"/>
      <sheetData sheetId="3003"/>
      <sheetData sheetId="3004"/>
      <sheetData sheetId="3005">
        <row r="3">
          <cell r="D3" t="str">
            <v>Gujarat rehabilitation work of Mathak village for TWRI</v>
          </cell>
        </row>
      </sheetData>
      <sheetData sheetId="3006"/>
      <sheetData sheetId="3007">
        <row r="3">
          <cell r="D3" t="str">
            <v>Gujarat rehabilitation work of Mathak village for TWRI</v>
          </cell>
        </row>
      </sheetData>
      <sheetData sheetId="3008"/>
      <sheetData sheetId="3009">
        <row r="3">
          <cell r="D3" t="str">
            <v>Gujarat rehabilitation work of Mathak village for TWRI</v>
          </cell>
        </row>
      </sheetData>
      <sheetData sheetId="3010"/>
      <sheetData sheetId="3011">
        <row r="3">
          <cell r="D3" t="str">
            <v>Gujarat rehabilitation work of Mathak village for TWRI</v>
          </cell>
        </row>
      </sheetData>
      <sheetData sheetId="3012"/>
      <sheetData sheetId="3013">
        <row r="3">
          <cell r="D3" t="str">
            <v>Gujarat rehabilitation work of Mathak village for TWRI</v>
          </cell>
        </row>
      </sheetData>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sheetData sheetId="3228"/>
      <sheetData sheetId="3229" refreshError="1"/>
      <sheetData sheetId="3230" refreshError="1"/>
      <sheetData sheetId="3231" refreshError="1"/>
      <sheetData sheetId="3232" refreshError="1"/>
      <sheetData sheetId="3233"/>
      <sheetData sheetId="3234"/>
      <sheetData sheetId="3235"/>
      <sheetData sheetId="3236"/>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Sqn-Abs _G+1"/>
      <sheetName val="Sqn_Abs _G_1"/>
      <sheetName val="maya"/>
      <sheetName val="lead-st"/>
      <sheetName val="rdamdata"/>
      <sheetName val="habs-list"/>
      <sheetName val="nodes"/>
      <sheetName val="r"/>
      <sheetName val="DATA_PRG"/>
      <sheetName val="Pile cap"/>
      <sheetName val="PUMP_DATA"/>
      <sheetName val="RMR"/>
      <sheetName val="DATA-BASE"/>
      <sheetName val="DATA-ABSTRACT"/>
      <sheetName val="Civil Boq"/>
      <sheetName val="scour depth"/>
      <sheetName val="l"/>
      <sheetName val="Usag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Data"/>
      <sheetName val="LEADS"/>
      <sheetName val="Labour"/>
      <sheetName val="Lead statement"/>
      <sheetName val="Specification"/>
      <sheetName val="MRATE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Road data"/>
      <sheetName val="ssr-rates"/>
      <sheetName val="Material"/>
      <sheetName val="Specification"/>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Rates"/>
      <sheetName val="Data"/>
      <sheetName val="Petlaburz"/>
      <sheetName val="Boq"/>
      <sheetName val="LEADS"/>
      <sheetName val="stone"/>
      <sheetName val="index"/>
      <sheetName val="Lead statement"/>
      <sheetName val="MRATES"/>
      <sheetName val="7 Other Costs"/>
      <sheetName val="quarry"/>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Leads"/>
      <sheetName val="Data_Base"/>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Lead statement"/>
      <sheetName val="Ward areas"/>
      <sheetName val="sluice-PVC"/>
      <sheetName val="Airvalve-HDPE"/>
      <sheetName val="dbl-airvalve-PVC"/>
      <sheetName val="DFjoints"/>
      <sheetName val="VC rate"/>
      <sheetName val="Boq"/>
      <sheetName val="Material"/>
      <sheetName val="detls"/>
      <sheetName val="0000000000000"/>
      <sheetName val="Labour"/>
      <sheetName val="Nspt-smp-final-ORIGINAL"/>
      <sheetName val="WATER-HAMMER"/>
      <sheetName val="input"/>
      <sheetName val="RMR"/>
      <sheetName val="Basic Rates"/>
      <sheetName val="Publicbuilding"/>
      <sheetName val="Mahesh"/>
      <sheetName val="Raghuveer"/>
      <sheetName val="Sheet3"/>
      <sheetName val="r"/>
      <sheetName val="sluice-HDPE"/>
      <sheetName val="sluice-DI upto 1000"/>
      <sheetName val="scour-DI-CI"/>
      <sheetName val="Rate"/>
      <sheetName val="Data-ELSR"/>
      <sheetName val="airvalve(AC)"/>
      <sheetName val="Caze Estimate "/>
      <sheetName val="Airvalve-DI"/>
      <sheetName val="CD Data"/>
      <sheetName val="Datas"/>
      <sheetName val="design"/>
      <sheetName val="Legal Risk Analysis"/>
      <sheetName val="maya"/>
      <sheetName val="data existing_do not delete"/>
      <sheetName val="data1"/>
      <sheetName val="Data-Road "/>
      <sheetName val="other rates"/>
      <sheetName val="Hire"/>
      <sheetName val="rdamdata"/>
      <sheetName val="PUMP_DATA"/>
      <sheetName val="hdpe-rates"/>
      <sheetName val="pvc-rates"/>
      <sheetName val="Rates_PVC"/>
      <sheetName val="int-Dia-pvc"/>
      <sheetName val="SSR"/>
      <sheetName val="water-hammar-strenght"/>
      <sheetName val=" data sheet "/>
      <sheetName val="DFjoints 2.11.17"/>
      <sheetName val="1-Pop Proj"/>
      <sheetName val="Sorted"/>
      <sheetName val="Cd"/>
      <sheetName val="Cs"/>
      <sheetName val="CPIPE"/>
      <sheetName val="THK"/>
      <sheetName val="CPIPE 1"/>
      <sheetName val="HS (MVS Akumarru)"/>
      <sheetName val="Main sheet"/>
      <sheetName val="temp-SDData (2)"/>
      <sheetName val="Civil Boq"/>
      <sheetName val="7 Other Costs"/>
      <sheetName val="hdpe_basic"/>
      <sheetName val="clvrt_data"/>
      <sheetName val="Stem "/>
      <sheetName val="VCRate"/>
      <sheetName val="Air-HDPE"/>
      <sheetName val="VC Rate2"/>
      <sheetName val="Sluice-HDPE-16"/>
      <sheetName val="Sluice-DI-16"/>
      <sheetName val="dummy"/>
      <sheetName val="DsnConcept"/>
      <sheetName val="LOCAL RATES"/>
      <sheetName val="Pile cap"/>
      <sheetName val="HT-INTROD"/>
      <sheetName val="FORM7"/>
      <sheetName val="Stn&amp;bldg Abs"/>
      <sheetName val="cubes_M20"/>
      <sheetName val="E1"/>
      <sheetName val="Breakdown"/>
      <sheetName val="SUMMARY"/>
      <sheetName val="Sheet5"/>
      <sheetName val="Estt"/>
      <sheetName val="int-Dia-hdpe"/>
      <sheetName val="IW-SRD-Rect"/>
      <sheetName val="Longitudinal"/>
      <sheetName val="Hydraulic Design (Pipe)"/>
      <sheetName val="Rising Main"/>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Data_F8_BTR"/>
      <sheetName val="Road_data"/>
      <sheetName val="Road_Detail_Est_"/>
      <sheetName val="sup_dat"/>
      <sheetName val="Ward_areas"/>
      <sheetName val="VC_rate"/>
      <sheetName val="Plant_&amp;__Machinery"/>
      <sheetName val="hdpe_weights"/>
      <sheetName val="PVC_weights"/>
      <sheetName val="Sheet1_(2)"/>
      <sheetName val="DISCHARGE"/>
      <sheetName val="Footings"/>
      <sheetName val="Data_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put FRC (2)"/>
      <sheetName val="Project Description"/>
      <sheetName val="Project Information"/>
      <sheetName val="VA TECH-Risk Analysis-O&amp;M"/>
      <sheetName val="Supplement to RA-O&amp;M"/>
      <sheetName val="Legal Risk Analysis"/>
      <sheetName val="FRC"/>
      <sheetName val="Minimum Requirements"/>
      <sheetName val="Input "/>
      <sheetName val="Pile cap"/>
      <sheetName val="Basic Rates"/>
      <sheetName val="stone"/>
      <sheetName val="index"/>
      <sheetName val="Boq"/>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SSR _ NSSR Market final"/>
      <sheetName val="Bitumen trunk"/>
      <sheetName val="Feeder"/>
      <sheetName val="R99 etc"/>
      <sheetName val="Trunk unpaved"/>
      <sheetName val="Sheet2"/>
      <sheetName val="WS Data"/>
      <sheetName val="Boq"/>
      <sheetName val="r"/>
      <sheetName val="pvc"/>
      <sheetName val="Basic Rates"/>
      <sheetName val="data"/>
      <sheetName val="Main sheet"/>
      <sheetName val="RMR"/>
      <sheetName val="Summary"/>
      <sheetName val="Note"/>
      <sheetName val="Labour"/>
      <sheetName val="Material"/>
      <sheetName val="Plant &amp;  Machinery"/>
      <sheetName val="Lead statement ss5"/>
      <sheetName val="t_prsr"/>
      <sheetName val="wh"/>
      <sheetName val="b asic rates"/>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s_hab"/>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Civil Boq"/>
      <sheetName val="Legal Risk Analysis"/>
      <sheetName val="MRATES"/>
      <sheetName val="r"/>
      <sheetName val="Labour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tone"/>
      <sheetName val="index"/>
      <sheetName val="Civil Boq"/>
      <sheetName val="b asic rates"/>
      <sheetName val="MRATES"/>
      <sheetName val="v"/>
      <sheetName val="r"/>
      <sheetName val="DATA"/>
      <sheetName val="m"/>
      <sheetName val="sectorwise"/>
      <sheetName val="Specification"/>
      <sheetName val="Road data"/>
      <sheetName val="Letter"/>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C.Page DATA"/>
      <sheetName val="C.Page"/>
      <sheetName val="C-Abs"/>
      <sheetName val=" Abs 1"/>
      <sheetName val="TRANSFORMER pedestal"/>
      <sheetName val="Abs (2)"/>
      <sheetName val="Qty_Civil "/>
      <sheetName val="conveyance"/>
      <sheetName val="san"/>
      <sheetName val="ELE"/>
      <sheetName val="Extrnl ele"/>
      <sheetName val="Borewell"/>
      <sheetName val="ELE ANSYS"/>
      <sheetName val="ele ssr 17-18"/>
      <sheetName val="Retaining wall"/>
      <sheetName val="steel qty"/>
      <sheetName val="ROADS"/>
      <sheetName val="C-data(road)"/>
      <sheetName val="Input"/>
      <sheetName val="C-data"/>
      <sheetName val="LEAD"/>
      <sheetName val="Joinery"/>
      <sheetName val="Civil SSR"/>
      <sheetName val="WS SSR"/>
      <sheetName val="WS Data"/>
      <sheetName val="ele data"/>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W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Lead"/>
      <sheetName val="MRATES"/>
      <sheetName val="stone"/>
      <sheetName val="Road data"/>
      <sheetName val="Nspt-smp-final-ORIGINAL"/>
      <sheetName val="m"/>
      <sheetName val="Labour rates"/>
      <sheetName val="Legal Risk Analysis"/>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asic rates"/>
      <sheetName val="data"/>
      <sheetName val="Sheet1"/>
      <sheetName val="Sheet2"/>
      <sheetName val="Sheet3"/>
      <sheetName val="Sheet5"/>
      <sheetName val="Civil Boq"/>
      <sheetName val="r"/>
      <sheetName val="Lead"/>
      <sheetName val="Labour"/>
      <sheetName val="detls"/>
      <sheetName val="Pile cap"/>
      <sheetName val="Boq"/>
      <sheetName val="MRATES"/>
      <sheetName val="m"/>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bash Abs"/>
      <sheetName val="Samadhanam Abs"/>
      <sheetName val="Nagesh &amp; Samelu Abs"/>
      <sheetName val="Yobu Abs"/>
      <sheetName val="Mathaya Abs"/>
      <sheetName val="Krupa Rao Abs"/>
      <sheetName val="Laxman Abs"/>
      <sheetName val="Abstract"/>
      <sheetName val="Abstract (2)"/>
      <sheetName val="Sabash"/>
      <sheetName val="Samadhanam"/>
      <sheetName val="Nahesh"/>
      <sheetName val="Yobu"/>
      <sheetName val="Mathaya"/>
      <sheetName val="Krupa Rao"/>
      <sheetName val="Laxman &amp; Siddhu"/>
      <sheetName val="Veeresh"/>
      <sheetName val="New Gang"/>
      <sheetName val="Footings"/>
      <sheetName val="b asic rates"/>
      <sheetName val="Lead"/>
      <sheetName val="Labour"/>
      <sheetName val="Summary"/>
    </sheetNames>
    <sheetDataSet>
      <sheetData sheetId="0"/>
      <sheetData sheetId="1"/>
      <sheetData sheetId="2"/>
      <sheetData sheetId="3"/>
      <sheetData sheetId="4"/>
      <sheetData sheetId="5"/>
      <sheetData sheetId="6"/>
      <sheetData sheetId="7">
        <row r="14">
          <cell r="J14">
            <v>1410.3050000000001</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Civil Boq"/>
      <sheetName val="Lead"/>
      <sheetName val="lead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b asic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wordsdata"/>
      <sheetName val="data-WC"/>
      <sheetName val="MRATES"/>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th flr"/>
      <sheetName val="Lead"/>
      <sheetName val="Lead statement"/>
      <sheetName val="MRATES"/>
      <sheetName val="Footings"/>
      <sheetName val="RateAnalysis"/>
      <sheetName val="Rates 2008-09"/>
      <sheetName val="HDPE"/>
      <sheetName val="DI"/>
      <sheetName val="pvc"/>
      <sheetName val="wordsdata"/>
      <sheetName val="detls"/>
      <sheetName val="stone"/>
      <sheetName val="index"/>
      <sheetName val="v"/>
      <sheetName val="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info"/>
      <sheetName val="details"/>
      <sheetName val="summary"/>
      <sheetName val="annexure"/>
      <sheetName val="abstract"/>
      <sheetName val="sreport"/>
      <sheetName val="detailed"/>
      <sheetName val="roadest"/>
      <sheetName val="cost"/>
      <sheetName val="data (2)"/>
      <sheetName val="lead"/>
      <sheetName val="data"/>
      <sheetName val="keymap"/>
      <sheetName val="lead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s>
    <sheetDataSet>
      <sheetData sheetId="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wordsdata"/>
      <sheetName val="Material"/>
      <sheetName val="0000000000000"/>
      <sheetName val="RateAnalysi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abs"/>
      <sheetName val="DAest"/>
      <sheetName val="Road data"/>
      <sheetName val="RMR (2)"/>
      <sheetName val="BTR (2)"/>
      <sheetName val="Tipical Cs"/>
      <sheetName val="STRIP km 8.0 to 10.0"/>
      <sheetName val="STRIP km 0.0 to 6.4"/>
      <sheetName val="CERTIFICATES"/>
      <sheetName val="Sheet1"/>
      <sheetName val="Rate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wordsdata"/>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Plant _  Machinery"/>
      <sheetName val="wordsdata"/>
      <sheetName val="C-data"/>
      <sheetName val="DATA"/>
      <sheetName val="data-WC"/>
      <sheetName val="t_prsr"/>
      <sheetName val="wh"/>
      <sheetName val="RateAnalysis"/>
      <sheetName val="maya"/>
      <sheetName val="R_Det"/>
      <sheetName val="Lead"/>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specs"/>
    </sheetNames>
    <sheetDataSet>
      <sheetData sheetId="0"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Design"/>
      <sheetName val="other rates"/>
      <sheetName val="RAFT"/>
      <sheetName val="maya"/>
      <sheetName val="mlead"/>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C-data"/>
      <sheetName val="HDPE"/>
      <sheetName val="DI"/>
      <sheetName val="pvc"/>
      <sheetName val="Plant &amp;  Machinery"/>
      <sheetName val="hdpe_basic"/>
      <sheetName val="pvc_basic"/>
      <sheetName val="v"/>
      <sheetName val="Labour"/>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NEXURE - IV "/>
      <sheetName val="Abstract"/>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Analy_7-10"/>
      <sheetName val="P&amp;M_7-10"/>
      <sheetName val="Cem &amp; Steel"/>
      <sheetName val="Analy_7_10"/>
      <sheetName val="Rates Basic"/>
      <sheetName val="CABLE"/>
      <sheetName val="number"/>
      <sheetName val="0000000000000"/>
      <sheetName val="細目"/>
      <sheetName val="PKG - II"/>
      <sheetName val="Status"/>
      <sheetName val="Load Details(B1)"/>
      <sheetName val="Quantities"/>
      <sheetName val="janttb"/>
      <sheetName val="Spec1"/>
      <sheetName val="pvc"/>
      <sheetName val="MRATES"/>
      <sheetName val="Input "/>
      <sheetName val="HDPE"/>
      <sheetName val="DI"/>
      <sheetName val="hdpe_basic"/>
      <sheetName val="pvc_basic"/>
      <sheetName val="DATA-BASE"/>
      <sheetName val="DATA-ABSTRACT"/>
      <sheetName val="Tender Summary"/>
      <sheetName val="Analysis"/>
      <sheetName val="Analy"/>
      <sheetName val="MAJOR QTYS"/>
      <sheetName val="COST"/>
      <sheetName val="Break up Sheet"/>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
      <sheetName val="pvc"/>
      <sheetName val="Input"/>
      <sheetName val="Road Detail Est."/>
      <sheetName val="maya"/>
      <sheetName val="detls"/>
      <sheetName val="Suppl-data"/>
      <sheetName val="data-WC"/>
      <sheetName val="wh"/>
      <sheetName val="細目"/>
      <sheetName val="BTR (2)"/>
      <sheetName val="Lead"/>
      <sheetName val="v"/>
      <sheetName val="Arrp data (3)"/>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3"/>
  <sheetViews>
    <sheetView view="pageBreakPreview" topLeftCell="A19" zoomScale="130" zoomScaleSheetLayoutView="130" workbookViewId="0">
      <selection activeCell="A4" sqref="A1:XFD4"/>
    </sheetView>
  </sheetViews>
  <sheetFormatPr defaultRowHeight="14.4"/>
  <cols>
    <col min="1" max="1" width="5.6640625" style="263" bestFit="1" customWidth="1"/>
    <col min="2" max="2" width="65.6640625" style="263" bestFit="1" customWidth="1"/>
    <col min="3" max="3" width="14.77734375" style="263" bestFit="1" customWidth="1"/>
    <col min="4" max="4" width="20.109375" customWidth="1"/>
    <col min="5" max="5" width="13" bestFit="1" customWidth="1"/>
  </cols>
  <sheetData>
    <row r="1" spans="1:5">
      <c r="A1" s="264" t="s">
        <v>667</v>
      </c>
      <c r="B1" s="259" t="s">
        <v>26</v>
      </c>
      <c r="C1" s="265" t="s">
        <v>669</v>
      </c>
    </row>
    <row r="2" spans="1:5">
      <c r="A2" s="266"/>
      <c r="B2" s="260"/>
      <c r="C2" s="267"/>
    </row>
    <row r="3" spans="1:5">
      <c r="A3" s="268" t="s">
        <v>733</v>
      </c>
      <c r="B3" s="261" t="str">
        <f>'BUILDING WISE BOQ'!B434</f>
        <v>SUB HEAD  -I  SITE CLEARANCE</v>
      </c>
      <c r="C3" s="269">
        <f>'BUILDING WISE BOQ'!AH434</f>
        <v>260405</v>
      </c>
      <c r="D3" s="302"/>
      <c r="E3" s="302"/>
    </row>
    <row r="4" spans="1:5">
      <c r="A4" s="268" t="s">
        <v>743</v>
      </c>
      <c r="B4" s="261" t="str">
        <f>'BUILDING WISE BOQ'!B435</f>
        <v>SUB HEAD -II EARTHWORK &amp; EXCAVATION</v>
      </c>
      <c r="C4" s="269">
        <f>'BUILDING WISE BOQ'!AH435</f>
        <v>1381758.2</v>
      </c>
      <c r="D4" s="302"/>
      <c r="E4" s="302"/>
    </row>
    <row r="5" spans="1:5">
      <c r="A5" s="268" t="s">
        <v>744</v>
      </c>
      <c r="B5" s="261" t="str">
        <f>'BUILDING WISE BOQ'!B436</f>
        <v>SUB HEAD III - ANTI-TERMITE TREATMENT</v>
      </c>
      <c r="C5" s="269">
        <f>'BUILDING WISE BOQ'!AH436</f>
        <v>132710</v>
      </c>
      <c r="D5" s="302"/>
      <c r="E5" s="302"/>
    </row>
    <row r="6" spans="1:5">
      <c r="A6" s="268" t="s">
        <v>745</v>
      </c>
      <c r="B6" s="261" t="str">
        <f>'BUILDING WISE BOQ'!B437</f>
        <v>SUB HEAD -IV  PLAIN &amp; REINFORCED CEMENT CONCRETE WORKS</v>
      </c>
      <c r="C6" s="269">
        <f>'BUILDING WISE BOQ'!AH437</f>
        <v>12000146.896875</v>
      </c>
      <c r="D6" s="302"/>
      <c r="E6" s="302"/>
    </row>
    <row r="7" spans="1:5">
      <c r="A7" s="268" t="s">
        <v>420</v>
      </c>
      <c r="B7" s="261" t="str">
        <f>'BUILDING WISE BOQ'!B438</f>
        <v xml:space="preserve">SUB HEAD V - MASONARY  WORK  </v>
      </c>
      <c r="C7" s="269">
        <f>'BUILDING WISE BOQ'!AH438</f>
        <v>4010120</v>
      </c>
      <c r="D7" s="302"/>
      <c r="E7" s="302"/>
    </row>
    <row r="8" spans="1:5">
      <c r="A8" s="268" t="s">
        <v>746</v>
      </c>
      <c r="B8" s="261" t="str">
        <f>'BUILDING WISE BOQ'!B439</f>
        <v>SUB HEAD VI  -  PLASTERING &amp; SURFACE TREATMENT</v>
      </c>
      <c r="C8" s="269">
        <f>'BUILDING WISE BOQ'!AH439</f>
        <v>3383475.5956000001</v>
      </c>
      <c r="D8" s="302"/>
      <c r="E8" s="302"/>
    </row>
    <row r="9" spans="1:5">
      <c r="A9" s="268" t="s">
        <v>747</v>
      </c>
      <c r="B9" s="261" t="str">
        <f>'BUILDING WISE BOQ'!B440</f>
        <v>SUBHEAD-VII :  FALSE CEILING :</v>
      </c>
      <c r="C9" s="269">
        <f>'BUILDING WISE BOQ'!AH440</f>
        <v>71820</v>
      </c>
      <c r="D9" s="302"/>
      <c r="E9" s="302"/>
    </row>
    <row r="10" spans="1:5">
      <c r="A10" s="268" t="s">
        <v>748</v>
      </c>
      <c r="B10" s="261" t="str">
        <f>'BUILDING WISE BOQ'!B441</f>
        <v>SUB HEAD -VIII FLOORINGS</v>
      </c>
      <c r="C10" s="269">
        <f>'BUILDING WISE BOQ'!AH441</f>
        <v>2315978</v>
      </c>
      <c r="D10" s="302"/>
      <c r="E10" s="302"/>
    </row>
    <row r="11" spans="1:5">
      <c r="A11" s="268" t="s">
        <v>749</v>
      </c>
      <c r="B11" s="261" t="str">
        <f>'BUILDING WISE BOQ'!B442</f>
        <v>SUB HEAD - IX JOINERY WORKS</v>
      </c>
      <c r="C11" s="269">
        <f>'BUILDING WISE BOQ'!AH442</f>
        <v>1091144</v>
      </c>
      <c r="D11" s="302"/>
      <c r="E11" s="302"/>
    </row>
    <row r="12" spans="1:5">
      <c r="A12" s="268" t="s">
        <v>113</v>
      </c>
      <c r="B12" s="261" t="str">
        <f>'BUILDING WISE BOQ'!B443</f>
        <v>SUB HEAD -X  ALUMINIUM WORKS</v>
      </c>
      <c r="C12" s="269">
        <f>'BUILDING WISE BOQ'!AH443</f>
        <v>91450</v>
      </c>
      <c r="D12" s="302"/>
      <c r="E12" s="302"/>
    </row>
    <row r="13" spans="1:5">
      <c r="A13" s="268" t="s">
        <v>750</v>
      </c>
      <c r="B13" s="261" t="str">
        <f>'BUILDING WISE BOQ'!B444</f>
        <v>SUB HEAD -XI  WATER PROOFING</v>
      </c>
      <c r="C13" s="269">
        <f>'BUILDING WISE BOQ'!AH444</f>
        <v>1312360</v>
      </c>
      <c r="D13" s="302"/>
      <c r="E13" s="302"/>
    </row>
    <row r="14" spans="1:5">
      <c r="A14" s="268" t="s">
        <v>751</v>
      </c>
      <c r="B14" s="261" t="str">
        <f>'BUILDING WISE BOQ'!B445</f>
        <v>SUBHEAD- XII: STRUCTURAL STEEL WORK :</v>
      </c>
      <c r="C14" s="269">
        <f>'BUILDING WISE BOQ'!AH445</f>
        <v>6354698.5</v>
      </c>
      <c r="D14" s="302"/>
      <c r="E14" s="302"/>
    </row>
    <row r="15" spans="1:5">
      <c r="A15" s="268" t="s">
        <v>752</v>
      </c>
      <c r="B15" s="261" t="str">
        <f>'BUILDING WISE BOQ'!B446</f>
        <v>SUB HEAD -XIII   APPROACH  ROADS</v>
      </c>
      <c r="C15" s="351">
        <f>'BUILDING WISE BOQ'!AH446</f>
        <v>745242</v>
      </c>
      <c r="D15" s="302"/>
      <c r="E15" s="302"/>
    </row>
    <row r="16" spans="1:5">
      <c r="A16" s="268" t="s">
        <v>753</v>
      </c>
      <c r="B16" s="261" t="str">
        <f>'BUILDING WISE BOQ'!B447</f>
        <v>SUB HEAD -XIV SANITARY WORKS</v>
      </c>
      <c r="C16" s="269">
        <f>'BUILDING WISE BOQ'!AH447</f>
        <v>1217190</v>
      </c>
      <c r="D16" s="302"/>
      <c r="E16" s="302" t="s">
        <v>34</v>
      </c>
    </row>
    <row r="17" spans="1:5">
      <c r="A17" s="268" t="s">
        <v>754</v>
      </c>
      <c r="B17" s="261" t="str">
        <f>'BUILDING WISE BOQ'!B448</f>
        <v>SUB HEAD -XV  EXTERNAL SEWAGE SYSTEM</v>
      </c>
      <c r="C17" s="269">
        <f>'BUILDING WISE BOQ'!AH448</f>
        <v>1883180</v>
      </c>
      <c r="D17" s="302"/>
      <c r="E17" s="302"/>
    </row>
    <row r="18" spans="1:5">
      <c r="A18" s="268" t="s">
        <v>785</v>
      </c>
      <c r="B18" s="261" t="str">
        <f>'BUILDING WISE BOQ'!B449</f>
        <v>SUB HEAD -XVI  WATER SUPPLY SERVICES</v>
      </c>
      <c r="C18" s="269">
        <f>'BUILDING WISE BOQ'!AH449</f>
        <v>1451300</v>
      </c>
      <c r="D18" s="302"/>
      <c r="E18" s="302"/>
    </row>
    <row r="19" spans="1:5">
      <c r="A19" s="266"/>
      <c r="B19" s="262"/>
      <c r="C19" s="270"/>
    </row>
    <row r="20" spans="1:5">
      <c r="A20" s="266"/>
      <c r="B20" s="262" t="s">
        <v>668</v>
      </c>
      <c r="C20" s="270">
        <f>ROUND(SUM(C3:C19),0)-E14</f>
        <v>37702978</v>
      </c>
      <c r="D20" s="581"/>
      <c r="E20" s="302"/>
    </row>
    <row r="21" spans="1:5">
      <c r="A21" s="266"/>
      <c r="B21" s="262"/>
      <c r="C21" s="270"/>
      <c r="D21" s="272"/>
      <c r="E21" s="272"/>
    </row>
    <row r="22" spans="1:5">
      <c r="A22" s="266"/>
      <c r="B22" s="271" t="s">
        <v>516</v>
      </c>
      <c r="C22" s="270">
        <f>SUM(C20:C21)</f>
        <v>37702978</v>
      </c>
      <c r="D22" s="594"/>
      <c r="E22" s="272"/>
    </row>
    <row r="23" spans="1:5">
      <c r="A23" s="266"/>
      <c r="B23" s="271"/>
      <c r="C23" s="270"/>
      <c r="D23" s="272"/>
      <c r="E23" s="272"/>
    </row>
    <row r="24" spans="1:5">
      <c r="A24" s="266"/>
      <c r="B24" s="271" t="s">
        <v>517</v>
      </c>
      <c r="C24" s="270">
        <f>ROUND(C22*18%,0)</f>
        <v>6786536</v>
      </c>
      <c r="D24" s="272"/>
      <c r="E24" s="272"/>
    </row>
    <row r="25" spans="1:5">
      <c r="A25" s="266"/>
      <c r="B25" s="262"/>
      <c r="C25" s="270"/>
      <c r="D25" s="272"/>
      <c r="E25" s="272"/>
    </row>
    <row r="26" spans="1:5">
      <c r="A26" s="266"/>
      <c r="B26" s="262" t="s">
        <v>670</v>
      </c>
      <c r="C26" s="270">
        <f>SUM(C22:C25)</f>
        <v>44489514</v>
      </c>
    </row>
    <row r="27" spans="1:5">
      <c r="A27" s="320"/>
      <c r="B27" s="321"/>
      <c r="C27" s="322" t="str">
        <f>CONCATENATE("Say"," Rs. ",ROUNDUP(C26/10000000,2)," ","Cr")</f>
        <v>Say Rs. 4.45 Cr</v>
      </c>
    </row>
    <row r="28" spans="1:5">
      <c r="A28"/>
      <c r="B28"/>
      <c r="C28"/>
    </row>
    <row r="29" spans="1:5">
      <c r="A29"/>
      <c r="B29"/>
      <c r="C29"/>
    </row>
    <row r="30" spans="1:5">
      <c r="C30" s="528"/>
    </row>
    <row r="31" spans="1:5">
      <c r="C31" s="516"/>
      <c r="D31" s="302"/>
    </row>
    <row r="32" spans="1:5">
      <c r="C32" s="516"/>
    </row>
    <row r="33" spans="3:3">
      <c r="C33" s="516"/>
    </row>
  </sheetData>
  <printOptions horizontalCentered="1" gridLines="1"/>
  <pageMargins left="0.31496062992125984" right="0.31496062992125984" top="0.55118110236220474" bottom="0.55118110236220474" header="0.31496062992125984" footer="0.31496062992125984"/>
  <pageSetup paperSize="9" scale="1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4"/>
  <sheetViews>
    <sheetView view="pageBreakPreview" zoomScale="70" zoomScaleSheetLayoutView="70" workbookViewId="0">
      <selection sqref="A1:XFD1"/>
    </sheetView>
  </sheetViews>
  <sheetFormatPr defaultRowHeight="15.6"/>
  <cols>
    <col min="1" max="1" width="10.44140625" style="182" customWidth="1"/>
    <col min="2" max="2" width="96.88671875" style="183" customWidth="1"/>
    <col min="3" max="3" width="34" style="593" bestFit="1" customWidth="1"/>
    <col min="4" max="4" width="25.109375" style="183" customWidth="1"/>
    <col min="5" max="5" width="23.109375" style="183" customWidth="1"/>
    <col min="6" max="6" width="32.44140625" style="300" customWidth="1"/>
    <col min="7" max="16" width="29.44140625" customWidth="1"/>
  </cols>
  <sheetData>
    <row r="1" spans="1:7" ht="97.5" customHeight="1">
      <c r="A1" s="324" t="s">
        <v>513</v>
      </c>
      <c r="B1" s="323" t="s">
        <v>514</v>
      </c>
      <c r="C1" s="585" t="s">
        <v>4</v>
      </c>
      <c r="D1" s="532" t="s">
        <v>1023</v>
      </c>
      <c r="E1" s="532" t="s">
        <v>1024</v>
      </c>
      <c r="F1" s="532" t="s">
        <v>1025</v>
      </c>
    </row>
    <row r="2" spans="1:7" ht="28.2">
      <c r="A2" s="327">
        <v>1</v>
      </c>
      <c r="B2" s="543" t="s">
        <v>526</v>
      </c>
      <c r="C2" s="586">
        <v>3110952</v>
      </c>
      <c r="D2" s="544">
        <v>72</v>
      </c>
      <c r="E2" s="535">
        <f t="shared" ref="E2:E13" si="0">ROUND(D2*10.763,0)</f>
        <v>775</v>
      </c>
      <c r="F2" s="535">
        <f>ROUND(C2/E2,0)</f>
        <v>4014</v>
      </c>
    </row>
    <row r="3" spans="1:7" ht="28.2">
      <c r="A3" s="327">
        <f>+A2+1</f>
        <v>2</v>
      </c>
      <c r="B3" s="543" t="s">
        <v>742</v>
      </c>
      <c r="C3" s="586">
        <v>5108292</v>
      </c>
      <c r="D3" s="544">
        <v>148</v>
      </c>
      <c r="E3" s="535">
        <f t="shared" si="0"/>
        <v>1593</v>
      </c>
      <c r="F3" s="535">
        <f t="shared" ref="F3:F15" si="1">ROUND(C3/E3,0)</f>
        <v>3207</v>
      </c>
    </row>
    <row r="4" spans="1:7" ht="28.2">
      <c r="A4" s="327">
        <f t="shared" ref="A4:A16" si="2">+A3+1</f>
        <v>3</v>
      </c>
      <c r="B4" s="543" t="s">
        <v>741</v>
      </c>
      <c r="C4" s="586">
        <v>6448798</v>
      </c>
      <c r="D4" s="544">
        <v>236</v>
      </c>
      <c r="E4" s="535">
        <f t="shared" si="0"/>
        <v>2540</v>
      </c>
      <c r="F4" s="535">
        <f t="shared" si="1"/>
        <v>2539</v>
      </c>
    </row>
    <row r="5" spans="1:7" ht="28.2">
      <c r="A5" s="327">
        <f t="shared" si="2"/>
        <v>4</v>
      </c>
      <c r="B5" s="543" t="s">
        <v>322</v>
      </c>
      <c r="C5" s="586">
        <v>870100</v>
      </c>
      <c r="D5" s="544">
        <v>16</v>
      </c>
      <c r="E5" s="535">
        <f t="shared" si="0"/>
        <v>172</v>
      </c>
      <c r="F5" s="535">
        <f t="shared" si="1"/>
        <v>5059</v>
      </c>
    </row>
    <row r="6" spans="1:7" ht="28.2">
      <c r="A6" s="327">
        <f t="shared" si="2"/>
        <v>5</v>
      </c>
      <c r="B6" s="543" t="s">
        <v>1088</v>
      </c>
      <c r="C6" s="586">
        <v>3776597.6</v>
      </c>
      <c r="D6" s="544">
        <v>176</v>
      </c>
      <c r="E6" s="535">
        <f t="shared" si="0"/>
        <v>1894</v>
      </c>
      <c r="F6" s="535">
        <f t="shared" si="1"/>
        <v>1994</v>
      </c>
    </row>
    <row r="7" spans="1:7" ht="28.2">
      <c r="A7" s="327">
        <f t="shared" si="2"/>
        <v>6</v>
      </c>
      <c r="B7" s="543" t="s">
        <v>1021</v>
      </c>
      <c r="C7" s="586">
        <v>1798314</v>
      </c>
      <c r="D7" s="544">
        <v>114</v>
      </c>
      <c r="E7" s="535">
        <f t="shared" si="0"/>
        <v>1227</v>
      </c>
      <c r="F7" s="535">
        <f t="shared" si="1"/>
        <v>1466</v>
      </c>
    </row>
    <row r="8" spans="1:7" ht="28.2">
      <c r="A8" s="327">
        <f>A7+1</f>
        <v>7</v>
      </c>
      <c r="B8" s="187" t="s">
        <v>521</v>
      </c>
      <c r="C8" s="587">
        <v>4957779.5</v>
      </c>
      <c r="D8" s="535">
        <v>905</v>
      </c>
      <c r="E8" s="535">
        <f t="shared" si="0"/>
        <v>9741</v>
      </c>
      <c r="F8" s="535">
        <f t="shared" si="1"/>
        <v>509</v>
      </c>
      <c r="G8" s="303"/>
    </row>
    <row r="9" spans="1:7" ht="28.2">
      <c r="A9" s="327">
        <f t="shared" si="2"/>
        <v>8</v>
      </c>
      <c r="B9" s="187" t="s">
        <v>705</v>
      </c>
      <c r="C9" s="587">
        <v>360225</v>
      </c>
      <c r="D9" s="535">
        <v>36</v>
      </c>
      <c r="E9" s="535">
        <f t="shared" si="0"/>
        <v>387</v>
      </c>
      <c r="F9" s="535">
        <f t="shared" si="1"/>
        <v>931</v>
      </c>
    </row>
    <row r="10" spans="1:7" ht="28.2">
      <c r="A10" s="327">
        <f>A9+1</f>
        <v>9</v>
      </c>
      <c r="B10" s="187" t="s">
        <v>524</v>
      </c>
      <c r="C10" s="587">
        <v>335945</v>
      </c>
      <c r="D10" s="535">
        <v>12</v>
      </c>
      <c r="E10" s="535">
        <f t="shared" si="0"/>
        <v>129</v>
      </c>
      <c r="F10" s="535">
        <f t="shared" si="1"/>
        <v>2604</v>
      </c>
    </row>
    <row r="11" spans="1:7" ht="28.2">
      <c r="A11" s="327">
        <f t="shared" si="2"/>
        <v>10</v>
      </c>
      <c r="B11" s="187" t="s">
        <v>1028</v>
      </c>
      <c r="C11" s="587">
        <v>417203</v>
      </c>
      <c r="D11" s="535">
        <f>ROUNDUP((2.1*2.1)*2,0)</f>
        <v>9</v>
      </c>
      <c r="E11" s="535">
        <f t="shared" si="0"/>
        <v>97</v>
      </c>
      <c r="F11" s="535">
        <f t="shared" si="1"/>
        <v>4301</v>
      </c>
    </row>
    <row r="12" spans="1:7" ht="28.2">
      <c r="A12" s="327">
        <f>A11+1</f>
        <v>11</v>
      </c>
      <c r="B12" s="187" t="s">
        <v>848</v>
      </c>
      <c r="C12" s="587">
        <v>529946</v>
      </c>
      <c r="D12" s="535">
        <v>15</v>
      </c>
      <c r="E12" s="535">
        <f t="shared" si="0"/>
        <v>161</v>
      </c>
      <c r="F12" s="535">
        <f t="shared" si="1"/>
        <v>3292</v>
      </c>
    </row>
    <row r="13" spans="1:7" ht="28.2">
      <c r="A13" s="327">
        <f t="shared" si="2"/>
        <v>12</v>
      </c>
      <c r="B13" s="187" t="s">
        <v>792</v>
      </c>
      <c r="C13" s="587">
        <f>'BUILDING WISE BOQ'!AB422</f>
        <v>2755089</v>
      </c>
      <c r="D13" s="535">
        <v>462</v>
      </c>
      <c r="E13" s="535">
        <f t="shared" si="0"/>
        <v>4973</v>
      </c>
      <c r="F13" s="535">
        <f t="shared" si="1"/>
        <v>554</v>
      </c>
    </row>
    <row r="14" spans="1:7" ht="28.2">
      <c r="A14" s="327">
        <f t="shared" si="2"/>
        <v>13</v>
      </c>
      <c r="B14" s="187" t="s">
        <v>1020</v>
      </c>
      <c r="C14" s="587">
        <v>774017</v>
      </c>
      <c r="D14" s="535">
        <f>ROUNDUP((7.9*3.05)*2,0)</f>
        <v>49</v>
      </c>
      <c r="E14" s="535">
        <f>ROUND(D14*10.763,0)</f>
        <v>527</v>
      </c>
      <c r="F14" s="535">
        <f t="shared" si="1"/>
        <v>1469</v>
      </c>
    </row>
    <row r="15" spans="1:7" ht="28.2">
      <c r="A15" s="327">
        <f t="shared" si="2"/>
        <v>14</v>
      </c>
      <c r="B15" s="187" t="s">
        <v>522</v>
      </c>
      <c r="C15" s="587">
        <v>1908050</v>
      </c>
      <c r="D15" s="535">
        <v>650</v>
      </c>
      <c r="E15" s="535">
        <f>ROUND(D15*10.763,0)</f>
        <v>6996</v>
      </c>
      <c r="F15" s="535">
        <f t="shared" si="1"/>
        <v>273</v>
      </c>
    </row>
    <row r="16" spans="1:7" ht="28.2">
      <c r="A16" s="327">
        <f t="shared" si="2"/>
        <v>15</v>
      </c>
      <c r="B16" s="187" t="s">
        <v>1030</v>
      </c>
      <c r="C16" s="587">
        <v>4551670</v>
      </c>
      <c r="D16" s="535"/>
      <c r="E16" s="535"/>
      <c r="F16" s="535"/>
    </row>
    <row r="17" spans="1:8" ht="28.2">
      <c r="A17" s="327"/>
      <c r="B17" s="186" t="s">
        <v>515</v>
      </c>
      <c r="C17" s="588">
        <f>SUM(C2:C16)</f>
        <v>37702978.100000001</v>
      </c>
      <c r="D17" s="534"/>
      <c r="E17" s="536"/>
      <c r="F17" s="541"/>
    </row>
    <row r="18" spans="1:8">
      <c r="A18" s="327"/>
      <c r="B18" s="186" t="s">
        <v>516</v>
      </c>
      <c r="C18" s="588">
        <f>C17</f>
        <v>37702978.100000001</v>
      </c>
      <c r="D18" s="534"/>
      <c r="E18" s="536"/>
      <c r="F18" s="541"/>
    </row>
    <row r="19" spans="1:8" ht="28.2">
      <c r="A19" s="316"/>
      <c r="B19" s="187" t="s">
        <v>517</v>
      </c>
      <c r="C19" s="588">
        <f>ROUND(C18*18%,)</f>
        <v>6786536</v>
      </c>
      <c r="D19" s="534"/>
      <c r="E19" s="536"/>
      <c r="F19" s="541"/>
      <c r="G19" s="303"/>
      <c r="H19" s="303"/>
    </row>
    <row r="20" spans="1:8" ht="28.2">
      <c r="A20" s="316"/>
      <c r="B20" s="193" t="s">
        <v>518</v>
      </c>
      <c r="C20" s="588">
        <f>C18+C19</f>
        <v>44489514.100000001</v>
      </c>
      <c r="D20" s="534"/>
      <c r="E20" s="536"/>
      <c r="F20" s="541"/>
      <c r="G20" s="303"/>
    </row>
    <row r="21" spans="1:8" ht="28.2">
      <c r="A21" s="316"/>
      <c r="B21" s="193"/>
      <c r="C21" s="589" t="str">
        <f>CONCATENATE("Say"," Rs. ",ROUNDUP(C20/10000000,2)," ","Cr")</f>
        <v>Say Rs. 4.45 Cr</v>
      </c>
      <c r="D21" s="299"/>
      <c r="E21" s="537"/>
      <c r="F21" s="582"/>
      <c r="G21" s="303"/>
    </row>
    <row r="22" spans="1:8" ht="28.2">
      <c r="A22" s="316"/>
      <c r="B22" s="193"/>
      <c r="C22" s="588"/>
      <c r="D22" s="533"/>
      <c r="E22" s="538"/>
      <c r="F22" s="583"/>
      <c r="G22" s="303"/>
    </row>
    <row r="23" spans="1:8" ht="28.2">
      <c r="A23" s="316"/>
      <c r="B23" s="186" t="s">
        <v>519</v>
      </c>
      <c r="C23" s="588"/>
      <c r="D23" s="542"/>
      <c r="E23" s="536"/>
      <c r="F23" s="535"/>
      <c r="H23" s="303"/>
    </row>
    <row r="24" spans="1:8" ht="28.2">
      <c r="A24" s="316"/>
      <c r="B24" s="318" t="s">
        <v>520</v>
      </c>
      <c r="C24" s="590"/>
      <c r="D24" s="531"/>
      <c r="E24" s="539"/>
      <c r="F24" s="319" t="s">
        <v>1022</v>
      </c>
    </row>
    <row r="25" spans="1:8" ht="28.8">
      <c r="A25" s="316"/>
      <c r="B25" s="315"/>
      <c r="C25" s="591"/>
      <c r="D25" s="315"/>
      <c r="E25" s="540"/>
      <c r="F25" s="584"/>
      <c r="H25" s="303"/>
    </row>
    <row r="26" spans="1:8" ht="28.8">
      <c r="A26" s="317"/>
      <c r="B26" s="181"/>
      <c r="C26" s="592"/>
      <c r="D26" s="181"/>
      <c r="E26" s="181"/>
      <c r="F26" s="194"/>
    </row>
    <row r="27" spans="1:8" ht="14.4">
      <c r="A27"/>
      <c r="B27"/>
      <c r="C27"/>
      <c r="D27"/>
      <c r="E27"/>
      <c r="F27"/>
    </row>
    <row r="28" spans="1:8" ht="14.4">
      <c r="A28"/>
      <c r="B28"/>
      <c r="C28"/>
      <c r="D28"/>
      <c r="E28"/>
      <c r="F28"/>
    </row>
    <row r="29" spans="1:8" ht="14.4">
      <c r="A29"/>
      <c r="B29"/>
      <c r="C29"/>
      <c r="D29"/>
      <c r="E29"/>
      <c r="F29"/>
    </row>
    <row r="30" spans="1:8" ht="14.4">
      <c r="A30"/>
      <c r="B30"/>
      <c r="C30"/>
      <c r="D30"/>
      <c r="E30"/>
      <c r="F30"/>
    </row>
    <row r="31" spans="1:8" ht="14.4">
      <c r="A31"/>
      <c r="B31"/>
      <c r="C31"/>
      <c r="D31"/>
      <c r="E31"/>
      <c r="F31"/>
    </row>
    <row r="34" spans="6:6">
      <c r="F34" s="301"/>
    </row>
  </sheetData>
  <printOptions horizontalCentered="1" gridLines="1"/>
  <pageMargins left="0.11811023622047245" right="0.11811023622047245" top="0.94488188976377963" bottom="0.35433070866141736" header="0.31496062992125984" footer="0.31496062992125984"/>
  <pageSetup paperSize="9"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516"/>
  <sheetViews>
    <sheetView view="pageBreakPreview" topLeftCell="A4" zoomScale="80" zoomScaleSheetLayoutView="80" workbookViewId="0">
      <pane xSplit="4" ySplit="2" topLeftCell="AG6" activePane="bottomRight" state="frozen"/>
      <selection activeCell="A4" sqref="A4"/>
      <selection pane="topRight" activeCell="E4" sqref="E4"/>
      <selection pane="bottomLeft" activeCell="A8" sqref="A8"/>
      <selection pane="bottomRight" activeCell="A5" sqref="A4:XFD5"/>
    </sheetView>
  </sheetViews>
  <sheetFormatPr defaultRowHeight="14.4"/>
  <cols>
    <col min="1" max="1" width="8.88671875" style="71" bestFit="1" customWidth="1"/>
    <col min="2" max="2" width="73.33203125" style="27" customWidth="1"/>
    <col min="3" max="3" width="7.109375" style="71" bestFit="1" customWidth="1"/>
    <col min="4" max="4" width="8.33203125" style="296" bestFit="1" customWidth="1"/>
    <col min="5" max="5" width="9.5546875" style="69" hidden="1" customWidth="1"/>
    <col min="6" max="6" width="16.5546875" style="69" hidden="1" customWidth="1"/>
    <col min="7" max="7" width="10.88671875" style="69" hidden="1" customWidth="1"/>
    <col min="8" max="8" width="16.5546875" style="69" hidden="1" customWidth="1"/>
    <col min="9" max="9" width="10.88671875" style="69" hidden="1" customWidth="1"/>
    <col min="10" max="10" width="18" style="69" hidden="1" customWidth="1"/>
    <col min="11" max="11" width="9.5546875" style="69" hidden="1" customWidth="1"/>
    <col min="12" max="12" width="16.5546875" style="69" hidden="1" customWidth="1"/>
    <col min="13" max="31" width="18.33203125" style="69" hidden="1" customWidth="1"/>
    <col min="32" max="32" width="16.109375" style="69" hidden="1" customWidth="1"/>
    <col min="33" max="33" width="13.5546875" style="71" bestFit="1" customWidth="1"/>
    <col min="34" max="34" width="19.109375" style="69" customWidth="1"/>
    <col min="35" max="35" width="11.44140625" style="296" customWidth="1"/>
    <col min="36" max="36" width="19.109375" style="529" bestFit="1" customWidth="1"/>
    <col min="37" max="37" width="9.109375" style="362" customWidth="1"/>
    <col min="38" max="38" width="9.109375" style="362"/>
  </cols>
  <sheetData>
    <row r="1" spans="1:36" ht="17.399999999999999">
      <c r="A1" s="623" t="s">
        <v>978</v>
      </c>
      <c r="B1" s="624"/>
      <c r="C1" s="624"/>
      <c r="D1" s="624"/>
      <c r="E1" s="624"/>
      <c r="F1" s="624"/>
      <c r="G1" s="624"/>
      <c r="H1" s="624"/>
      <c r="I1" s="624"/>
      <c r="J1" s="624"/>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row>
    <row r="2" spans="1:36" ht="17.399999999999999">
      <c r="A2" s="625" t="s">
        <v>704</v>
      </c>
      <c r="B2" s="626"/>
      <c r="C2" s="626"/>
      <c r="D2" s="626"/>
      <c r="E2" s="626"/>
      <c r="F2" s="626"/>
      <c r="G2" s="626"/>
      <c r="H2" s="626"/>
      <c r="I2" s="626"/>
      <c r="J2" s="626"/>
      <c r="K2" s="626"/>
      <c r="L2" s="626"/>
      <c r="M2" s="626"/>
      <c r="N2" s="626"/>
      <c r="O2" s="626"/>
      <c r="P2" s="626"/>
      <c r="Q2" s="626"/>
      <c r="R2" s="626"/>
      <c r="S2" s="626"/>
      <c r="T2" s="626"/>
      <c r="U2" s="626"/>
      <c r="V2" s="626"/>
      <c r="W2" s="626"/>
      <c r="X2" s="626"/>
      <c r="Y2" s="626"/>
      <c r="Z2" s="626"/>
      <c r="AA2" s="626"/>
      <c r="AB2" s="626"/>
      <c r="AC2" s="626"/>
      <c r="AD2" s="626"/>
      <c r="AE2" s="626"/>
      <c r="AF2" s="626"/>
      <c r="AG2" s="626"/>
      <c r="AH2" s="627"/>
      <c r="AI2"/>
      <c r="AJ2" s="530"/>
    </row>
    <row r="3" spans="1:36" ht="17.399999999999999">
      <c r="A3" s="628" t="s">
        <v>0</v>
      </c>
      <c r="B3" s="629"/>
      <c r="C3" s="629"/>
      <c r="D3" s="629"/>
      <c r="E3" s="629"/>
      <c r="F3" s="629"/>
      <c r="G3" s="629"/>
      <c r="H3" s="629"/>
      <c r="I3" s="629"/>
      <c r="J3" s="629"/>
      <c r="K3" s="629"/>
      <c r="L3" s="629"/>
      <c r="M3" s="629"/>
      <c r="N3" s="629"/>
      <c r="O3" s="629"/>
      <c r="P3" s="629"/>
      <c r="Q3" s="629"/>
      <c r="R3" s="629"/>
      <c r="S3" s="629"/>
      <c r="T3" s="629"/>
      <c r="U3" s="629"/>
      <c r="V3" s="629"/>
      <c r="W3" s="629"/>
      <c r="X3" s="629"/>
      <c r="Y3" s="629"/>
      <c r="Z3" s="629"/>
      <c r="AA3" s="629"/>
      <c r="AB3" s="629"/>
      <c r="AC3" s="629"/>
      <c r="AD3" s="629"/>
      <c r="AE3" s="629"/>
      <c r="AF3" s="629"/>
      <c r="AG3" s="629"/>
      <c r="AH3" s="629"/>
      <c r="AI3"/>
      <c r="AJ3" s="530"/>
    </row>
    <row r="4" spans="1:36" ht="16.5" customHeight="1">
      <c r="A4" s="631" t="s">
        <v>25</v>
      </c>
      <c r="B4" s="630" t="s">
        <v>1</v>
      </c>
      <c r="C4" s="630" t="s">
        <v>3</v>
      </c>
      <c r="D4" s="621" t="s">
        <v>512</v>
      </c>
      <c r="E4" s="620" t="s">
        <v>257</v>
      </c>
      <c r="F4" s="620"/>
      <c r="G4" s="620" t="s">
        <v>490</v>
      </c>
      <c r="H4" s="620"/>
      <c r="I4" s="620" t="s">
        <v>1026</v>
      </c>
      <c r="J4" s="620"/>
      <c r="K4" s="620" t="s">
        <v>1027</v>
      </c>
      <c r="L4" s="620"/>
      <c r="M4" s="618" t="s">
        <v>1060</v>
      </c>
      <c r="N4" s="619"/>
      <c r="O4" s="618" t="s">
        <v>1061</v>
      </c>
      <c r="P4" s="619"/>
      <c r="Q4" s="620" t="s">
        <v>1062</v>
      </c>
      <c r="R4" s="620"/>
      <c r="S4" s="620" t="s">
        <v>1063</v>
      </c>
      <c r="T4" s="620"/>
      <c r="U4" s="620" t="s">
        <v>1064</v>
      </c>
      <c r="V4" s="620"/>
      <c r="W4" s="618" t="s">
        <v>1065</v>
      </c>
      <c r="X4" s="619"/>
      <c r="Y4" s="618" t="s">
        <v>1066</v>
      </c>
      <c r="Z4" s="619"/>
      <c r="AA4" s="618" t="s">
        <v>1067</v>
      </c>
      <c r="AB4" s="619"/>
      <c r="AC4" s="618" t="s">
        <v>1068</v>
      </c>
      <c r="AD4" s="619"/>
      <c r="AE4" s="618" t="s">
        <v>1069</v>
      </c>
      <c r="AF4" s="619"/>
      <c r="AG4" s="596" t="s">
        <v>2</v>
      </c>
      <c r="AH4" s="364" t="s">
        <v>4</v>
      </c>
    </row>
    <row r="5" spans="1:36" ht="16.8">
      <c r="A5" s="631"/>
      <c r="B5" s="630"/>
      <c r="C5" s="630"/>
      <c r="D5" s="622"/>
      <c r="E5" s="595" t="s">
        <v>256</v>
      </c>
      <c r="F5" s="595" t="s">
        <v>4</v>
      </c>
      <c r="G5" s="595" t="s">
        <v>256</v>
      </c>
      <c r="H5" s="595" t="s">
        <v>4</v>
      </c>
      <c r="I5" s="595" t="s">
        <v>256</v>
      </c>
      <c r="J5" s="595" t="s">
        <v>4</v>
      </c>
      <c r="K5" s="595" t="s">
        <v>256</v>
      </c>
      <c r="L5" s="595" t="s">
        <v>4</v>
      </c>
      <c r="M5" s="595" t="s">
        <v>256</v>
      </c>
      <c r="N5" s="595" t="s">
        <v>4</v>
      </c>
      <c r="O5" s="595" t="s">
        <v>256</v>
      </c>
      <c r="P5" s="595" t="s">
        <v>4</v>
      </c>
      <c r="Q5" s="595" t="s">
        <v>256</v>
      </c>
      <c r="R5" s="595" t="s">
        <v>4</v>
      </c>
      <c r="S5" s="595" t="s">
        <v>256</v>
      </c>
      <c r="T5" s="595" t="s">
        <v>4</v>
      </c>
      <c r="U5" s="595" t="s">
        <v>256</v>
      </c>
      <c r="V5" s="595" t="s">
        <v>4</v>
      </c>
      <c r="W5" s="595" t="s">
        <v>256</v>
      </c>
      <c r="X5" s="595" t="s">
        <v>4</v>
      </c>
      <c r="Y5" s="595" t="s">
        <v>256</v>
      </c>
      <c r="Z5" s="595" t="s">
        <v>4</v>
      </c>
      <c r="AA5" s="595" t="s">
        <v>256</v>
      </c>
      <c r="AB5" s="595" t="s">
        <v>4</v>
      </c>
      <c r="AC5" s="595" t="s">
        <v>256</v>
      </c>
      <c r="AD5" s="595" t="s">
        <v>4</v>
      </c>
      <c r="AE5" s="595" t="s">
        <v>256</v>
      </c>
      <c r="AF5" s="595" t="s">
        <v>4</v>
      </c>
      <c r="AG5" s="365"/>
      <c r="AH5" s="366"/>
    </row>
    <row r="6" spans="1:36" ht="16.8">
      <c r="A6" s="367"/>
      <c r="B6" s="368"/>
      <c r="C6" s="368"/>
      <c r="D6" s="368"/>
      <c r="E6" s="369"/>
      <c r="F6" s="369"/>
      <c r="G6" s="368"/>
      <c r="H6" s="368"/>
      <c r="I6" s="368"/>
      <c r="J6" s="368"/>
      <c r="K6" s="368"/>
      <c r="L6" s="368"/>
      <c r="M6" s="368"/>
      <c r="N6" s="368"/>
      <c r="O6" s="368"/>
      <c r="P6" s="368"/>
      <c r="Q6" s="368"/>
      <c r="R6" s="368"/>
      <c r="S6" s="368"/>
      <c r="T6" s="368"/>
      <c r="U6" s="368"/>
      <c r="V6" s="368"/>
      <c r="W6" s="368"/>
      <c r="X6" s="368"/>
      <c r="Y6" s="368"/>
      <c r="Z6" s="368"/>
      <c r="AA6" s="368"/>
      <c r="AB6" s="368"/>
      <c r="AC6" s="368"/>
      <c r="AD6" s="368"/>
      <c r="AE6" s="368"/>
      <c r="AF6" s="368"/>
      <c r="AG6" s="368"/>
      <c r="AH6" s="370"/>
    </row>
    <row r="7" spans="1:36" ht="16.8">
      <c r="A7" s="371"/>
      <c r="B7" s="372" t="s">
        <v>5</v>
      </c>
      <c r="C7" s="371"/>
      <c r="D7" s="371"/>
      <c r="E7" s="371"/>
      <c r="F7" s="371"/>
      <c r="G7" s="371"/>
      <c r="H7" s="371"/>
      <c r="I7" s="371"/>
      <c r="J7" s="371"/>
      <c r="K7" s="371"/>
      <c r="L7" s="371"/>
      <c r="M7" s="371"/>
      <c r="N7" s="371"/>
      <c r="O7" s="371"/>
      <c r="P7" s="371"/>
      <c r="Q7" s="371"/>
      <c r="R7" s="371"/>
      <c r="S7" s="371"/>
      <c r="T7" s="371"/>
      <c r="U7" s="371"/>
      <c r="V7" s="371"/>
      <c r="W7" s="371"/>
      <c r="X7" s="371"/>
      <c r="Y7" s="371"/>
      <c r="Z7" s="371"/>
      <c r="AA7" s="371"/>
      <c r="AB7" s="371"/>
      <c r="AC7" s="371"/>
      <c r="AD7" s="371"/>
      <c r="AE7" s="371"/>
      <c r="AF7" s="371"/>
      <c r="AG7" s="371"/>
      <c r="AH7" s="373"/>
    </row>
    <row r="8" spans="1:36" ht="67.2">
      <c r="A8" s="374">
        <v>1</v>
      </c>
      <c r="B8" s="375" t="s">
        <v>866</v>
      </c>
      <c r="C8" s="376" t="s">
        <v>6</v>
      </c>
      <c r="D8" s="494">
        <v>18</v>
      </c>
      <c r="E8" s="378">
        <f>'Rest Rooms &amp; Toilet Dtl'!G4</f>
        <v>211</v>
      </c>
      <c r="F8" s="379">
        <f>+E8*$D8</f>
        <v>3798</v>
      </c>
      <c r="G8" s="378">
        <f>'Workers rest room&amp;change room'!G4</f>
        <v>326</v>
      </c>
      <c r="H8" s="379">
        <f>+G8*$D8</f>
        <v>5868</v>
      </c>
      <c r="I8" s="378">
        <f>'Health  Care Center DTL'!G5</f>
        <v>258</v>
      </c>
      <c r="J8" s="379">
        <f>+I8*$D8</f>
        <v>4644</v>
      </c>
      <c r="K8" s="378">
        <f>'Security Extension Dtl'!G5</f>
        <v>0</v>
      </c>
      <c r="L8" s="379">
        <f>+K8*$D8</f>
        <v>0</v>
      </c>
      <c r="M8" s="378">
        <f>'Scrap yard bins'!G4</f>
        <v>385</v>
      </c>
      <c r="N8" s="379">
        <f>+M8*$D8</f>
        <v>6930</v>
      </c>
      <c r="O8" s="378">
        <f>'Oil Store'!G4</f>
        <v>0</v>
      </c>
      <c r="P8" s="379">
        <f>+O8*$D8</f>
        <v>0</v>
      </c>
      <c r="Q8" s="378">
        <v>0</v>
      </c>
      <c r="R8" s="379">
        <f>+Q8*$D8</f>
        <v>0</v>
      </c>
      <c r="S8" s="378">
        <v>0</v>
      </c>
      <c r="T8" s="379">
        <f>+S8*$D8</f>
        <v>0</v>
      </c>
      <c r="U8" s="379">
        <f>'Ambulance Shed '!G4</f>
        <v>110</v>
      </c>
      <c r="V8" s="379">
        <f>+U8*$D8</f>
        <v>1980</v>
      </c>
      <c r="W8" s="378">
        <f>'Sump &amp; External  Servieces Dtl '!G6</f>
        <v>111</v>
      </c>
      <c r="X8" s="379">
        <f>+W8*$D8</f>
        <v>1998</v>
      </c>
      <c r="Y8" s="379">
        <f>'Office Area-1 Toilet '!G4</f>
        <v>0</v>
      </c>
      <c r="Z8" s="379">
        <f>+Y8*$D8</f>
        <v>0</v>
      </c>
      <c r="AA8" s="379">
        <f>'Approach roads'!G15</f>
        <v>509</v>
      </c>
      <c r="AB8" s="379">
        <f>+AA8*$D8</f>
        <v>9162</v>
      </c>
      <c r="AC8" s="379">
        <f>'SEPTIC TANK(100 CAPACITY)'!G7</f>
        <v>200</v>
      </c>
      <c r="AD8" s="379">
        <f>+AC8*$D8</f>
        <v>3600</v>
      </c>
      <c r="AE8" s="378">
        <v>650</v>
      </c>
      <c r="AF8" s="379">
        <f>+AE8*$D8</f>
        <v>11700</v>
      </c>
      <c r="AG8" s="380">
        <f>E8+G8+I8+K8+M8+O8+Q8+S8+U8+W8+Y8+AA8+AC8+AE8</f>
        <v>2760</v>
      </c>
      <c r="AH8" s="379">
        <f>+AG8*$D8</f>
        <v>49680</v>
      </c>
    </row>
    <row r="9" spans="1:36" ht="16.8">
      <c r="A9" s="381"/>
      <c r="B9" s="382"/>
      <c r="C9" s="383"/>
      <c r="D9" s="494"/>
      <c r="E9" s="384"/>
      <c r="F9" s="384"/>
      <c r="G9" s="384"/>
      <c r="H9" s="384"/>
      <c r="I9" s="384"/>
      <c r="J9" s="384"/>
      <c r="K9" s="384"/>
      <c r="L9" s="384"/>
      <c r="M9" s="384"/>
      <c r="N9" s="384"/>
      <c r="O9" s="384"/>
      <c r="P9" s="384"/>
      <c r="Q9" s="384"/>
      <c r="R9" s="384"/>
      <c r="S9" s="384"/>
      <c r="T9" s="384"/>
      <c r="U9" s="384"/>
      <c r="V9" s="384"/>
      <c r="W9" s="384"/>
      <c r="X9" s="384"/>
      <c r="Y9" s="384"/>
      <c r="Z9" s="384"/>
      <c r="AA9" s="384"/>
      <c r="AB9" s="384"/>
      <c r="AC9" s="384"/>
      <c r="AD9" s="384"/>
      <c r="AE9" s="384"/>
      <c r="AF9" s="384"/>
      <c r="AG9" s="380"/>
      <c r="AH9" s="379"/>
    </row>
    <row r="10" spans="1:36" ht="67.2">
      <c r="A10" s="385">
        <f>A8+1</f>
        <v>2</v>
      </c>
      <c r="B10" s="386" t="s">
        <v>674</v>
      </c>
      <c r="C10" s="387"/>
      <c r="D10" s="494"/>
      <c r="E10" s="384"/>
      <c r="F10" s="384"/>
      <c r="G10" s="384"/>
      <c r="H10" s="384"/>
      <c r="I10" s="384"/>
      <c r="J10" s="384"/>
      <c r="K10" s="384"/>
      <c r="L10" s="384"/>
      <c r="M10" s="384"/>
      <c r="N10" s="384"/>
      <c r="O10" s="384"/>
      <c r="P10" s="384"/>
      <c r="Q10" s="384"/>
      <c r="R10" s="384"/>
      <c r="S10" s="384"/>
      <c r="T10" s="384"/>
      <c r="U10" s="384"/>
      <c r="V10" s="384"/>
      <c r="W10" s="384"/>
      <c r="X10" s="384"/>
      <c r="Y10" s="384"/>
      <c r="Z10" s="384"/>
      <c r="AA10" s="384"/>
      <c r="AB10" s="384"/>
      <c r="AC10" s="384"/>
      <c r="AD10" s="384"/>
      <c r="AE10" s="384"/>
      <c r="AF10" s="384"/>
      <c r="AG10" s="380"/>
      <c r="AH10" s="379"/>
    </row>
    <row r="11" spans="1:36" ht="16.8">
      <c r="A11" s="385"/>
      <c r="B11" s="388" t="s">
        <v>675</v>
      </c>
      <c r="C11" s="387" t="s">
        <v>8</v>
      </c>
      <c r="D11" s="494">
        <v>480</v>
      </c>
      <c r="E11" s="379">
        <v>0</v>
      </c>
      <c r="F11" s="379">
        <f t="shared" ref="F11:F13" si="0">+E11*$D11</f>
        <v>0</v>
      </c>
      <c r="G11" s="379">
        <v>0</v>
      </c>
      <c r="H11" s="379">
        <f t="shared" ref="H11" si="1">+G11*$D11</f>
        <v>0</v>
      </c>
      <c r="I11" s="379">
        <v>0</v>
      </c>
      <c r="J11" s="379">
        <f t="shared" ref="J11" si="2">+I11*$D11</f>
        <v>0</v>
      </c>
      <c r="K11" s="379">
        <f>ROUND(K8*0.3%,0)</f>
        <v>0</v>
      </c>
      <c r="L11" s="379">
        <f t="shared" ref="L11" si="3">+K11*$D11</f>
        <v>0</v>
      </c>
      <c r="M11" s="379">
        <v>0</v>
      </c>
      <c r="N11" s="379">
        <f t="shared" ref="N11" si="4">+M11*$D11</f>
        <v>0</v>
      </c>
      <c r="O11" s="379">
        <f>ROUND(O8*0.3%,0)</f>
        <v>0</v>
      </c>
      <c r="P11" s="379">
        <f t="shared" ref="P11" si="5">+O11*$D11</f>
        <v>0</v>
      </c>
      <c r="Q11" s="379">
        <f>ROUND(Q8*0.3%,0)</f>
        <v>0</v>
      </c>
      <c r="R11" s="379">
        <f t="shared" ref="R11" si="6">+Q11*$D11</f>
        <v>0</v>
      </c>
      <c r="S11" s="379">
        <f>ROUND(S8*0.3%,0)</f>
        <v>0</v>
      </c>
      <c r="T11" s="379">
        <f t="shared" ref="T11" si="7">+S11*$D11</f>
        <v>0</v>
      </c>
      <c r="U11" s="379">
        <f>ROUND(U8*0.3%,0)</f>
        <v>0</v>
      </c>
      <c r="V11" s="379">
        <f t="shared" ref="V11" si="8">+U11*$D11</f>
        <v>0</v>
      </c>
      <c r="W11" s="379">
        <f>ROUND(W8*0.3%,0)</f>
        <v>0</v>
      </c>
      <c r="X11" s="379">
        <f t="shared" ref="X11" si="9">+W11*$D11</f>
        <v>0</v>
      </c>
      <c r="Y11" s="379">
        <f>ROUND(Y8*0.3%,0)</f>
        <v>0</v>
      </c>
      <c r="Z11" s="379">
        <f t="shared" ref="Z11" si="10">+Y11*$D11</f>
        <v>0</v>
      </c>
      <c r="AA11" s="379">
        <f>ROUND(AA8*0.3%,0)</f>
        <v>2</v>
      </c>
      <c r="AB11" s="379">
        <f t="shared" ref="AB11" si="11">+AA11*$D11</f>
        <v>960</v>
      </c>
      <c r="AC11" s="379"/>
      <c r="AD11" s="379"/>
      <c r="AE11" s="379">
        <f>ROUND(AE8*0.3%,0)</f>
        <v>2</v>
      </c>
      <c r="AF11" s="379">
        <f t="shared" ref="AF11" si="12">+AE11*$D11</f>
        <v>960</v>
      </c>
      <c r="AG11" s="380">
        <f t="shared" ref="AG11:AG13" si="13">E11+G11+I11+K11+M11+O11+Q11+S11+U11+W11+Y11+AA11+AC11+AE11</f>
        <v>4</v>
      </c>
      <c r="AH11" s="379">
        <f>+AG11*$D11</f>
        <v>1920</v>
      </c>
    </row>
    <row r="12" spans="1:36" ht="16.8">
      <c r="A12" s="385"/>
      <c r="B12" s="388" t="s">
        <v>676</v>
      </c>
      <c r="C12" s="387" t="s">
        <v>8</v>
      </c>
      <c r="D12" s="494">
        <v>1995</v>
      </c>
      <c r="E12" s="379">
        <f>ROUND(E8*0.2%,0)</f>
        <v>0</v>
      </c>
      <c r="F12" s="379">
        <f t="shared" si="0"/>
        <v>0</v>
      </c>
      <c r="G12" s="379">
        <v>0</v>
      </c>
      <c r="H12" s="379">
        <f t="shared" ref="H12" si="14">+G12*$D12</f>
        <v>0</v>
      </c>
      <c r="I12" s="379">
        <v>0</v>
      </c>
      <c r="J12" s="379">
        <f t="shared" ref="J12" si="15">+I12*$D12</f>
        <v>0</v>
      </c>
      <c r="K12" s="379">
        <f>ROUND(K8*0.2%,0)</f>
        <v>0</v>
      </c>
      <c r="L12" s="379">
        <f t="shared" ref="L12" si="16">+K12*$D12</f>
        <v>0</v>
      </c>
      <c r="M12" s="379">
        <v>0</v>
      </c>
      <c r="N12" s="379">
        <f t="shared" ref="N12" si="17">+M12*$D12</f>
        <v>0</v>
      </c>
      <c r="O12" s="379">
        <f>ROUND(O8*0.2%,0)</f>
        <v>0</v>
      </c>
      <c r="P12" s="379">
        <f t="shared" ref="P12" si="18">+O12*$D12</f>
        <v>0</v>
      </c>
      <c r="Q12" s="379">
        <f>ROUND(Q8*0.2%,0)</f>
        <v>0</v>
      </c>
      <c r="R12" s="379">
        <f t="shared" ref="R12" si="19">+Q12*$D12</f>
        <v>0</v>
      </c>
      <c r="S12" s="379">
        <f>ROUND(S8*0.2%,0)</f>
        <v>0</v>
      </c>
      <c r="T12" s="379">
        <f t="shared" ref="T12" si="20">+S12*$D12</f>
        <v>0</v>
      </c>
      <c r="U12" s="379">
        <f>ROUND(U8*0.2%,0)</f>
        <v>0</v>
      </c>
      <c r="V12" s="379">
        <f t="shared" ref="V12" si="21">+U12*$D12</f>
        <v>0</v>
      </c>
      <c r="W12" s="379">
        <f>ROUND(W8*0.2%,0)</f>
        <v>0</v>
      </c>
      <c r="X12" s="379">
        <f t="shared" ref="X12" si="22">+W12*$D12</f>
        <v>0</v>
      </c>
      <c r="Y12" s="379">
        <f>ROUND(Y8*0.2%,0)</f>
        <v>0</v>
      </c>
      <c r="Z12" s="379">
        <f t="shared" ref="Z12" si="23">+Y12*$D12</f>
        <v>0</v>
      </c>
      <c r="AA12" s="379">
        <f>ROUND(AA8*0.2%,0)</f>
        <v>1</v>
      </c>
      <c r="AB12" s="379">
        <f t="shared" ref="AB12" si="24">+AA12*$D12</f>
        <v>1995</v>
      </c>
      <c r="AC12" s="379"/>
      <c r="AD12" s="379"/>
      <c r="AE12" s="379">
        <f>ROUND(AE8*0.2%,0)</f>
        <v>1</v>
      </c>
      <c r="AF12" s="379">
        <f t="shared" ref="AF12" si="25">+AE12*$D12</f>
        <v>1995</v>
      </c>
      <c r="AG12" s="380">
        <f t="shared" si="13"/>
        <v>2</v>
      </c>
      <c r="AH12" s="379">
        <f>+AG12*$D12</f>
        <v>3990</v>
      </c>
    </row>
    <row r="13" spans="1:36" ht="16.8">
      <c r="A13" s="385"/>
      <c r="B13" s="388" t="s">
        <v>677</v>
      </c>
      <c r="C13" s="387" t="s">
        <v>8</v>
      </c>
      <c r="D13" s="494">
        <v>10395</v>
      </c>
      <c r="E13" s="379">
        <f>ROUND(E8*0.1%,0)</f>
        <v>0</v>
      </c>
      <c r="F13" s="379">
        <f t="shared" si="0"/>
        <v>0</v>
      </c>
      <c r="G13" s="379">
        <f>ROUND(G8*0.1%,0)</f>
        <v>0</v>
      </c>
      <c r="H13" s="379">
        <f t="shared" ref="H13" si="26">+G13*$D13</f>
        <v>0</v>
      </c>
      <c r="I13" s="379">
        <f>ROUND(I8*0.1%,0)</f>
        <v>0</v>
      </c>
      <c r="J13" s="379">
        <f t="shared" ref="J13" si="27">+I13*$D13</f>
        <v>0</v>
      </c>
      <c r="K13" s="379">
        <f>ROUND(K8*0.1%,0)</f>
        <v>0</v>
      </c>
      <c r="L13" s="379">
        <f t="shared" ref="L13" si="28">+K13*$D13</f>
        <v>0</v>
      </c>
      <c r="M13" s="379">
        <f>ROUND(M8*0.1%,0)</f>
        <v>0</v>
      </c>
      <c r="N13" s="379">
        <f t="shared" ref="N13" si="29">+M13*$D13</f>
        <v>0</v>
      </c>
      <c r="O13" s="379">
        <f>ROUND(O8*0.1%,0)</f>
        <v>0</v>
      </c>
      <c r="P13" s="379">
        <f t="shared" ref="P13" si="30">+O13*$D13</f>
        <v>0</v>
      </c>
      <c r="Q13" s="379">
        <f>ROUND(Q8*0.1%,0)</f>
        <v>0</v>
      </c>
      <c r="R13" s="379">
        <f t="shared" ref="R13" si="31">+Q13*$D13</f>
        <v>0</v>
      </c>
      <c r="S13" s="379">
        <f>ROUND(S8*0.1%,0)</f>
        <v>0</v>
      </c>
      <c r="T13" s="379">
        <f t="shared" ref="T13" si="32">+S13*$D13</f>
        <v>0</v>
      </c>
      <c r="U13" s="379">
        <f>ROUND(U8*0.1%,0)</f>
        <v>0</v>
      </c>
      <c r="V13" s="379">
        <f t="shared" ref="V13" si="33">+U13*$D13</f>
        <v>0</v>
      </c>
      <c r="W13" s="379">
        <f>ROUND(W8*0.1%,0)</f>
        <v>0</v>
      </c>
      <c r="X13" s="379">
        <f t="shared" ref="X13" si="34">+W13*$D13</f>
        <v>0</v>
      </c>
      <c r="Y13" s="379">
        <f>ROUND(Y8*0.1%,0)</f>
        <v>0</v>
      </c>
      <c r="Z13" s="379">
        <f t="shared" ref="Z13" si="35">+Y13*$D13</f>
        <v>0</v>
      </c>
      <c r="AA13" s="379">
        <f>ROUND(AA8*0.1%,0)</f>
        <v>1</v>
      </c>
      <c r="AB13" s="379">
        <f t="shared" ref="AB13" si="36">+AA13*$D13</f>
        <v>10395</v>
      </c>
      <c r="AC13" s="379"/>
      <c r="AD13" s="379"/>
      <c r="AE13" s="379">
        <f>ROUND(AE8*0.1%,0)</f>
        <v>1</v>
      </c>
      <c r="AF13" s="379">
        <f t="shared" ref="AF13" si="37">+AE13*$D13</f>
        <v>10395</v>
      </c>
      <c r="AG13" s="380">
        <f t="shared" si="13"/>
        <v>2</v>
      </c>
      <c r="AH13" s="379">
        <f>+AG13*$D13</f>
        <v>20790</v>
      </c>
    </row>
    <row r="14" spans="1:36" ht="16.8">
      <c r="A14" s="365"/>
      <c r="B14" s="389"/>
      <c r="C14" s="387"/>
      <c r="D14" s="494"/>
      <c r="E14" s="384"/>
      <c r="F14" s="384"/>
      <c r="G14" s="384"/>
      <c r="H14" s="384"/>
      <c r="I14" s="384"/>
      <c r="J14" s="384"/>
      <c r="K14" s="384"/>
      <c r="L14" s="384"/>
      <c r="M14" s="384"/>
      <c r="N14" s="384"/>
      <c r="O14" s="384"/>
      <c r="P14" s="384"/>
      <c r="Q14" s="384"/>
      <c r="R14" s="384"/>
      <c r="S14" s="384"/>
      <c r="T14" s="384"/>
      <c r="U14" s="384"/>
      <c r="V14" s="384"/>
      <c r="W14" s="384"/>
      <c r="X14" s="384"/>
      <c r="Y14" s="384"/>
      <c r="Z14" s="384"/>
      <c r="AA14" s="384"/>
      <c r="AB14" s="384"/>
      <c r="AC14" s="384"/>
      <c r="AD14" s="384"/>
      <c r="AE14" s="384"/>
      <c r="AF14" s="384"/>
      <c r="AG14" s="380"/>
      <c r="AH14" s="379"/>
    </row>
    <row r="15" spans="1:36" ht="33.6">
      <c r="A15" s="374">
        <f>A10+1</f>
        <v>3</v>
      </c>
      <c r="B15" s="375" t="s">
        <v>867</v>
      </c>
      <c r="C15" s="376" t="s">
        <v>6</v>
      </c>
      <c r="D15" s="494">
        <v>310</v>
      </c>
      <c r="E15" s="378">
        <v>0</v>
      </c>
      <c r="F15" s="379">
        <f>+E15*$D15</f>
        <v>0</v>
      </c>
      <c r="G15" s="378">
        <v>0</v>
      </c>
      <c r="H15" s="379">
        <f>+G15*$D15</f>
        <v>0</v>
      </c>
      <c r="I15" s="378">
        <v>0</v>
      </c>
      <c r="J15" s="379">
        <f>+I15*$D15</f>
        <v>0</v>
      </c>
      <c r="K15" s="378">
        <f>'Security Extension Dtl'!G26</f>
        <v>13</v>
      </c>
      <c r="L15" s="379">
        <f>+K15*$D15</f>
        <v>4030</v>
      </c>
      <c r="M15" s="378">
        <f>ROUND(23*5,0)</f>
        <v>115</v>
      </c>
      <c r="N15" s="379">
        <f>+M15*$D15</f>
        <v>35650</v>
      </c>
      <c r="O15" s="378">
        <v>0</v>
      </c>
      <c r="P15" s="379">
        <f>+O15*$D15</f>
        <v>0</v>
      </c>
      <c r="Q15" s="378">
        <v>0</v>
      </c>
      <c r="R15" s="379">
        <f>+Q15*$D15</f>
        <v>0</v>
      </c>
      <c r="S15" s="378">
        <v>0</v>
      </c>
      <c r="T15" s="379">
        <f>+S15*$D15</f>
        <v>0</v>
      </c>
      <c r="U15" s="378">
        <v>0</v>
      </c>
      <c r="V15" s="379">
        <f>+U15*$D15</f>
        <v>0</v>
      </c>
      <c r="W15" s="378">
        <v>0</v>
      </c>
      <c r="X15" s="379">
        <f>+W15*$D15</f>
        <v>0</v>
      </c>
      <c r="Y15" s="379">
        <v>0</v>
      </c>
      <c r="Z15" s="379">
        <f>+Y15*$D15</f>
        <v>0</v>
      </c>
      <c r="AA15" s="379">
        <v>0</v>
      </c>
      <c r="AB15" s="379">
        <f>+AA15*$D15</f>
        <v>0</v>
      </c>
      <c r="AC15" s="379"/>
      <c r="AD15" s="379"/>
      <c r="AE15" s="378">
        <v>0</v>
      </c>
      <c r="AF15" s="379">
        <f>+AE15*$D15</f>
        <v>0</v>
      </c>
      <c r="AG15" s="380">
        <f>E15+G15+I15+K15+M15+O15+Q15+S15+U15+W15+Y15+AA15+AC15+AE15</f>
        <v>128</v>
      </c>
      <c r="AH15" s="379">
        <f>+AG15*$D15</f>
        <v>39680</v>
      </c>
    </row>
    <row r="16" spans="1:36" ht="16.8">
      <c r="A16" s="381"/>
      <c r="B16" s="382"/>
      <c r="C16" s="383"/>
      <c r="D16" s="494"/>
      <c r="E16" s="384"/>
      <c r="F16" s="384"/>
      <c r="G16" s="384"/>
      <c r="H16" s="384"/>
      <c r="I16" s="384"/>
      <c r="J16" s="384"/>
      <c r="K16" s="384"/>
      <c r="L16" s="384"/>
      <c r="M16" s="384"/>
      <c r="N16" s="384"/>
      <c r="O16" s="384"/>
      <c r="P16" s="384"/>
      <c r="Q16" s="384"/>
      <c r="R16" s="384"/>
      <c r="S16" s="384"/>
      <c r="T16" s="384"/>
      <c r="U16" s="384"/>
      <c r="V16" s="384"/>
      <c r="W16" s="384"/>
      <c r="X16" s="384"/>
      <c r="Y16" s="384"/>
      <c r="Z16" s="384"/>
      <c r="AA16" s="384"/>
      <c r="AB16" s="384"/>
      <c r="AC16" s="384"/>
      <c r="AD16" s="384"/>
      <c r="AE16" s="384"/>
      <c r="AF16" s="384"/>
      <c r="AG16" s="380"/>
      <c r="AH16" s="379"/>
    </row>
    <row r="17" spans="1:34" ht="67.2">
      <c r="A17" s="374">
        <f>A15+1</f>
        <v>4</v>
      </c>
      <c r="B17" s="375" t="s">
        <v>868</v>
      </c>
      <c r="C17" s="376" t="s">
        <v>7</v>
      </c>
      <c r="D17" s="494">
        <v>2635</v>
      </c>
      <c r="E17" s="378">
        <v>0</v>
      </c>
      <c r="F17" s="379">
        <f>+E17*$D17</f>
        <v>0</v>
      </c>
      <c r="G17" s="378">
        <v>0</v>
      </c>
      <c r="H17" s="379">
        <f>+G17*$D17</f>
        <v>0</v>
      </c>
      <c r="I17" s="378">
        <v>0</v>
      </c>
      <c r="J17" s="379">
        <f>+I17*$D17</f>
        <v>0</v>
      </c>
      <c r="K17" s="378">
        <v>0</v>
      </c>
      <c r="L17" s="379">
        <f>+K17*$D17</f>
        <v>0</v>
      </c>
      <c r="M17" s="378">
        <v>25</v>
      </c>
      <c r="N17" s="379">
        <f>+M17*$D17</f>
        <v>65875</v>
      </c>
      <c r="O17" s="378">
        <v>0</v>
      </c>
      <c r="P17" s="379">
        <f>+O17*$D17</f>
        <v>0</v>
      </c>
      <c r="Q17" s="378">
        <v>0</v>
      </c>
      <c r="R17" s="379">
        <f>+Q17*$D17</f>
        <v>0</v>
      </c>
      <c r="S17" s="378">
        <v>0</v>
      </c>
      <c r="T17" s="379">
        <f>+S17*$D17</f>
        <v>0</v>
      </c>
      <c r="U17" s="379">
        <v>0</v>
      </c>
      <c r="V17" s="379">
        <f>+U17*$D17</f>
        <v>0</v>
      </c>
      <c r="W17" s="378">
        <v>0</v>
      </c>
      <c r="X17" s="379">
        <f>+W17*$D17</f>
        <v>0</v>
      </c>
      <c r="Y17" s="379">
        <v>1</v>
      </c>
      <c r="Z17" s="379">
        <f>+Y17*$D17</f>
        <v>2635</v>
      </c>
      <c r="AA17" s="379">
        <v>0</v>
      </c>
      <c r="AB17" s="379">
        <f>+AA17*$D17</f>
        <v>0</v>
      </c>
      <c r="AC17" s="379"/>
      <c r="AD17" s="379"/>
      <c r="AE17" s="378">
        <v>0</v>
      </c>
      <c r="AF17" s="379">
        <f>+AE17*$D17</f>
        <v>0</v>
      </c>
      <c r="AG17" s="380">
        <f>E17+G17+I17+K17+M17+O17+Q17+S17+U17+W17+Y17+AA17+AC17+AE17</f>
        <v>26</v>
      </c>
      <c r="AH17" s="379">
        <f>+AG17*$D17</f>
        <v>68510</v>
      </c>
    </row>
    <row r="18" spans="1:34" ht="16.8">
      <c r="A18" s="381"/>
      <c r="B18" s="382"/>
      <c r="C18" s="383"/>
      <c r="D18" s="494"/>
      <c r="E18" s="384"/>
      <c r="F18" s="384"/>
      <c r="G18" s="384"/>
      <c r="H18" s="384"/>
      <c r="I18" s="384"/>
      <c r="J18" s="384"/>
      <c r="K18" s="384"/>
      <c r="L18" s="384"/>
      <c r="M18" s="384"/>
      <c r="N18" s="384"/>
      <c r="O18" s="384"/>
      <c r="P18" s="384"/>
      <c r="Q18" s="384"/>
      <c r="R18" s="384"/>
      <c r="S18" s="384"/>
      <c r="T18" s="384"/>
      <c r="U18" s="384"/>
      <c r="V18" s="384"/>
      <c r="W18" s="384"/>
      <c r="X18" s="384"/>
      <c r="Y18" s="384"/>
      <c r="Z18" s="384"/>
      <c r="AA18" s="384"/>
      <c r="AB18" s="384"/>
      <c r="AC18" s="384"/>
      <c r="AD18" s="384"/>
      <c r="AE18" s="384"/>
      <c r="AF18" s="384"/>
      <c r="AG18" s="380"/>
      <c r="AH18" s="379"/>
    </row>
    <row r="19" spans="1:34" ht="67.2">
      <c r="A19" s="374">
        <f>A17+1</f>
        <v>5</v>
      </c>
      <c r="B19" s="375" t="s">
        <v>869</v>
      </c>
      <c r="C19" s="376" t="s">
        <v>7</v>
      </c>
      <c r="D19" s="494">
        <v>2910</v>
      </c>
      <c r="E19" s="378">
        <v>0</v>
      </c>
      <c r="F19" s="379">
        <f>+E19*$D19</f>
        <v>0</v>
      </c>
      <c r="G19" s="378">
        <v>0</v>
      </c>
      <c r="H19" s="379">
        <f>+G19*$D19</f>
        <v>0</v>
      </c>
      <c r="I19" s="378">
        <v>0</v>
      </c>
      <c r="J19" s="379">
        <f>+I19*$D19</f>
        <v>0</v>
      </c>
      <c r="K19" s="378">
        <v>5</v>
      </c>
      <c r="L19" s="379">
        <f>+K19*$D19</f>
        <v>14550</v>
      </c>
      <c r="M19" s="378">
        <v>0</v>
      </c>
      <c r="N19" s="379">
        <f>+M19*$D19</f>
        <v>0</v>
      </c>
      <c r="O19" s="378">
        <v>0</v>
      </c>
      <c r="P19" s="379">
        <f>+O19*$D19</f>
        <v>0</v>
      </c>
      <c r="Q19" s="378">
        <v>0</v>
      </c>
      <c r="R19" s="379">
        <f>+Q19*$D19</f>
        <v>0</v>
      </c>
      <c r="S19" s="378">
        <v>0</v>
      </c>
      <c r="T19" s="379">
        <f>+S19*$D19</f>
        <v>0</v>
      </c>
      <c r="U19" s="379">
        <v>0</v>
      </c>
      <c r="V19" s="379">
        <f>+U19*$D19</f>
        <v>0</v>
      </c>
      <c r="W19" s="378">
        <v>0</v>
      </c>
      <c r="X19" s="379">
        <f>+W19*$D19</f>
        <v>0</v>
      </c>
      <c r="Y19" s="379">
        <v>1</v>
      </c>
      <c r="Z19" s="379">
        <f>+Y19*$D19</f>
        <v>2910</v>
      </c>
      <c r="AA19" s="379">
        <v>0</v>
      </c>
      <c r="AB19" s="379">
        <f>+AA19*$D19</f>
        <v>0</v>
      </c>
      <c r="AC19" s="379"/>
      <c r="AD19" s="379"/>
      <c r="AE19" s="378">
        <v>0</v>
      </c>
      <c r="AF19" s="379">
        <f>+AE19*$D19</f>
        <v>0</v>
      </c>
      <c r="AG19" s="380">
        <f>E19+G19+I19+K19+M19+O19+Q19+S19+U19+W19+Y19+AA19+AC19+AE19</f>
        <v>6</v>
      </c>
      <c r="AH19" s="379">
        <f>+AG19*$D19</f>
        <v>17460</v>
      </c>
    </row>
    <row r="20" spans="1:34" ht="16.8">
      <c r="A20" s="381"/>
      <c r="B20" s="382"/>
      <c r="C20" s="383"/>
      <c r="D20" s="494"/>
      <c r="E20" s="384"/>
      <c r="F20" s="384"/>
      <c r="G20" s="384"/>
      <c r="H20" s="384"/>
      <c r="I20" s="384"/>
      <c r="J20" s="384"/>
      <c r="K20" s="384"/>
      <c r="L20" s="384"/>
      <c r="M20" s="384"/>
      <c r="N20" s="384"/>
      <c r="O20" s="384"/>
      <c r="P20" s="384"/>
      <c r="Q20" s="384"/>
      <c r="R20" s="384"/>
      <c r="S20" s="384"/>
      <c r="T20" s="384"/>
      <c r="U20" s="384"/>
      <c r="V20" s="384"/>
      <c r="W20" s="384"/>
      <c r="X20" s="384"/>
      <c r="Y20" s="384"/>
      <c r="Z20" s="384"/>
      <c r="AA20" s="384"/>
      <c r="AB20" s="384"/>
      <c r="AC20" s="384"/>
      <c r="AD20" s="384"/>
      <c r="AE20" s="384"/>
      <c r="AF20" s="384"/>
      <c r="AG20" s="380"/>
      <c r="AH20" s="379"/>
    </row>
    <row r="21" spans="1:34" ht="50.4">
      <c r="A21" s="374">
        <f>A19+1</f>
        <v>6</v>
      </c>
      <c r="B21" s="375" t="s">
        <v>958</v>
      </c>
      <c r="C21" s="376" t="s">
        <v>7</v>
      </c>
      <c r="D21" s="494">
        <v>1385</v>
      </c>
      <c r="E21" s="378">
        <v>0</v>
      </c>
      <c r="F21" s="379">
        <f>+E21*$D21</f>
        <v>0</v>
      </c>
      <c r="G21" s="378">
        <v>0</v>
      </c>
      <c r="H21" s="379">
        <f>+G21*$D21</f>
        <v>0</v>
      </c>
      <c r="I21" s="378">
        <v>0</v>
      </c>
      <c r="J21" s="379">
        <f>+I21*$D21</f>
        <v>0</v>
      </c>
      <c r="K21" s="378">
        <f>ROUND(K8*0.3,0)</f>
        <v>0</v>
      </c>
      <c r="L21" s="379">
        <f>+K21*$D21</f>
        <v>0</v>
      </c>
      <c r="M21" s="378">
        <v>0</v>
      </c>
      <c r="N21" s="379">
        <f>+M21*$D21</f>
        <v>0</v>
      </c>
      <c r="O21" s="378">
        <v>0</v>
      </c>
      <c r="P21" s="379">
        <f>+O21*$D21</f>
        <v>0</v>
      </c>
      <c r="Q21" s="378">
        <v>0</v>
      </c>
      <c r="R21" s="379">
        <f>+Q21*$D21</f>
        <v>0</v>
      </c>
      <c r="S21" s="378">
        <v>0</v>
      </c>
      <c r="T21" s="379">
        <f>+S21*$D21</f>
        <v>0</v>
      </c>
      <c r="U21" s="379">
        <v>0</v>
      </c>
      <c r="V21" s="379">
        <f>+U21*$D21</f>
        <v>0</v>
      </c>
      <c r="W21" s="378">
        <v>0</v>
      </c>
      <c r="X21" s="379">
        <f>+W21*$D21</f>
        <v>0</v>
      </c>
      <c r="Y21" s="379">
        <v>1</v>
      </c>
      <c r="Z21" s="379">
        <f>+Y21*$D21</f>
        <v>1385</v>
      </c>
      <c r="AA21" s="379">
        <v>0</v>
      </c>
      <c r="AB21" s="379">
        <f>+AA21*$D21</f>
        <v>0</v>
      </c>
      <c r="AC21" s="379"/>
      <c r="AD21" s="379"/>
      <c r="AE21" s="378">
        <v>0</v>
      </c>
      <c r="AF21" s="379">
        <f>+AE21*$D21</f>
        <v>0</v>
      </c>
      <c r="AG21" s="380">
        <f>E21+G21+I21+K21+M21+O21+Q21+S21+U21+W21+Y21+AA21+AC21+AE21</f>
        <v>1</v>
      </c>
      <c r="AH21" s="379">
        <f>+AG21*$D21</f>
        <v>1385</v>
      </c>
    </row>
    <row r="22" spans="1:34" ht="16.8">
      <c r="A22" s="381"/>
      <c r="B22" s="382"/>
      <c r="C22" s="383"/>
      <c r="D22" s="494"/>
      <c r="E22" s="384"/>
      <c r="F22" s="384"/>
      <c r="G22" s="384"/>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0"/>
      <c r="AH22" s="379"/>
    </row>
    <row r="23" spans="1:34" ht="134.4">
      <c r="A23" s="374">
        <f>A21+1</f>
        <v>7</v>
      </c>
      <c r="B23" s="391" t="s">
        <v>870</v>
      </c>
      <c r="C23" s="376" t="s">
        <v>8</v>
      </c>
      <c r="D23" s="494">
        <v>125</v>
      </c>
      <c r="E23" s="378">
        <v>0</v>
      </c>
      <c r="F23" s="379">
        <f>+E23*$D23</f>
        <v>0</v>
      </c>
      <c r="G23" s="378">
        <v>0</v>
      </c>
      <c r="H23" s="379">
        <f>+G23*$D23</f>
        <v>0</v>
      </c>
      <c r="I23" s="378">
        <v>0</v>
      </c>
      <c r="J23" s="379">
        <f>+I23*$D23</f>
        <v>0</v>
      </c>
      <c r="K23" s="378">
        <v>100</v>
      </c>
      <c r="L23" s="379">
        <f>+K23*$D23</f>
        <v>12500</v>
      </c>
      <c r="M23" s="378">
        <v>50</v>
      </c>
      <c r="N23" s="379">
        <f>+M23*$D23</f>
        <v>6250</v>
      </c>
      <c r="O23" s="378">
        <v>0</v>
      </c>
      <c r="P23" s="379">
        <f>+O23*$D23</f>
        <v>0</v>
      </c>
      <c r="Q23" s="378">
        <v>0</v>
      </c>
      <c r="R23" s="379">
        <f>+Q23*$D23</f>
        <v>0</v>
      </c>
      <c r="S23" s="378">
        <v>0</v>
      </c>
      <c r="T23" s="379">
        <f>+S23*$D23</f>
        <v>0</v>
      </c>
      <c r="U23" s="379">
        <v>10</v>
      </c>
      <c r="V23" s="379">
        <f>+U23*$D23</f>
        <v>1250</v>
      </c>
      <c r="W23" s="378">
        <v>0</v>
      </c>
      <c r="X23" s="379">
        <f>+W23*$D23</f>
        <v>0</v>
      </c>
      <c r="Y23" s="379">
        <v>0</v>
      </c>
      <c r="Z23" s="379">
        <f>+Y23*$D23</f>
        <v>0</v>
      </c>
      <c r="AA23" s="379">
        <v>0</v>
      </c>
      <c r="AB23" s="379">
        <f>+AA23*$D23</f>
        <v>0</v>
      </c>
      <c r="AC23" s="379"/>
      <c r="AD23" s="379"/>
      <c r="AE23" s="378">
        <v>0</v>
      </c>
      <c r="AF23" s="379">
        <f>+AE23*$D23</f>
        <v>0</v>
      </c>
      <c r="AG23" s="380">
        <f>E23+G23+I23+K23+M23+O23+Q23+S23+U23+W23+Y23+AA23+AC23+AE23</f>
        <v>160</v>
      </c>
      <c r="AH23" s="379">
        <f>+AG23*$D23</f>
        <v>20000</v>
      </c>
    </row>
    <row r="24" spans="1:34" ht="16.8">
      <c r="A24" s="385"/>
      <c r="B24" s="392"/>
      <c r="C24" s="387"/>
      <c r="D24" s="494"/>
      <c r="E24" s="384"/>
      <c r="F24" s="384"/>
      <c r="G24" s="384"/>
      <c r="H24" s="384"/>
      <c r="I24" s="384"/>
      <c r="J24" s="384"/>
      <c r="K24" s="384"/>
      <c r="L24" s="384"/>
      <c r="M24" s="384"/>
      <c r="N24" s="384"/>
      <c r="O24" s="384"/>
      <c r="P24" s="384"/>
      <c r="Q24" s="384"/>
      <c r="R24" s="384"/>
      <c r="S24" s="384"/>
      <c r="T24" s="384"/>
      <c r="U24" s="384"/>
      <c r="V24" s="384"/>
      <c r="W24" s="384"/>
      <c r="X24" s="384"/>
      <c r="Y24" s="384"/>
      <c r="Z24" s="384"/>
      <c r="AA24" s="384"/>
      <c r="AB24" s="384"/>
      <c r="AC24" s="384"/>
      <c r="AD24" s="384"/>
      <c r="AE24" s="384"/>
      <c r="AF24" s="384"/>
      <c r="AG24" s="380"/>
      <c r="AH24" s="379"/>
    </row>
    <row r="25" spans="1:34" ht="67.2">
      <c r="A25" s="393">
        <f>A23+1</f>
        <v>8</v>
      </c>
      <c r="B25" s="375" t="s">
        <v>871</v>
      </c>
      <c r="C25" s="380" t="s">
        <v>6</v>
      </c>
      <c r="D25" s="494">
        <v>65</v>
      </c>
      <c r="E25" s="378">
        <v>0</v>
      </c>
      <c r="F25" s="379">
        <f>+E25*$D25</f>
        <v>0</v>
      </c>
      <c r="G25" s="378">
        <v>0</v>
      </c>
      <c r="H25" s="379">
        <f>+G25*$D25</f>
        <v>0</v>
      </c>
      <c r="I25" s="378">
        <v>0</v>
      </c>
      <c r="J25" s="379">
        <f>+I25*$D25</f>
        <v>0</v>
      </c>
      <c r="K25" s="378">
        <v>0</v>
      </c>
      <c r="L25" s="379">
        <f>+K25*$D25</f>
        <v>0</v>
      </c>
      <c r="M25" s="378">
        <v>0</v>
      </c>
      <c r="N25" s="379">
        <f>+M25*$D25</f>
        <v>0</v>
      </c>
      <c r="O25" s="378">
        <v>0</v>
      </c>
      <c r="P25" s="379">
        <f>+O25*$D25</f>
        <v>0</v>
      </c>
      <c r="Q25" s="378">
        <v>0</v>
      </c>
      <c r="R25" s="379">
        <f>+Q25*$D25</f>
        <v>0</v>
      </c>
      <c r="S25" s="378">
        <v>0</v>
      </c>
      <c r="T25" s="379">
        <f>+S25*$D25</f>
        <v>0</v>
      </c>
      <c r="U25" s="379">
        <v>0</v>
      </c>
      <c r="V25" s="379">
        <f>+U25*$D25</f>
        <v>0</v>
      </c>
      <c r="W25" s="378">
        <v>0</v>
      </c>
      <c r="X25" s="379">
        <f>+W25*$D25</f>
        <v>0</v>
      </c>
      <c r="Y25" s="379">
        <v>0</v>
      </c>
      <c r="Z25" s="379">
        <f>+Y25*$D25</f>
        <v>0</v>
      </c>
      <c r="AA25" s="379">
        <v>0</v>
      </c>
      <c r="AB25" s="379">
        <f>+AA25*$D25</f>
        <v>0</v>
      </c>
      <c r="AC25" s="379"/>
      <c r="AD25" s="379"/>
      <c r="AE25" s="378">
        <v>0</v>
      </c>
      <c r="AF25" s="379">
        <f>+AE25*$D25</f>
        <v>0</v>
      </c>
      <c r="AG25" s="380">
        <f>E25+G25+I25+K25+M25+O25+Q25+S25+U25+W25+Y25+AA25+AC25+AE25</f>
        <v>0</v>
      </c>
      <c r="AH25" s="379">
        <f>+AG25*$D25</f>
        <v>0</v>
      </c>
    </row>
    <row r="26" spans="1:34" ht="16.8">
      <c r="A26" s="376"/>
      <c r="B26" s="394"/>
      <c r="C26" s="383"/>
      <c r="D26" s="494"/>
      <c r="E26" s="384"/>
      <c r="F26" s="384"/>
      <c r="G26" s="384"/>
      <c r="H26" s="384"/>
      <c r="I26" s="384"/>
      <c r="J26" s="384"/>
      <c r="K26" s="384"/>
      <c r="L26" s="384"/>
      <c r="M26" s="384"/>
      <c r="N26" s="384"/>
      <c r="O26" s="384"/>
      <c r="P26" s="384"/>
      <c r="Q26" s="384"/>
      <c r="R26" s="384"/>
      <c r="S26" s="384"/>
      <c r="T26" s="384"/>
      <c r="U26" s="384"/>
      <c r="V26" s="384"/>
      <c r="W26" s="384"/>
      <c r="X26" s="384"/>
      <c r="Y26" s="384"/>
      <c r="Z26" s="384"/>
      <c r="AA26" s="384"/>
      <c r="AB26" s="384"/>
      <c r="AC26" s="384"/>
      <c r="AD26" s="384"/>
      <c r="AE26" s="384"/>
      <c r="AF26" s="384"/>
      <c r="AG26" s="380"/>
      <c r="AH26" s="379"/>
    </row>
    <row r="27" spans="1:34" ht="67.2">
      <c r="A27" s="393">
        <f>A25+1</f>
        <v>9</v>
      </c>
      <c r="B27" s="392" t="s">
        <v>839</v>
      </c>
      <c r="C27" s="380"/>
      <c r="D27" s="494"/>
      <c r="E27" s="378"/>
      <c r="F27" s="379"/>
      <c r="G27" s="378"/>
      <c r="H27" s="379"/>
      <c r="I27" s="378"/>
      <c r="J27" s="379"/>
      <c r="K27" s="378"/>
      <c r="L27" s="379"/>
      <c r="M27" s="378"/>
      <c r="N27" s="379"/>
      <c r="O27" s="378"/>
      <c r="P27" s="379"/>
      <c r="Q27" s="378"/>
      <c r="R27" s="379"/>
      <c r="S27" s="378"/>
      <c r="T27" s="379"/>
      <c r="U27" s="379"/>
      <c r="V27" s="379"/>
      <c r="W27" s="378"/>
      <c r="X27" s="379"/>
      <c r="Y27" s="379"/>
      <c r="Z27" s="379"/>
      <c r="AA27" s="379"/>
      <c r="AB27" s="379"/>
      <c r="AC27" s="379"/>
      <c r="AD27" s="379"/>
      <c r="AE27" s="378"/>
      <c r="AF27" s="379"/>
      <c r="AG27" s="380"/>
      <c r="AH27" s="379"/>
    </row>
    <row r="28" spans="1:34" ht="17.399999999999999">
      <c r="A28" s="385"/>
      <c r="B28" s="395" t="s">
        <v>367</v>
      </c>
      <c r="C28" s="387" t="s">
        <v>8</v>
      </c>
      <c r="D28" s="494">
        <v>360</v>
      </c>
      <c r="E28" s="378">
        <v>0</v>
      </c>
      <c r="F28" s="379">
        <f>+E28*$D28</f>
        <v>0</v>
      </c>
      <c r="G28" s="378">
        <v>0</v>
      </c>
      <c r="H28" s="379">
        <f>+G28*$D28</f>
        <v>0</v>
      </c>
      <c r="I28" s="378">
        <v>0</v>
      </c>
      <c r="J28" s="379">
        <f>+I28*$D28</f>
        <v>0</v>
      </c>
      <c r="K28" s="378">
        <f>10</f>
        <v>10</v>
      </c>
      <c r="L28" s="379">
        <f>+K28*$D28</f>
        <v>3600</v>
      </c>
      <c r="M28" s="378">
        <v>0</v>
      </c>
      <c r="N28" s="379">
        <f>+M28*$D28</f>
        <v>0</v>
      </c>
      <c r="O28" s="378">
        <v>0</v>
      </c>
      <c r="P28" s="379">
        <f>+O28*$D28</f>
        <v>0</v>
      </c>
      <c r="Q28" s="378">
        <v>0</v>
      </c>
      <c r="R28" s="379">
        <f>+Q28*$D28</f>
        <v>0</v>
      </c>
      <c r="S28" s="378">
        <v>0</v>
      </c>
      <c r="T28" s="379">
        <f>+S28*$D28</f>
        <v>0</v>
      </c>
      <c r="U28" s="379">
        <v>0</v>
      </c>
      <c r="V28" s="379">
        <f>+U28*$D28</f>
        <v>0</v>
      </c>
      <c r="W28" s="378">
        <v>0</v>
      </c>
      <c r="X28" s="379">
        <f>+W28*$D28</f>
        <v>0</v>
      </c>
      <c r="Y28" s="379">
        <v>0</v>
      </c>
      <c r="Z28" s="379">
        <f>+Y28*$D28</f>
        <v>0</v>
      </c>
      <c r="AA28" s="379">
        <v>0</v>
      </c>
      <c r="AB28" s="379">
        <f>+AA28*$D28</f>
        <v>0</v>
      </c>
      <c r="AC28" s="379"/>
      <c r="AD28" s="379"/>
      <c r="AE28" s="378">
        <v>0</v>
      </c>
      <c r="AF28" s="379">
        <f>+AE28*$D28</f>
        <v>0</v>
      </c>
      <c r="AG28" s="380">
        <f>E28+G28+I28+K28+M28+O28+Q28+S28+U28+W28+Y28+AA28+AC28+AE28</f>
        <v>10</v>
      </c>
      <c r="AH28" s="379">
        <f>+AG28*$D28</f>
        <v>3600</v>
      </c>
    </row>
    <row r="29" spans="1:34" ht="16.8">
      <c r="A29" s="397"/>
      <c r="B29" s="394"/>
      <c r="C29" s="398"/>
      <c r="D29" s="494"/>
      <c r="E29" s="378"/>
      <c r="F29" s="379"/>
      <c r="G29" s="378"/>
      <c r="H29" s="379"/>
      <c r="I29" s="378"/>
      <c r="J29" s="379"/>
      <c r="K29" s="378"/>
      <c r="L29" s="379"/>
      <c r="M29" s="378"/>
      <c r="N29" s="379"/>
      <c r="O29" s="378"/>
      <c r="P29" s="379"/>
      <c r="Q29" s="378"/>
      <c r="R29" s="379"/>
      <c r="S29" s="378"/>
      <c r="T29" s="379"/>
      <c r="U29" s="379"/>
      <c r="V29" s="379"/>
      <c r="W29" s="378"/>
      <c r="X29" s="379"/>
      <c r="Y29" s="379"/>
      <c r="Z29" s="379"/>
      <c r="AA29" s="379"/>
      <c r="AB29" s="379"/>
      <c r="AC29" s="379"/>
      <c r="AD29" s="379"/>
      <c r="AE29" s="378"/>
      <c r="AF29" s="379"/>
      <c r="AG29" s="380"/>
      <c r="AH29" s="379"/>
    </row>
    <row r="30" spans="1:34" ht="50.4">
      <c r="A30" s="397">
        <f>A27+1</f>
        <v>10</v>
      </c>
      <c r="B30" s="399" t="s">
        <v>354</v>
      </c>
      <c r="C30" s="398"/>
      <c r="D30" s="494"/>
      <c r="E30" s="384"/>
      <c r="F30" s="384"/>
      <c r="G30" s="384"/>
      <c r="H30" s="384"/>
      <c r="I30" s="384"/>
      <c r="J30" s="384"/>
      <c r="K30" s="384"/>
      <c r="L30" s="384"/>
      <c r="M30" s="384"/>
      <c r="N30" s="384"/>
      <c r="O30" s="384"/>
      <c r="P30" s="384"/>
      <c r="Q30" s="384"/>
      <c r="R30" s="384"/>
      <c r="S30" s="384"/>
      <c r="T30" s="384"/>
      <c r="U30" s="384"/>
      <c r="V30" s="384"/>
      <c r="W30" s="384"/>
      <c r="X30" s="384"/>
      <c r="Y30" s="384"/>
      <c r="Z30" s="384"/>
      <c r="AA30" s="384"/>
      <c r="AB30" s="384"/>
      <c r="AC30" s="384"/>
      <c r="AD30" s="384"/>
      <c r="AE30" s="384"/>
      <c r="AF30" s="384"/>
      <c r="AG30" s="380"/>
      <c r="AH30" s="379"/>
    </row>
    <row r="31" spans="1:34" ht="17.399999999999999">
      <c r="A31" s="397"/>
      <c r="B31" s="400" t="s">
        <v>355</v>
      </c>
      <c r="C31" s="398" t="s">
        <v>7</v>
      </c>
      <c r="D31" s="494">
        <v>3800</v>
      </c>
      <c r="E31" s="378">
        <v>0</v>
      </c>
      <c r="F31" s="379">
        <f>+E31*$D31</f>
        <v>0</v>
      </c>
      <c r="G31" s="378">
        <v>0</v>
      </c>
      <c r="H31" s="379">
        <f>+G31*$D31</f>
        <v>0</v>
      </c>
      <c r="I31" s="378">
        <v>0</v>
      </c>
      <c r="J31" s="379">
        <f>+I31*$D31</f>
        <v>0</v>
      </c>
      <c r="K31" s="378">
        <v>0</v>
      </c>
      <c r="L31" s="379">
        <f>+K31*$D31</f>
        <v>0</v>
      </c>
      <c r="M31" s="384">
        <v>0</v>
      </c>
      <c r="N31" s="379">
        <f>+M31*$D31</f>
        <v>0</v>
      </c>
      <c r="O31" s="378">
        <v>0</v>
      </c>
      <c r="P31" s="379">
        <f>+O31*$D31</f>
        <v>0</v>
      </c>
      <c r="Q31" s="378">
        <v>0</v>
      </c>
      <c r="R31" s="379">
        <f>+Q31*$D31</f>
        <v>0</v>
      </c>
      <c r="S31" s="384">
        <v>0</v>
      </c>
      <c r="T31" s="379">
        <f>+S31*$D31</f>
        <v>0</v>
      </c>
      <c r="U31" s="379">
        <v>0</v>
      </c>
      <c r="V31" s="379">
        <f>+U31*$D31</f>
        <v>0</v>
      </c>
      <c r="W31" s="378">
        <v>0</v>
      </c>
      <c r="X31" s="379">
        <f>+W31*$D31</f>
        <v>0</v>
      </c>
      <c r="Y31" s="379">
        <v>0</v>
      </c>
      <c r="Z31" s="379">
        <f>+Y31*$D31</f>
        <v>0</v>
      </c>
      <c r="AA31" s="379">
        <v>0</v>
      </c>
      <c r="AB31" s="379">
        <f>+AA31*$D31</f>
        <v>0</v>
      </c>
      <c r="AC31" s="379"/>
      <c r="AD31" s="379"/>
      <c r="AE31" s="378">
        <v>0</v>
      </c>
      <c r="AF31" s="379">
        <f>+AE31*$D31</f>
        <v>0</v>
      </c>
      <c r="AG31" s="380">
        <f>E31+G31+I31+K31+M31+O31+Q31+S31+U31+W31+Y31+AA31+AC31+AE31</f>
        <v>0</v>
      </c>
      <c r="AH31" s="379">
        <f>+AG31*$D31</f>
        <v>0</v>
      </c>
    </row>
    <row r="32" spans="1:34" ht="16.8">
      <c r="A32" s="365"/>
      <c r="B32" s="389"/>
      <c r="C32" s="387"/>
      <c r="D32" s="494"/>
      <c r="E32" s="384"/>
      <c r="F32" s="384"/>
      <c r="G32" s="384"/>
      <c r="H32" s="384"/>
      <c r="I32" s="384"/>
      <c r="J32" s="384"/>
      <c r="K32" s="384"/>
      <c r="L32" s="384"/>
      <c r="M32" s="384"/>
      <c r="N32" s="384"/>
      <c r="O32" s="384"/>
      <c r="P32" s="384"/>
      <c r="Q32" s="384"/>
      <c r="R32" s="384"/>
      <c r="S32" s="384"/>
      <c r="T32" s="384"/>
      <c r="U32" s="384"/>
      <c r="V32" s="384"/>
      <c r="W32" s="384"/>
      <c r="X32" s="384"/>
      <c r="Y32" s="384"/>
      <c r="Z32" s="384"/>
      <c r="AA32" s="384"/>
      <c r="AB32" s="384"/>
      <c r="AC32" s="384"/>
      <c r="AD32" s="384"/>
      <c r="AE32" s="384"/>
      <c r="AF32" s="384"/>
      <c r="AG32" s="380"/>
      <c r="AH32" s="379"/>
    </row>
    <row r="33" spans="1:43" ht="50.4">
      <c r="A33" s="385">
        <f>A30+1</f>
        <v>11</v>
      </c>
      <c r="B33" s="392" t="s">
        <v>957</v>
      </c>
      <c r="C33" s="387" t="s">
        <v>6</v>
      </c>
      <c r="D33" s="494">
        <v>130</v>
      </c>
      <c r="E33" s="378">
        <v>0</v>
      </c>
      <c r="F33" s="379">
        <f>+E33*$D33</f>
        <v>0</v>
      </c>
      <c r="G33" s="378">
        <v>0</v>
      </c>
      <c r="H33" s="379">
        <f>+G33*$D33</f>
        <v>0</v>
      </c>
      <c r="I33" s="378">
        <v>0</v>
      </c>
      <c r="J33" s="379">
        <f>+I33*$D33</f>
        <v>0</v>
      </c>
      <c r="K33" s="378">
        <v>0</v>
      </c>
      <c r="L33" s="379">
        <f>+K33*$D33</f>
        <v>0</v>
      </c>
      <c r="M33" s="384">
        <v>0</v>
      </c>
      <c r="N33" s="379">
        <f>+M33*$D33</f>
        <v>0</v>
      </c>
      <c r="O33" s="378">
        <v>0</v>
      </c>
      <c r="P33" s="379">
        <f>+O33*$D33</f>
        <v>0</v>
      </c>
      <c r="Q33" s="378">
        <v>0</v>
      </c>
      <c r="R33" s="379">
        <f>+Q33*$D33</f>
        <v>0</v>
      </c>
      <c r="S33" s="384">
        <v>0</v>
      </c>
      <c r="T33" s="379">
        <f>+S33*$D33</f>
        <v>0</v>
      </c>
      <c r="U33" s="384"/>
      <c r="V33" s="379">
        <f>+U33*$D33</f>
        <v>0</v>
      </c>
      <c r="W33" s="379">
        <v>0</v>
      </c>
      <c r="X33" s="379">
        <f>+W33*$D33</f>
        <v>0</v>
      </c>
      <c r="Y33" s="379">
        <v>0</v>
      </c>
      <c r="Z33" s="379">
        <f>+Y33*$D33</f>
        <v>0</v>
      </c>
      <c r="AA33" s="379">
        <v>0</v>
      </c>
      <c r="AB33" s="379">
        <f>+AA33*$D33</f>
        <v>0</v>
      </c>
      <c r="AC33" s="379"/>
      <c r="AD33" s="379"/>
      <c r="AE33" s="378">
        <v>0</v>
      </c>
      <c r="AF33" s="379">
        <f>+AE33*$D33</f>
        <v>0</v>
      </c>
      <c r="AG33" s="380">
        <f>E33+G33+I33+K33+M33+O33+Q33+S33+U33+W33+Y33+AA33+AC33+AE33</f>
        <v>0</v>
      </c>
      <c r="AH33" s="379">
        <f>+AG33*$D33</f>
        <v>0</v>
      </c>
    </row>
    <row r="34" spans="1:43" ht="16.8">
      <c r="A34" s="365"/>
      <c r="B34" s="389"/>
      <c r="C34" s="387"/>
      <c r="D34" s="494"/>
      <c r="E34" s="384"/>
      <c r="F34" s="384"/>
      <c r="G34" s="384"/>
      <c r="H34" s="384"/>
      <c r="I34" s="384"/>
      <c r="J34" s="384"/>
      <c r="K34" s="384"/>
      <c r="L34" s="384"/>
      <c r="M34" s="384"/>
      <c r="N34" s="384"/>
      <c r="O34" s="384"/>
      <c r="P34" s="384"/>
      <c r="Q34" s="384"/>
      <c r="R34" s="384"/>
      <c r="S34" s="384"/>
      <c r="T34" s="384"/>
      <c r="U34" s="384"/>
      <c r="V34" s="384"/>
      <c r="W34" s="384"/>
      <c r="X34" s="384"/>
      <c r="Y34" s="384"/>
      <c r="Z34" s="384"/>
      <c r="AA34" s="384"/>
      <c r="AB34" s="384"/>
      <c r="AC34" s="384"/>
      <c r="AD34" s="384"/>
      <c r="AE34" s="384"/>
      <c r="AF34" s="384"/>
      <c r="AG34" s="380"/>
      <c r="AH34" s="379"/>
    </row>
    <row r="35" spans="1:43" ht="84">
      <c r="A35" s="393">
        <f>A33+1</f>
        <v>12</v>
      </c>
      <c r="B35" s="375" t="s">
        <v>872</v>
      </c>
      <c r="C35" s="380" t="s">
        <v>9</v>
      </c>
      <c r="D35" s="494">
        <v>145</v>
      </c>
      <c r="E35" s="378">
        <v>0</v>
      </c>
      <c r="F35" s="379">
        <f>+E35*$D35</f>
        <v>0</v>
      </c>
      <c r="G35" s="378">
        <v>0</v>
      </c>
      <c r="H35" s="379">
        <f>+G35*$D35</f>
        <v>0</v>
      </c>
      <c r="I35" s="378">
        <v>0</v>
      </c>
      <c r="J35" s="379">
        <f>+I35*$D35</f>
        <v>0</v>
      </c>
      <c r="K35" s="378">
        <v>0</v>
      </c>
      <c r="L35" s="379">
        <f>+K35*$D35</f>
        <v>0</v>
      </c>
      <c r="M35" s="378">
        <v>0</v>
      </c>
      <c r="N35" s="379">
        <f>+M35*$D35</f>
        <v>0</v>
      </c>
      <c r="O35" s="378">
        <v>0</v>
      </c>
      <c r="P35" s="379">
        <f>+O35*$D35</f>
        <v>0</v>
      </c>
      <c r="Q35" s="378">
        <v>0</v>
      </c>
      <c r="R35" s="379">
        <f>+Q35*$D35</f>
        <v>0</v>
      </c>
      <c r="S35" s="378">
        <v>0</v>
      </c>
      <c r="T35" s="379">
        <f>+S35*$D35</f>
        <v>0</v>
      </c>
      <c r="U35" s="379">
        <v>0</v>
      </c>
      <c r="V35" s="379">
        <f>+U35*$D35</f>
        <v>0</v>
      </c>
      <c r="W35" s="378">
        <v>0</v>
      </c>
      <c r="X35" s="379">
        <f>+W35*$D35</f>
        <v>0</v>
      </c>
      <c r="Y35" s="379">
        <v>0</v>
      </c>
      <c r="Z35" s="379">
        <f>+Y35*$D35</f>
        <v>0</v>
      </c>
      <c r="AA35" s="379">
        <v>0</v>
      </c>
      <c r="AB35" s="379">
        <f>+AA35*$D35</f>
        <v>0</v>
      </c>
      <c r="AC35" s="379"/>
      <c r="AD35" s="379"/>
      <c r="AE35" s="378">
        <v>0</v>
      </c>
      <c r="AF35" s="379">
        <f>+AE35*$D35</f>
        <v>0</v>
      </c>
      <c r="AG35" s="380">
        <f>E35+G35+I35+K35+M35+O35+Q35+S35+U35+W35+Y35+AA35+AC35+AE35</f>
        <v>0</v>
      </c>
      <c r="AH35" s="379">
        <f>+AG35*$D35</f>
        <v>0</v>
      </c>
    </row>
    <row r="36" spans="1:43" ht="16.8">
      <c r="A36" s="376"/>
      <c r="B36" s="394"/>
      <c r="C36" s="383"/>
      <c r="D36" s="49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0"/>
      <c r="AH36" s="379"/>
    </row>
    <row r="37" spans="1:43" ht="50.4">
      <c r="A37" s="393">
        <f>A35+1</f>
        <v>13</v>
      </c>
      <c r="B37" s="375" t="s">
        <v>873</v>
      </c>
      <c r="C37" s="380" t="s">
        <v>8</v>
      </c>
      <c r="D37" s="494">
        <v>95</v>
      </c>
      <c r="E37" s="378">
        <v>0</v>
      </c>
      <c r="F37" s="379">
        <f>+E37*$D37</f>
        <v>0</v>
      </c>
      <c r="G37" s="378">
        <v>0</v>
      </c>
      <c r="H37" s="379">
        <f>+G37*$D37</f>
        <v>0</v>
      </c>
      <c r="I37" s="378">
        <v>0</v>
      </c>
      <c r="J37" s="379">
        <f>+I37*$D37</f>
        <v>0</v>
      </c>
      <c r="K37" s="378">
        <v>0</v>
      </c>
      <c r="L37" s="379">
        <f>+K37*$D37</f>
        <v>0</v>
      </c>
      <c r="M37" s="378">
        <v>0</v>
      </c>
      <c r="N37" s="379">
        <f>+M37*$D37</f>
        <v>0</v>
      </c>
      <c r="O37" s="378">
        <v>0</v>
      </c>
      <c r="P37" s="379">
        <f>+O37*$D37</f>
        <v>0</v>
      </c>
      <c r="Q37" s="378">
        <v>0</v>
      </c>
      <c r="R37" s="379">
        <f>+Q37*$D37</f>
        <v>0</v>
      </c>
      <c r="S37" s="378">
        <v>0</v>
      </c>
      <c r="T37" s="379">
        <f>+S37*$D37</f>
        <v>0</v>
      </c>
      <c r="U37" s="379">
        <v>0</v>
      </c>
      <c r="V37" s="379">
        <f>+U37*$D37</f>
        <v>0</v>
      </c>
      <c r="W37" s="378">
        <v>0</v>
      </c>
      <c r="X37" s="379">
        <f>+W37*$D37</f>
        <v>0</v>
      </c>
      <c r="Y37" s="379">
        <v>0</v>
      </c>
      <c r="Z37" s="379">
        <f>+Y37*$D37</f>
        <v>0</v>
      </c>
      <c r="AA37" s="379">
        <v>0</v>
      </c>
      <c r="AB37" s="379">
        <f>+AA37*$D37</f>
        <v>0</v>
      </c>
      <c r="AC37" s="379"/>
      <c r="AD37" s="379"/>
      <c r="AE37" s="378">
        <v>0</v>
      </c>
      <c r="AF37" s="379">
        <f>+AE37*$D37</f>
        <v>0</v>
      </c>
      <c r="AG37" s="380">
        <f>E37+G37+I37+K37+M37+O37+Q37+S37+U37+W37+Y37+AA37+AC37+AE37</f>
        <v>0</v>
      </c>
      <c r="AH37" s="379">
        <f>+AG37*$D37</f>
        <v>0</v>
      </c>
    </row>
    <row r="38" spans="1:43" ht="16.8">
      <c r="A38" s="376"/>
      <c r="B38" s="401"/>
      <c r="C38" s="380"/>
      <c r="D38" s="494"/>
      <c r="E38" s="402"/>
      <c r="F38" s="402"/>
      <c r="G38" s="402"/>
      <c r="H38" s="402"/>
      <c r="I38" s="402"/>
      <c r="J38" s="402"/>
      <c r="K38" s="402"/>
      <c r="L38" s="402"/>
      <c r="M38" s="402"/>
      <c r="N38" s="402"/>
      <c r="O38" s="402"/>
      <c r="P38" s="402"/>
      <c r="Q38" s="402"/>
      <c r="R38" s="402"/>
      <c r="S38" s="402"/>
      <c r="T38" s="402"/>
      <c r="U38" s="402"/>
      <c r="V38" s="402"/>
      <c r="W38" s="402"/>
      <c r="X38" s="402"/>
      <c r="Y38" s="402"/>
      <c r="Z38" s="402"/>
      <c r="AA38" s="402"/>
      <c r="AB38" s="402"/>
      <c r="AC38" s="402"/>
      <c r="AD38" s="402"/>
      <c r="AE38" s="402"/>
      <c r="AF38" s="402"/>
      <c r="AG38" s="380"/>
      <c r="AH38" s="379"/>
    </row>
    <row r="39" spans="1:43" ht="50.4">
      <c r="A39" s="393">
        <f>A37+1</f>
        <v>14</v>
      </c>
      <c r="B39" s="375" t="s">
        <v>874</v>
      </c>
      <c r="C39" s="383"/>
      <c r="D39" s="494"/>
      <c r="E39" s="384"/>
      <c r="F39" s="384"/>
      <c r="G39" s="384"/>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0"/>
      <c r="AH39" s="379"/>
    </row>
    <row r="40" spans="1:43" ht="16.8">
      <c r="A40" s="376"/>
      <c r="B40" s="401" t="s">
        <v>616</v>
      </c>
      <c r="C40" s="380" t="s">
        <v>7</v>
      </c>
      <c r="D40" s="494">
        <v>1890</v>
      </c>
      <c r="E40" s="378">
        <v>0</v>
      </c>
      <c r="F40" s="379">
        <f>+E40*$D40</f>
        <v>0</v>
      </c>
      <c r="G40" s="378">
        <v>0</v>
      </c>
      <c r="H40" s="379">
        <f>+G40*$D40</f>
        <v>0</v>
      </c>
      <c r="I40" s="378">
        <v>0</v>
      </c>
      <c r="J40" s="379">
        <f>+I40*$D40</f>
        <v>0</v>
      </c>
      <c r="K40" s="378">
        <v>0</v>
      </c>
      <c r="L40" s="379">
        <f>+K40*$D40</f>
        <v>0</v>
      </c>
      <c r="M40" s="378">
        <v>10</v>
      </c>
      <c r="N40" s="379">
        <f>+M40*$D40</f>
        <v>18900</v>
      </c>
      <c r="O40" s="378">
        <v>0</v>
      </c>
      <c r="P40" s="379">
        <f>+O40*$D40</f>
        <v>0</v>
      </c>
      <c r="Q40" s="378">
        <v>0</v>
      </c>
      <c r="R40" s="379">
        <f>+Q40*$D40</f>
        <v>0</v>
      </c>
      <c r="S40" s="378">
        <v>0</v>
      </c>
      <c r="T40" s="379">
        <f>+S40*$D40</f>
        <v>0</v>
      </c>
      <c r="U40" s="379">
        <v>0</v>
      </c>
      <c r="V40" s="379">
        <f>+U40*$D40</f>
        <v>0</v>
      </c>
      <c r="W40" s="378">
        <v>0</v>
      </c>
      <c r="X40" s="379">
        <f>+W40*$D40</f>
        <v>0</v>
      </c>
      <c r="Y40" s="379">
        <v>0</v>
      </c>
      <c r="Z40" s="379">
        <f>+Y40*$D40</f>
        <v>0</v>
      </c>
      <c r="AA40" s="379">
        <v>0</v>
      </c>
      <c r="AB40" s="379">
        <f>+AA40*$D40</f>
        <v>0</v>
      </c>
      <c r="AC40" s="379"/>
      <c r="AD40" s="379"/>
      <c r="AE40" s="378">
        <v>0</v>
      </c>
      <c r="AF40" s="379">
        <f>+AE40*$D40</f>
        <v>0</v>
      </c>
      <c r="AG40" s="380">
        <f>E40+G40+I40+K40+M40+O40+Q40+S40+U40+W40+Y40+AA40+AC40+AE40</f>
        <v>10</v>
      </c>
      <c r="AH40" s="379">
        <f>+AG40*$D40</f>
        <v>18900</v>
      </c>
    </row>
    <row r="41" spans="1:43" ht="16.8">
      <c r="A41" s="403"/>
      <c r="B41" s="404"/>
      <c r="C41" s="377"/>
      <c r="D41" s="494"/>
      <c r="E41" s="378"/>
      <c r="F41" s="379"/>
      <c r="G41" s="378"/>
      <c r="H41" s="379"/>
      <c r="I41" s="378"/>
      <c r="J41" s="379"/>
      <c r="K41" s="378"/>
      <c r="L41" s="379"/>
      <c r="M41" s="378"/>
      <c r="N41" s="379"/>
      <c r="O41" s="378"/>
      <c r="P41" s="379"/>
      <c r="Q41" s="378"/>
      <c r="R41" s="379"/>
      <c r="S41" s="378"/>
      <c r="T41" s="379"/>
      <c r="U41" s="379"/>
      <c r="V41" s="379"/>
      <c r="W41" s="378"/>
      <c r="X41" s="379"/>
      <c r="Y41" s="379"/>
      <c r="Z41" s="379"/>
      <c r="AA41" s="379"/>
      <c r="AB41" s="379"/>
      <c r="AC41" s="379"/>
      <c r="AD41" s="379"/>
      <c r="AE41" s="378"/>
      <c r="AF41" s="379"/>
      <c r="AG41" s="380"/>
      <c r="AH41" s="379"/>
    </row>
    <row r="42" spans="1:43" ht="67.2">
      <c r="A42" s="405">
        <f>A39+1</f>
        <v>15</v>
      </c>
      <c r="B42" s="406" t="s">
        <v>617</v>
      </c>
      <c r="C42" s="377" t="s">
        <v>7</v>
      </c>
      <c r="D42" s="494">
        <v>2247</v>
      </c>
      <c r="E42" s="378">
        <v>0</v>
      </c>
      <c r="F42" s="379">
        <f>+E42*$D42</f>
        <v>0</v>
      </c>
      <c r="G42" s="378">
        <v>0</v>
      </c>
      <c r="H42" s="379">
        <f>+G42*$D42</f>
        <v>0</v>
      </c>
      <c r="I42" s="378">
        <v>0</v>
      </c>
      <c r="J42" s="379">
        <f>+I42*$D42</f>
        <v>0</v>
      </c>
      <c r="K42" s="378">
        <v>5</v>
      </c>
      <c r="L42" s="379">
        <f>+K42*$D42</f>
        <v>11235</v>
      </c>
      <c r="M42" s="378">
        <v>0</v>
      </c>
      <c r="N42" s="379">
        <f>+M42*$D42</f>
        <v>0</v>
      </c>
      <c r="O42" s="378">
        <v>0</v>
      </c>
      <c r="P42" s="379">
        <f>+O42*$D42</f>
        <v>0</v>
      </c>
      <c r="Q42" s="378">
        <v>0</v>
      </c>
      <c r="R42" s="379">
        <f>+Q42*$D42</f>
        <v>0</v>
      </c>
      <c r="S42" s="378">
        <v>0</v>
      </c>
      <c r="T42" s="379">
        <f>+S42*$D42</f>
        <v>0</v>
      </c>
      <c r="U42" s="379">
        <v>0</v>
      </c>
      <c r="V42" s="379">
        <f>+U42*$D42</f>
        <v>0</v>
      </c>
      <c r="W42" s="378">
        <v>0</v>
      </c>
      <c r="X42" s="379">
        <f>+W42*$D42</f>
        <v>0</v>
      </c>
      <c r="Y42" s="379">
        <v>0</v>
      </c>
      <c r="Z42" s="379">
        <f>+Y42*$D42</f>
        <v>0</v>
      </c>
      <c r="AA42" s="379">
        <v>0</v>
      </c>
      <c r="AB42" s="379">
        <f>+AA42*$D42</f>
        <v>0</v>
      </c>
      <c r="AC42" s="379"/>
      <c r="AD42" s="379"/>
      <c r="AE42" s="378">
        <v>0</v>
      </c>
      <c r="AF42" s="379">
        <f>+AE42*$D42</f>
        <v>0</v>
      </c>
      <c r="AG42" s="380">
        <f>E42+G42+I42+K42+M42+O42+Q42+S42+U42+W42+Y42+AA42+AC42+AE42</f>
        <v>5</v>
      </c>
      <c r="AH42" s="379">
        <f>+AG42*$D42</f>
        <v>11235</v>
      </c>
    </row>
    <row r="43" spans="1:43" ht="16.8">
      <c r="A43" s="405"/>
      <c r="B43" s="406"/>
      <c r="C43" s="377"/>
      <c r="D43" s="494"/>
      <c r="E43" s="378"/>
      <c r="F43" s="379"/>
      <c r="G43" s="378"/>
      <c r="H43" s="379"/>
      <c r="I43" s="378"/>
      <c r="J43" s="379"/>
      <c r="K43" s="378"/>
      <c r="L43" s="379"/>
      <c r="M43" s="378"/>
      <c r="N43" s="379"/>
      <c r="O43" s="378"/>
      <c r="P43" s="379"/>
      <c r="Q43" s="378"/>
      <c r="R43" s="379"/>
      <c r="S43" s="378"/>
      <c r="T43" s="379"/>
      <c r="U43" s="379"/>
      <c r="V43" s="379"/>
      <c r="W43" s="378"/>
      <c r="X43" s="379"/>
      <c r="Y43" s="379"/>
      <c r="Z43" s="379"/>
      <c r="AA43" s="379"/>
      <c r="AB43" s="379"/>
      <c r="AC43" s="379"/>
      <c r="AD43" s="379"/>
      <c r="AE43" s="378"/>
      <c r="AF43" s="379"/>
      <c r="AG43" s="380"/>
      <c r="AH43" s="379"/>
    </row>
    <row r="44" spans="1:43" ht="33.6">
      <c r="A44" s="405">
        <f>A42+1</f>
        <v>16</v>
      </c>
      <c r="B44" s="406" t="s">
        <v>618</v>
      </c>
      <c r="C44" s="377" t="s">
        <v>582</v>
      </c>
      <c r="D44" s="494">
        <v>651</v>
      </c>
      <c r="E44" s="378">
        <v>0</v>
      </c>
      <c r="F44" s="379">
        <f>+E44*$D44</f>
        <v>0</v>
      </c>
      <c r="G44" s="378">
        <v>0</v>
      </c>
      <c r="H44" s="379">
        <f>+G44*$D44</f>
        <v>0</v>
      </c>
      <c r="I44" s="378">
        <v>0</v>
      </c>
      <c r="J44" s="379">
        <f>+I44*$D44</f>
        <v>0</v>
      </c>
      <c r="K44" s="378">
        <v>5</v>
      </c>
      <c r="L44" s="379">
        <f>+K44*$D44</f>
        <v>3255</v>
      </c>
      <c r="M44" s="378">
        <v>0</v>
      </c>
      <c r="N44" s="379">
        <f>+M44*$D44</f>
        <v>0</v>
      </c>
      <c r="O44" s="378">
        <v>0</v>
      </c>
      <c r="P44" s="379">
        <f>+O44*$D44</f>
        <v>0</v>
      </c>
      <c r="Q44" s="378">
        <v>0</v>
      </c>
      <c r="R44" s="379">
        <f>+Q44*$D44</f>
        <v>0</v>
      </c>
      <c r="S44" s="378">
        <v>0</v>
      </c>
      <c r="T44" s="379">
        <f>+S44*$D44</f>
        <v>0</v>
      </c>
      <c r="U44" s="379">
        <v>0</v>
      </c>
      <c r="V44" s="379">
        <f>+U44*$D44</f>
        <v>0</v>
      </c>
      <c r="W44" s="378">
        <v>0</v>
      </c>
      <c r="X44" s="379">
        <f>+W44*$D44</f>
        <v>0</v>
      </c>
      <c r="Y44" s="379">
        <v>0</v>
      </c>
      <c r="Z44" s="379">
        <f>+Y44*$D44</f>
        <v>0</v>
      </c>
      <c r="AA44" s="379">
        <v>0</v>
      </c>
      <c r="AB44" s="379">
        <f>+AA44*$D44</f>
        <v>0</v>
      </c>
      <c r="AC44" s="379"/>
      <c r="AD44" s="379"/>
      <c r="AE44" s="378">
        <v>0</v>
      </c>
      <c r="AF44" s="379">
        <f>+AE44*$D44</f>
        <v>0</v>
      </c>
      <c r="AG44" s="380">
        <f>E44+G44+I44+K44+M44+O44+Q44+S44+U44+W44+Y44+AA44+AC44+AE44</f>
        <v>5</v>
      </c>
      <c r="AH44" s="379">
        <f>+AG44*$D44</f>
        <v>3255</v>
      </c>
    </row>
    <row r="45" spans="1:43" ht="16.8">
      <c r="A45" s="407"/>
      <c r="B45" s="408"/>
      <c r="C45" s="409"/>
      <c r="D45" s="494"/>
      <c r="E45" s="378"/>
      <c r="F45" s="379"/>
      <c r="G45" s="378"/>
      <c r="H45" s="379"/>
      <c r="I45" s="378"/>
      <c r="J45" s="379"/>
      <c r="K45" s="378"/>
      <c r="L45" s="379"/>
      <c r="M45" s="378"/>
      <c r="N45" s="379"/>
      <c r="O45" s="378"/>
      <c r="P45" s="379"/>
      <c r="Q45" s="378"/>
      <c r="R45" s="379"/>
      <c r="S45" s="378"/>
      <c r="T45" s="379"/>
      <c r="U45" s="379"/>
      <c r="V45" s="379"/>
      <c r="W45" s="378"/>
      <c r="X45" s="379"/>
      <c r="Y45" s="379"/>
      <c r="Z45" s="379"/>
      <c r="AA45" s="379"/>
      <c r="AB45" s="379"/>
      <c r="AC45" s="379"/>
      <c r="AD45" s="379"/>
      <c r="AE45" s="378"/>
      <c r="AF45" s="379"/>
      <c r="AG45" s="380"/>
      <c r="AH45" s="379"/>
    </row>
    <row r="46" spans="1:43" s="274" customFormat="1" ht="16.8">
      <c r="A46" s="405"/>
      <c r="B46" s="410" t="s">
        <v>280</v>
      </c>
      <c r="C46" s="377"/>
      <c r="D46" s="494"/>
      <c r="E46" s="402"/>
      <c r="F46" s="402">
        <f>SUM(F8:F44)</f>
        <v>3798</v>
      </c>
      <c r="G46" s="402"/>
      <c r="H46" s="402">
        <f>SUM(H8:H44)</f>
        <v>5868</v>
      </c>
      <c r="I46" s="402"/>
      <c r="J46" s="402">
        <f>SUM(J8:J44)</f>
        <v>4644</v>
      </c>
      <c r="K46" s="402"/>
      <c r="L46" s="402">
        <f>SUM(L8:L44)</f>
        <v>49170</v>
      </c>
      <c r="M46" s="402"/>
      <c r="N46" s="402">
        <f>SUM(N8:N44)</f>
        <v>133605</v>
      </c>
      <c r="O46" s="402"/>
      <c r="P46" s="402">
        <f>SUM(P8:P44)</f>
        <v>0</v>
      </c>
      <c r="Q46" s="402"/>
      <c r="R46" s="402">
        <f>SUM(R8:R44)</f>
        <v>0</v>
      </c>
      <c r="S46" s="402"/>
      <c r="T46" s="402">
        <f>SUM(T8:T44)</f>
        <v>0</v>
      </c>
      <c r="U46" s="402"/>
      <c r="V46" s="402">
        <f>SUM(V8:V44)</f>
        <v>3230</v>
      </c>
      <c r="W46" s="402"/>
      <c r="X46" s="402">
        <f>SUM(X8:X44)</f>
        <v>1998</v>
      </c>
      <c r="Y46" s="402"/>
      <c r="Z46" s="402">
        <f>SUM(Z8:Z44)</f>
        <v>6930</v>
      </c>
      <c r="AA46" s="402"/>
      <c r="AB46" s="402">
        <f>SUM(AB8:AB44)</f>
        <v>22512</v>
      </c>
      <c r="AC46" s="402"/>
      <c r="AD46" s="402">
        <f>SUM(AD8:AD44)</f>
        <v>3600</v>
      </c>
      <c r="AE46" s="402"/>
      <c r="AF46" s="402">
        <f>SUM(AF8:AF44)</f>
        <v>25050</v>
      </c>
      <c r="AG46" s="380"/>
      <c r="AH46" s="379"/>
      <c r="AI46" s="296"/>
      <c r="AJ46" s="529"/>
      <c r="AK46" s="362"/>
      <c r="AL46" s="362"/>
      <c r="AM46"/>
      <c r="AN46"/>
      <c r="AO46"/>
      <c r="AP46"/>
      <c r="AQ46"/>
    </row>
    <row r="47" spans="1:43" ht="16.8">
      <c r="A47" s="376"/>
      <c r="B47" s="401"/>
      <c r="C47" s="376"/>
      <c r="D47" s="494"/>
      <c r="E47" s="411"/>
      <c r="F47" s="411"/>
      <c r="G47" s="411"/>
      <c r="H47" s="411"/>
      <c r="I47" s="411"/>
      <c r="J47" s="411"/>
      <c r="K47" s="411"/>
      <c r="L47" s="411"/>
      <c r="M47" s="411"/>
      <c r="N47" s="411"/>
      <c r="O47" s="411"/>
      <c r="P47" s="411"/>
      <c r="Q47" s="411"/>
      <c r="R47" s="411"/>
      <c r="S47" s="411"/>
      <c r="T47" s="411"/>
      <c r="U47" s="411"/>
      <c r="V47" s="411"/>
      <c r="W47" s="411"/>
      <c r="X47" s="411"/>
      <c r="Y47" s="411"/>
      <c r="Z47" s="411"/>
      <c r="AA47" s="411"/>
      <c r="AB47" s="411"/>
      <c r="AC47" s="411"/>
      <c r="AD47" s="411"/>
      <c r="AE47" s="411"/>
      <c r="AF47" s="411"/>
      <c r="AG47" s="380"/>
      <c r="AH47" s="379"/>
    </row>
    <row r="48" spans="1:43" ht="16.8">
      <c r="A48" s="381"/>
      <c r="B48" s="412" t="s">
        <v>291</v>
      </c>
      <c r="C48" s="376"/>
      <c r="D48" s="494"/>
      <c r="E48" s="378"/>
      <c r="F48" s="378"/>
      <c r="G48" s="378"/>
      <c r="H48" s="378"/>
      <c r="I48" s="378"/>
      <c r="J48" s="378"/>
      <c r="K48" s="378"/>
      <c r="L48" s="378"/>
      <c r="M48" s="378"/>
      <c r="N48" s="378"/>
      <c r="O48" s="378"/>
      <c r="P48" s="378"/>
      <c r="Q48" s="378"/>
      <c r="R48" s="378"/>
      <c r="S48" s="378"/>
      <c r="T48" s="378"/>
      <c r="U48" s="378"/>
      <c r="V48" s="378"/>
      <c r="W48" s="378"/>
      <c r="X48" s="378"/>
      <c r="Y48" s="378"/>
      <c r="Z48" s="378"/>
      <c r="AA48" s="378"/>
      <c r="AB48" s="378"/>
      <c r="AC48" s="378"/>
      <c r="AD48" s="378"/>
      <c r="AE48" s="378"/>
      <c r="AF48" s="378"/>
      <c r="AG48" s="380"/>
      <c r="AH48" s="379"/>
    </row>
    <row r="49" spans="1:34" ht="16.8">
      <c r="A49" s="381"/>
      <c r="B49" s="382"/>
      <c r="C49" s="376"/>
      <c r="D49" s="494"/>
      <c r="E49" s="378"/>
      <c r="F49" s="378"/>
      <c r="G49" s="378"/>
      <c r="H49" s="378"/>
      <c r="I49" s="378"/>
      <c r="J49" s="378"/>
      <c r="K49" s="378"/>
      <c r="L49" s="378"/>
      <c r="M49" s="378"/>
      <c r="N49" s="378"/>
      <c r="O49" s="378"/>
      <c r="P49" s="378"/>
      <c r="Q49" s="378"/>
      <c r="R49" s="378"/>
      <c r="S49" s="378"/>
      <c r="T49" s="378"/>
      <c r="U49" s="378"/>
      <c r="V49" s="378"/>
      <c r="W49" s="378"/>
      <c r="X49" s="378"/>
      <c r="Y49" s="378"/>
      <c r="Z49" s="378"/>
      <c r="AA49" s="378"/>
      <c r="AB49" s="378"/>
      <c r="AC49" s="378"/>
      <c r="AD49" s="378"/>
      <c r="AE49" s="378"/>
      <c r="AF49" s="378"/>
      <c r="AG49" s="380"/>
      <c r="AH49" s="379"/>
    </row>
    <row r="50" spans="1:34" ht="117.6">
      <c r="A50" s="374">
        <f>A44+1</f>
        <v>17</v>
      </c>
      <c r="B50" s="375" t="s">
        <v>681</v>
      </c>
      <c r="C50" s="383"/>
      <c r="D50" s="494"/>
      <c r="E50" s="384"/>
      <c r="F50" s="384"/>
      <c r="G50" s="384"/>
      <c r="H50" s="384"/>
      <c r="I50" s="384"/>
      <c r="J50" s="384"/>
      <c r="K50" s="384"/>
      <c r="L50" s="384"/>
      <c r="M50" s="384"/>
      <c r="N50" s="384"/>
      <c r="O50" s="384"/>
      <c r="P50" s="384"/>
      <c r="Q50" s="384"/>
      <c r="R50" s="384"/>
      <c r="S50" s="384"/>
      <c r="T50" s="384"/>
      <c r="U50" s="384"/>
      <c r="V50" s="384"/>
      <c r="W50" s="384"/>
      <c r="X50" s="384"/>
      <c r="Y50" s="384"/>
      <c r="Z50" s="384"/>
      <c r="AA50" s="384"/>
      <c r="AB50" s="384"/>
      <c r="AC50" s="384"/>
      <c r="AD50" s="384"/>
      <c r="AE50" s="384"/>
      <c r="AF50" s="384"/>
      <c r="AG50" s="380"/>
      <c r="AH50" s="379"/>
    </row>
    <row r="51" spans="1:34" ht="16.8">
      <c r="A51" s="381"/>
      <c r="B51" s="401" t="s">
        <v>579</v>
      </c>
      <c r="C51" s="413"/>
      <c r="D51" s="494"/>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380"/>
      <c r="AH51" s="379"/>
    </row>
    <row r="52" spans="1:34" ht="16.8">
      <c r="A52" s="381"/>
      <c r="B52" s="416" t="s">
        <v>299</v>
      </c>
      <c r="C52" s="380" t="s">
        <v>7</v>
      </c>
      <c r="D52" s="494">
        <v>240</v>
      </c>
      <c r="E52" s="378">
        <f>'Rest Rooms &amp; Toilet Dtl'!G13</f>
        <v>85</v>
      </c>
      <c r="F52" s="379">
        <f>+E52*$D52</f>
        <v>20400</v>
      </c>
      <c r="G52" s="378">
        <f>'Workers rest room&amp;change room'!G12</f>
        <v>138</v>
      </c>
      <c r="H52" s="379">
        <f>+G52*$D52</f>
        <v>33120</v>
      </c>
      <c r="I52" s="378">
        <f>'Health  Care Center DTL'!G16</f>
        <v>123</v>
      </c>
      <c r="J52" s="379">
        <f>+I52*$D52</f>
        <v>29520</v>
      </c>
      <c r="K52" s="378">
        <f>'Security Extension Dtl'!G39</f>
        <v>16</v>
      </c>
      <c r="L52" s="379">
        <f>+K52*$D52</f>
        <v>3840</v>
      </c>
      <c r="M52" s="378">
        <f>'Scrap yard bins'!G38</f>
        <v>53</v>
      </c>
      <c r="N52" s="379">
        <f>+M52*$D52</f>
        <v>12720</v>
      </c>
      <c r="O52" s="378">
        <f>'Oil Store'!G13</f>
        <v>0</v>
      </c>
      <c r="P52" s="379">
        <f>+O52*$D52</f>
        <v>0</v>
      </c>
      <c r="Q52" s="378">
        <v>0</v>
      </c>
      <c r="R52" s="379">
        <f>+Q52*$D52</f>
        <v>0</v>
      </c>
      <c r="S52" s="378">
        <f>'Search  Barrier Dtl'!G11</f>
        <v>0</v>
      </c>
      <c r="T52" s="379">
        <f>+S52*$D52</f>
        <v>0</v>
      </c>
      <c r="U52" s="379">
        <f>'Ambulance Shed '!G13</f>
        <v>14</v>
      </c>
      <c r="V52" s="379">
        <f>+U52*$D52</f>
        <v>3360</v>
      </c>
      <c r="W52" s="378">
        <f>'Sump &amp; External  Servieces Dtl '!G14</f>
        <v>23</v>
      </c>
      <c r="X52" s="379">
        <f>+W52*$D52</f>
        <v>5520</v>
      </c>
      <c r="Y52" s="379">
        <f>'Office Area-1 Toilet '!G10</f>
        <v>0</v>
      </c>
      <c r="Z52" s="379">
        <f>+Y52*$D52</f>
        <v>0</v>
      </c>
      <c r="AA52" s="379">
        <f>'Approach roads'!G29</f>
        <v>496</v>
      </c>
      <c r="AB52" s="379">
        <f>+AA52*$D52</f>
        <v>119040</v>
      </c>
      <c r="AC52" s="379">
        <f>'SEPTIC TANK(100 CAPACITY)'!G11</f>
        <v>54</v>
      </c>
      <c r="AD52" s="379">
        <f>+AC52*$D52</f>
        <v>12960</v>
      </c>
      <c r="AE52" s="378">
        <v>750</v>
      </c>
      <c r="AF52" s="379">
        <f>+AE52*$D52</f>
        <v>180000</v>
      </c>
      <c r="AG52" s="380">
        <f t="shared" ref="AG52:AG55" si="38">E52+G52+I52+K52+M52+O52+Q52+S52+U52+W52+Y52+AA52+AC52+AE52</f>
        <v>1752</v>
      </c>
      <c r="AH52" s="379">
        <f>+AG52*$D52</f>
        <v>420480</v>
      </c>
    </row>
    <row r="53" spans="1:34" ht="16.8">
      <c r="A53" s="381"/>
      <c r="B53" s="417" t="s">
        <v>495</v>
      </c>
      <c r="C53" s="380" t="s">
        <v>7</v>
      </c>
      <c r="D53" s="494">
        <v>320</v>
      </c>
      <c r="E53" s="378">
        <f>'Rest Rooms &amp; Toilet Dtl'!G16</f>
        <v>64</v>
      </c>
      <c r="F53" s="379">
        <f>+E53*$D53</f>
        <v>20480</v>
      </c>
      <c r="G53" s="378">
        <f>'Workers rest room&amp;change room'!G15</f>
        <v>109</v>
      </c>
      <c r="H53" s="379">
        <f>+G53*$D53</f>
        <v>34880</v>
      </c>
      <c r="I53" s="378">
        <f>'Health  Care Center DTL'!G21</f>
        <v>101</v>
      </c>
      <c r="J53" s="379">
        <f>+I53*$D53</f>
        <v>32320</v>
      </c>
      <c r="K53" s="378">
        <f>'Security Extension Dtl'!G42</f>
        <v>11</v>
      </c>
      <c r="L53" s="379">
        <f>+K53*$D53</f>
        <v>3520</v>
      </c>
      <c r="M53" s="378">
        <f>'Scrap yard bins'!G41</f>
        <v>37</v>
      </c>
      <c r="N53" s="379">
        <f>+M53*$D53</f>
        <v>11840</v>
      </c>
      <c r="O53" s="378">
        <f>'Oil Store'!G17</f>
        <v>0</v>
      </c>
      <c r="P53" s="379">
        <f>+O53*$D53</f>
        <v>0</v>
      </c>
      <c r="Q53" s="378">
        <v>0</v>
      </c>
      <c r="R53" s="379">
        <f>+Q53*$D53</f>
        <v>0</v>
      </c>
      <c r="S53" s="378">
        <f>'Search  Barrier Dtl'!G16</f>
        <v>0</v>
      </c>
      <c r="T53" s="379">
        <f>+S53*$D53</f>
        <v>0</v>
      </c>
      <c r="U53" s="379">
        <f>'Ambulance Shed '!G16</f>
        <v>7</v>
      </c>
      <c r="V53" s="379">
        <f>+U53*$D53</f>
        <v>2240</v>
      </c>
      <c r="W53" s="378">
        <f>'Sump &amp; External  Servieces Dtl '!G17</f>
        <v>4</v>
      </c>
      <c r="X53" s="379">
        <f>+W53*$D53</f>
        <v>1280</v>
      </c>
      <c r="Y53" s="379">
        <v>0</v>
      </c>
      <c r="Z53" s="379">
        <f>+Y53*$D53</f>
        <v>0</v>
      </c>
      <c r="AA53" s="379">
        <v>0</v>
      </c>
      <c r="AB53" s="379">
        <f>+AA53*$D53</f>
        <v>0</v>
      </c>
      <c r="AC53" s="379">
        <f>'SEPTIC TANK(100 CAPACITY)'!G12</f>
        <v>36</v>
      </c>
      <c r="AD53" s="379">
        <f>+AC53*$D53</f>
        <v>11520</v>
      </c>
      <c r="AE53" s="378">
        <v>0</v>
      </c>
      <c r="AF53" s="379">
        <f>+AE53*$D53</f>
        <v>0</v>
      </c>
      <c r="AG53" s="380">
        <f t="shared" si="38"/>
        <v>369</v>
      </c>
      <c r="AH53" s="379">
        <f>+AG53*$D53</f>
        <v>118080</v>
      </c>
    </row>
    <row r="54" spans="1:34" ht="16.8">
      <c r="A54" s="381"/>
      <c r="B54" s="417" t="s">
        <v>300</v>
      </c>
      <c r="C54" s="380" t="s">
        <v>7</v>
      </c>
      <c r="D54" s="494">
        <v>440</v>
      </c>
      <c r="E54" s="378">
        <f>'Rest Rooms &amp; Toilet Dtl'!G19</f>
        <v>43</v>
      </c>
      <c r="F54" s="379">
        <f>+E54*$D54</f>
        <v>18920</v>
      </c>
      <c r="G54" s="378">
        <f>'Workers rest room&amp;change room'!G18</f>
        <v>73</v>
      </c>
      <c r="H54" s="379">
        <f>+G54*$D54</f>
        <v>32120</v>
      </c>
      <c r="I54" s="378">
        <f>'Health  Care Center DTL'!G27</f>
        <v>101</v>
      </c>
      <c r="J54" s="379">
        <f>+I54*$D54</f>
        <v>44440</v>
      </c>
      <c r="K54" s="378">
        <v>0</v>
      </c>
      <c r="L54" s="379">
        <f>+K54*$D54</f>
        <v>0</v>
      </c>
      <c r="M54" s="378">
        <v>0</v>
      </c>
      <c r="N54" s="379">
        <f>+M54*$D54</f>
        <v>0</v>
      </c>
      <c r="O54" s="378">
        <f>ROUND((O53+O52)*50%,0)</f>
        <v>0</v>
      </c>
      <c r="P54" s="379">
        <f>+O54*$D54</f>
        <v>0</v>
      </c>
      <c r="Q54" s="378">
        <v>0</v>
      </c>
      <c r="R54" s="379">
        <f>+Q54*$D54</f>
        <v>0</v>
      </c>
      <c r="S54" s="378">
        <f>ROUND((S53+S52)*50%,0)</f>
        <v>0</v>
      </c>
      <c r="T54" s="379">
        <f>+S54*$D54</f>
        <v>0</v>
      </c>
      <c r="U54" s="378">
        <v>0</v>
      </c>
      <c r="V54" s="379">
        <f>+U54*$D54</f>
        <v>0</v>
      </c>
      <c r="W54" s="378">
        <f>ROUND((W53+W52)*50%,0)</f>
        <v>14</v>
      </c>
      <c r="X54" s="379">
        <f>+W54*$D54</f>
        <v>6160</v>
      </c>
      <c r="Y54" s="379">
        <v>0</v>
      </c>
      <c r="Z54" s="379">
        <f>+Y54*$D54</f>
        <v>0</v>
      </c>
      <c r="AA54" s="379">
        <v>0</v>
      </c>
      <c r="AB54" s="379">
        <f>+AA54*$D54</f>
        <v>0</v>
      </c>
      <c r="AC54" s="379"/>
      <c r="AD54" s="379"/>
      <c r="AE54" s="378">
        <v>0</v>
      </c>
      <c r="AF54" s="379">
        <f>+AE54*$D54</f>
        <v>0</v>
      </c>
      <c r="AG54" s="380">
        <f t="shared" si="38"/>
        <v>231</v>
      </c>
      <c r="AH54" s="379">
        <f>+AG54*$D54</f>
        <v>101640</v>
      </c>
    </row>
    <row r="55" spans="1:34" ht="16.8">
      <c r="A55" s="381"/>
      <c r="B55" s="417" t="s">
        <v>959</v>
      </c>
      <c r="C55" s="380" t="s">
        <v>7</v>
      </c>
      <c r="D55" s="494">
        <v>540</v>
      </c>
      <c r="E55" s="378">
        <v>0</v>
      </c>
      <c r="F55" s="379">
        <f>+E55*$D55</f>
        <v>0</v>
      </c>
      <c r="G55" s="378">
        <v>0</v>
      </c>
      <c r="H55" s="379">
        <f>+G55*$D55</f>
        <v>0</v>
      </c>
      <c r="I55" s="378">
        <v>0</v>
      </c>
      <c r="J55" s="379">
        <f>+I55*$D55</f>
        <v>0</v>
      </c>
      <c r="K55" s="378">
        <v>0</v>
      </c>
      <c r="L55" s="379">
        <f>+K55*$D55</f>
        <v>0</v>
      </c>
      <c r="M55" s="378">
        <v>0</v>
      </c>
      <c r="N55" s="379">
        <f>+M55*$D55</f>
        <v>0</v>
      </c>
      <c r="O55" s="378">
        <f>ROUND((O54+O53)*50%,0)</f>
        <v>0</v>
      </c>
      <c r="P55" s="379">
        <f>+O55*$D55</f>
        <v>0</v>
      </c>
      <c r="Q55" s="378">
        <f>ROUND((Q54+Q53)*50%,0)</f>
        <v>0</v>
      </c>
      <c r="R55" s="379">
        <f>+Q55*$D55</f>
        <v>0</v>
      </c>
      <c r="S55" s="378">
        <f>ROUND((S54+S53)*50%,0)</f>
        <v>0</v>
      </c>
      <c r="T55" s="379">
        <f>+S55*$D55</f>
        <v>0</v>
      </c>
      <c r="U55" s="378">
        <v>0</v>
      </c>
      <c r="V55" s="379">
        <f>+U55*$D55</f>
        <v>0</v>
      </c>
      <c r="W55" s="378">
        <f>ROUND((W54+W53)*50%,0)</f>
        <v>9</v>
      </c>
      <c r="X55" s="379">
        <f>+W55*$D55</f>
        <v>4860</v>
      </c>
      <c r="Y55" s="379">
        <v>0</v>
      </c>
      <c r="Z55" s="379">
        <f>+Y55*$D55</f>
        <v>0</v>
      </c>
      <c r="AA55" s="379">
        <v>0</v>
      </c>
      <c r="AB55" s="379">
        <f>+AA55*$D55</f>
        <v>0</v>
      </c>
      <c r="AC55" s="379"/>
      <c r="AD55" s="379"/>
      <c r="AE55" s="378">
        <v>0</v>
      </c>
      <c r="AF55" s="379">
        <f>+AE55*$D55</f>
        <v>0</v>
      </c>
      <c r="AG55" s="380">
        <f t="shared" si="38"/>
        <v>9</v>
      </c>
      <c r="AH55" s="379">
        <f>+AG55*$D55</f>
        <v>4860</v>
      </c>
    </row>
    <row r="56" spans="1:34" ht="16.8">
      <c r="A56" s="385"/>
      <c r="B56" s="514"/>
      <c r="C56" s="377"/>
      <c r="D56" s="494"/>
      <c r="E56" s="378"/>
      <c r="F56" s="379"/>
      <c r="G56" s="378"/>
      <c r="H56" s="379"/>
      <c r="I56" s="378"/>
      <c r="J56" s="379"/>
      <c r="K56" s="378"/>
      <c r="L56" s="379"/>
      <c r="M56" s="378"/>
      <c r="N56" s="379"/>
      <c r="O56" s="378"/>
      <c r="P56" s="379"/>
      <c r="Q56" s="378"/>
      <c r="R56" s="379"/>
      <c r="S56" s="378"/>
      <c r="T56" s="379"/>
      <c r="U56" s="378"/>
      <c r="V56" s="379"/>
      <c r="W56" s="378"/>
      <c r="X56" s="379"/>
      <c r="Y56" s="379"/>
      <c r="Z56" s="379"/>
      <c r="AA56" s="379"/>
      <c r="AB56" s="379"/>
      <c r="AC56" s="379"/>
      <c r="AD56" s="379"/>
      <c r="AE56" s="378"/>
      <c r="AF56" s="379"/>
      <c r="AG56" s="380"/>
      <c r="AH56" s="379"/>
    </row>
    <row r="57" spans="1:34" ht="50.4">
      <c r="A57" s="385">
        <f>A50+1</f>
        <v>18</v>
      </c>
      <c r="B57" s="514" t="s">
        <v>960</v>
      </c>
      <c r="C57" s="377"/>
      <c r="D57" s="494"/>
      <c r="E57" s="378"/>
      <c r="F57" s="379"/>
      <c r="G57" s="378"/>
      <c r="H57" s="379"/>
      <c r="I57" s="378"/>
      <c r="J57" s="379"/>
      <c r="K57" s="378"/>
      <c r="L57" s="379"/>
      <c r="M57" s="378"/>
      <c r="N57" s="379"/>
      <c r="O57" s="378"/>
      <c r="P57" s="379"/>
      <c r="Q57" s="378"/>
      <c r="R57" s="379"/>
      <c r="S57" s="378"/>
      <c r="T57" s="379"/>
      <c r="U57" s="378"/>
      <c r="V57" s="379"/>
      <c r="W57" s="378"/>
      <c r="X57" s="379"/>
      <c r="Y57" s="379"/>
      <c r="Z57" s="379"/>
      <c r="AA57" s="379"/>
      <c r="AB57" s="379"/>
      <c r="AC57" s="379"/>
      <c r="AD57" s="379"/>
      <c r="AE57" s="378"/>
      <c r="AF57" s="379"/>
      <c r="AG57" s="380"/>
      <c r="AH57" s="379"/>
    </row>
    <row r="58" spans="1:34" ht="16.8">
      <c r="A58" s="385"/>
      <c r="B58" s="514" t="s">
        <v>961</v>
      </c>
      <c r="C58" s="377" t="s">
        <v>6</v>
      </c>
      <c r="D58" s="494">
        <v>150</v>
      </c>
      <c r="E58" s="378">
        <v>0</v>
      </c>
      <c r="F58" s="379">
        <f>+E58*$D58</f>
        <v>0</v>
      </c>
      <c r="G58" s="378">
        <v>0</v>
      </c>
      <c r="H58" s="379">
        <f>+G58*$D58</f>
        <v>0</v>
      </c>
      <c r="I58" s="378">
        <v>0</v>
      </c>
      <c r="J58" s="379">
        <f>+I58*$D58</f>
        <v>0</v>
      </c>
      <c r="K58" s="378">
        <v>0</v>
      </c>
      <c r="L58" s="379">
        <f>+K58*$D58</f>
        <v>0</v>
      </c>
      <c r="M58" s="378">
        <v>0</v>
      </c>
      <c r="N58" s="379">
        <f>+M58*$D58</f>
        <v>0</v>
      </c>
      <c r="O58" s="378">
        <f>ROUND(O52*10%,0)</f>
        <v>0</v>
      </c>
      <c r="P58" s="379">
        <f>+O58*$D58</f>
        <v>0</v>
      </c>
      <c r="Q58" s="378">
        <f>ROUND(Q52*10%,0)</f>
        <v>0</v>
      </c>
      <c r="R58" s="379">
        <f>+Q58*$D58</f>
        <v>0</v>
      </c>
      <c r="S58" s="378">
        <f>ROUND(S52*10%,0)</f>
        <v>0</v>
      </c>
      <c r="T58" s="379">
        <f>+S58*$D58</f>
        <v>0</v>
      </c>
      <c r="U58" s="378">
        <v>0</v>
      </c>
      <c r="V58" s="379">
        <f>+U58*$D58</f>
        <v>0</v>
      </c>
      <c r="W58" s="378">
        <f>ROUND(W52*10%,0)</f>
        <v>2</v>
      </c>
      <c r="X58" s="379">
        <f>+W58*$D58</f>
        <v>300</v>
      </c>
      <c r="Y58" s="378">
        <f>ROUND(Y52*10%,0)</f>
        <v>0</v>
      </c>
      <c r="Z58" s="379">
        <f>+Y58*$D58</f>
        <v>0</v>
      </c>
      <c r="AA58" s="378">
        <f>ROUND(AA52*10%,0)</f>
        <v>50</v>
      </c>
      <c r="AB58" s="379">
        <f>+AA58*$D58</f>
        <v>7500</v>
      </c>
      <c r="AC58" s="379"/>
      <c r="AD58" s="379"/>
      <c r="AE58" s="378">
        <f>ROUND(AE52*10%,0)</f>
        <v>75</v>
      </c>
      <c r="AF58" s="379">
        <f>+AE58*$D58</f>
        <v>11250</v>
      </c>
      <c r="AG58" s="380">
        <f t="shared" ref="AG58:AG61" si="39">E58+G58+I58+K58+M58+O58+Q58+S58+U58+W58+Y58+AA58+AC58+AE58</f>
        <v>127</v>
      </c>
      <c r="AH58" s="379">
        <f>+AG58*$D58</f>
        <v>19050</v>
      </c>
    </row>
    <row r="59" spans="1:34" ht="16.8">
      <c r="A59" s="385"/>
      <c r="B59" s="514" t="s">
        <v>962</v>
      </c>
      <c r="C59" s="377" t="s">
        <v>6</v>
      </c>
      <c r="D59" s="494">
        <v>169</v>
      </c>
      <c r="E59" s="378">
        <v>0</v>
      </c>
      <c r="F59" s="379">
        <f>+E59*$D59</f>
        <v>0</v>
      </c>
      <c r="G59" s="378">
        <v>0</v>
      </c>
      <c r="H59" s="379">
        <f>+G59*$D59</f>
        <v>0</v>
      </c>
      <c r="I59" s="378">
        <v>0</v>
      </c>
      <c r="J59" s="379">
        <f>+I59*$D59</f>
        <v>0</v>
      </c>
      <c r="K59" s="378">
        <v>0</v>
      </c>
      <c r="L59" s="379">
        <f>+K59*$D59</f>
        <v>0</v>
      </c>
      <c r="M59" s="378">
        <v>0</v>
      </c>
      <c r="N59" s="379">
        <f>+M59*$D59</f>
        <v>0</v>
      </c>
      <c r="O59" s="378">
        <f>ROUND(O53*20%,0)</f>
        <v>0</v>
      </c>
      <c r="P59" s="379">
        <f>+O59*$D59</f>
        <v>0</v>
      </c>
      <c r="Q59" s="378">
        <f>ROUND(Q53*20%,0)</f>
        <v>0</v>
      </c>
      <c r="R59" s="379">
        <f>+Q59*$D59</f>
        <v>0</v>
      </c>
      <c r="S59" s="378">
        <f>ROUND(S53*20%,0)</f>
        <v>0</v>
      </c>
      <c r="T59" s="379">
        <f>+S59*$D59</f>
        <v>0</v>
      </c>
      <c r="U59" s="378">
        <v>0</v>
      </c>
      <c r="V59" s="379">
        <f>+U59*$D59</f>
        <v>0</v>
      </c>
      <c r="W59" s="378">
        <f>ROUND(W53*20%,0)</f>
        <v>1</v>
      </c>
      <c r="X59" s="379">
        <f>+W59*$D59</f>
        <v>169</v>
      </c>
      <c r="Y59" s="378">
        <f>ROUND(Y53*20%,0)</f>
        <v>0</v>
      </c>
      <c r="Z59" s="379">
        <f>+Y59*$D59</f>
        <v>0</v>
      </c>
      <c r="AA59" s="378">
        <f>ROUND(AA53*20%,0)</f>
        <v>0</v>
      </c>
      <c r="AB59" s="379">
        <f>+AA59*$D59</f>
        <v>0</v>
      </c>
      <c r="AC59" s="379"/>
      <c r="AD59" s="379"/>
      <c r="AE59" s="378">
        <f>ROUND(AE53*20%,0)</f>
        <v>0</v>
      </c>
      <c r="AF59" s="379">
        <f>+AE59*$D59</f>
        <v>0</v>
      </c>
      <c r="AG59" s="380">
        <f t="shared" si="39"/>
        <v>1</v>
      </c>
      <c r="AH59" s="379">
        <f>+AG59*$D59</f>
        <v>169</v>
      </c>
    </row>
    <row r="60" spans="1:34" ht="16.8">
      <c r="A60" s="385"/>
      <c r="B60" s="514" t="s">
        <v>963</v>
      </c>
      <c r="C60" s="377" t="s">
        <v>6</v>
      </c>
      <c r="D60" s="494">
        <v>192</v>
      </c>
      <c r="E60" s="378">
        <v>0</v>
      </c>
      <c r="F60" s="379">
        <f>+E60*$D60</f>
        <v>0</v>
      </c>
      <c r="G60" s="378">
        <v>0</v>
      </c>
      <c r="H60" s="379">
        <f>+G60*$D60</f>
        <v>0</v>
      </c>
      <c r="I60" s="378">
        <v>0</v>
      </c>
      <c r="J60" s="379">
        <f>+I60*$D60</f>
        <v>0</v>
      </c>
      <c r="K60" s="378">
        <v>0</v>
      </c>
      <c r="L60" s="379">
        <f>+K60*$D60</f>
        <v>0</v>
      </c>
      <c r="M60" s="378">
        <v>0</v>
      </c>
      <c r="N60" s="379">
        <f>+M60*$D60</f>
        <v>0</v>
      </c>
      <c r="O60" s="378">
        <f>ROUND(O54*30%,0)</f>
        <v>0</v>
      </c>
      <c r="P60" s="379">
        <f>+O60*$D60</f>
        <v>0</v>
      </c>
      <c r="Q60" s="378">
        <f>ROUND(Q54*30%,0)</f>
        <v>0</v>
      </c>
      <c r="R60" s="379">
        <f>+Q60*$D60</f>
        <v>0</v>
      </c>
      <c r="S60" s="378">
        <f>ROUND(S54*30%,0)</f>
        <v>0</v>
      </c>
      <c r="T60" s="379">
        <f>+S60*$D60</f>
        <v>0</v>
      </c>
      <c r="U60" s="378">
        <f>ROUND(U54*30%,0)</f>
        <v>0</v>
      </c>
      <c r="V60" s="379">
        <f>+U60*$D60</f>
        <v>0</v>
      </c>
      <c r="W60" s="378">
        <f>ROUND(W54*30%,0)</f>
        <v>4</v>
      </c>
      <c r="X60" s="379">
        <f>+W60*$D60</f>
        <v>768</v>
      </c>
      <c r="Y60" s="378">
        <f>ROUND(Y54*30%,0)</f>
        <v>0</v>
      </c>
      <c r="Z60" s="379">
        <f>+Y60*$D60</f>
        <v>0</v>
      </c>
      <c r="AA60" s="378">
        <f>ROUND(AA54*30%,0)</f>
        <v>0</v>
      </c>
      <c r="AB60" s="379">
        <f>+AA60*$D60</f>
        <v>0</v>
      </c>
      <c r="AC60" s="379"/>
      <c r="AD60" s="379"/>
      <c r="AE60" s="378">
        <f>ROUND(AE54*30%,0)</f>
        <v>0</v>
      </c>
      <c r="AF60" s="379">
        <f>+AE60*$D60</f>
        <v>0</v>
      </c>
      <c r="AG60" s="380">
        <f t="shared" si="39"/>
        <v>4</v>
      </c>
      <c r="AH60" s="379">
        <f>+AG60*$D60</f>
        <v>768</v>
      </c>
    </row>
    <row r="61" spans="1:34" ht="16.8">
      <c r="A61" s="385"/>
      <c r="B61" s="514" t="s">
        <v>977</v>
      </c>
      <c r="C61" s="377" t="s">
        <v>6</v>
      </c>
      <c r="D61" s="494">
        <v>225</v>
      </c>
      <c r="E61" s="378">
        <v>0</v>
      </c>
      <c r="F61" s="379">
        <f>+E61*$D61</f>
        <v>0</v>
      </c>
      <c r="G61" s="378">
        <v>0</v>
      </c>
      <c r="H61" s="379">
        <f>+G61*$D61</f>
        <v>0</v>
      </c>
      <c r="I61" s="378">
        <f>ROUND(I55*40%,0)</f>
        <v>0</v>
      </c>
      <c r="J61" s="379">
        <f>+I61*$D61</f>
        <v>0</v>
      </c>
      <c r="K61" s="378">
        <v>0</v>
      </c>
      <c r="L61" s="379">
        <f>+K61*$D61</f>
        <v>0</v>
      </c>
      <c r="M61" s="378">
        <v>0</v>
      </c>
      <c r="N61" s="379">
        <f>+M61*$D61</f>
        <v>0</v>
      </c>
      <c r="O61" s="378">
        <f>ROUND(O55*40%,0)</f>
        <v>0</v>
      </c>
      <c r="P61" s="379">
        <f>+O61*$D61</f>
        <v>0</v>
      </c>
      <c r="Q61" s="378">
        <f>ROUND(Q55*40%,0)</f>
        <v>0</v>
      </c>
      <c r="R61" s="379">
        <f>+Q61*$D61</f>
        <v>0</v>
      </c>
      <c r="S61" s="378">
        <f>ROUND(S55*40%,0)</f>
        <v>0</v>
      </c>
      <c r="T61" s="379">
        <f>+S61*$D61</f>
        <v>0</v>
      </c>
      <c r="U61" s="378">
        <f>ROUND(U55*40%,0)</f>
        <v>0</v>
      </c>
      <c r="V61" s="379">
        <f>+U61*$D61</f>
        <v>0</v>
      </c>
      <c r="W61" s="378">
        <f>ROUND(W55*40%,0)</f>
        <v>4</v>
      </c>
      <c r="X61" s="379">
        <f>+W61*$D61</f>
        <v>900</v>
      </c>
      <c r="Y61" s="378">
        <f>ROUND(Y55*40%,0)</f>
        <v>0</v>
      </c>
      <c r="Z61" s="379">
        <f>+Y61*$D61</f>
        <v>0</v>
      </c>
      <c r="AA61" s="378">
        <f>ROUND(AA55*40%,0)</f>
        <v>0</v>
      </c>
      <c r="AB61" s="379">
        <f>+AA61*$D61</f>
        <v>0</v>
      </c>
      <c r="AC61" s="379"/>
      <c r="AD61" s="379"/>
      <c r="AE61" s="378">
        <f>ROUND(AE55*40%,0)</f>
        <v>0</v>
      </c>
      <c r="AF61" s="379">
        <f>+AE61*$D61</f>
        <v>0</v>
      </c>
      <c r="AG61" s="380">
        <f t="shared" si="39"/>
        <v>4</v>
      </c>
      <c r="AH61" s="379">
        <f>+AG61*$D61</f>
        <v>900</v>
      </c>
    </row>
    <row r="62" spans="1:34" ht="16.8">
      <c r="A62" s="381"/>
      <c r="B62" s="382"/>
      <c r="C62" s="413"/>
      <c r="D62" s="494"/>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380"/>
      <c r="AH62" s="379"/>
    </row>
    <row r="63" spans="1:34" ht="33.6">
      <c r="A63" s="374">
        <f>A57+1</f>
        <v>19</v>
      </c>
      <c r="B63" s="375" t="s">
        <v>529</v>
      </c>
      <c r="C63" s="380" t="s">
        <v>7</v>
      </c>
      <c r="D63" s="494">
        <v>268</v>
      </c>
      <c r="E63" s="378">
        <v>20</v>
      </c>
      <c r="F63" s="379">
        <f>+E63*$D63</f>
        <v>5360</v>
      </c>
      <c r="G63" s="378">
        <v>20</v>
      </c>
      <c r="H63" s="379">
        <f>+G63*$D63</f>
        <v>5360</v>
      </c>
      <c r="I63" s="378">
        <v>20</v>
      </c>
      <c r="J63" s="379">
        <f>+I63*$D63</f>
        <v>5360</v>
      </c>
      <c r="K63" s="378">
        <f>'Security Extension Dtl'!G59</f>
        <v>7</v>
      </c>
      <c r="L63" s="379">
        <f>+K63*$D63</f>
        <v>1876</v>
      </c>
      <c r="M63" s="378">
        <v>30</v>
      </c>
      <c r="N63" s="379">
        <f>+M63*$D63</f>
        <v>8040</v>
      </c>
      <c r="O63" s="378">
        <f>'Oil Store'!G37</f>
        <v>0</v>
      </c>
      <c r="P63" s="379">
        <f>+O63*$D63</f>
        <v>0</v>
      </c>
      <c r="Q63" s="378">
        <v>0</v>
      </c>
      <c r="R63" s="379">
        <f>+Q63*$D63</f>
        <v>0</v>
      </c>
      <c r="S63" s="378">
        <f>'Search  Barrier Dtl'!G32</f>
        <v>0</v>
      </c>
      <c r="T63" s="379">
        <f>+S63*$D63</f>
        <v>0</v>
      </c>
      <c r="U63" s="379">
        <v>14</v>
      </c>
      <c r="V63" s="379">
        <f>+U63*$D63</f>
        <v>3752</v>
      </c>
      <c r="W63" s="378">
        <f>'Sump &amp; External  Servieces Dtl '!G35</f>
        <v>27</v>
      </c>
      <c r="X63" s="379">
        <f>+W63*$D63</f>
        <v>7236</v>
      </c>
      <c r="Y63" s="379">
        <f>'Office Area-1 Toilet '!G27</f>
        <v>0</v>
      </c>
      <c r="Z63" s="379">
        <f>+Y63*$D63</f>
        <v>0</v>
      </c>
      <c r="AA63" s="379">
        <f>'Approach roads'!G44</f>
        <v>400</v>
      </c>
      <c r="AB63" s="379">
        <f>+AA63*$D63</f>
        <v>107200</v>
      </c>
      <c r="AC63" s="379"/>
      <c r="AD63" s="379"/>
      <c r="AE63" s="378">
        <v>0</v>
      </c>
      <c r="AF63" s="379">
        <f>+AE63*$D63</f>
        <v>0</v>
      </c>
      <c r="AG63" s="380">
        <f>E63+G63+I63+K63+M63+O63+Q63+S63+U63+W63+Y63+AA63+AC63+AE63</f>
        <v>538</v>
      </c>
      <c r="AH63" s="379">
        <f>+AG63*$D63</f>
        <v>144184</v>
      </c>
    </row>
    <row r="64" spans="1:34" ht="16.8">
      <c r="A64" s="376"/>
      <c r="B64" s="401"/>
      <c r="C64" s="383"/>
      <c r="D64" s="494"/>
      <c r="E64" s="384"/>
      <c r="F64" s="384"/>
      <c r="G64" s="384"/>
      <c r="H64" s="384"/>
      <c r="I64" s="384"/>
      <c r="J64" s="384"/>
      <c r="K64" s="384"/>
      <c r="L64" s="384"/>
      <c r="M64" s="384"/>
      <c r="N64" s="384"/>
      <c r="O64" s="384"/>
      <c r="P64" s="384"/>
      <c r="Q64" s="384"/>
      <c r="R64" s="384"/>
      <c r="S64" s="384"/>
      <c r="T64" s="384"/>
      <c r="U64" s="384"/>
      <c r="V64" s="384"/>
      <c r="W64" s="384"/>
      <c r="X64" s="384"/>
      <c r="Y64" s="384"/>
      <c r="Z64" s="384"/>
      <c r="AA64" s="384"/>
      <c r="AB64" s="384"/>
      <c r="AC64" s="384"/>
      <c r="AD64" s="384"/>
      <c r="AE64" s="384"/>
      <c r="AF64" s="384"/>
      <c r="AG64" s="380"/>
      <c r="AH64" s="379"/>
    </row>
    <row r="65" spans="1:34" ht="50.4">
      <c r="A65" s="374">
        <f>A63+1</f>
        <v>20</v>
      </c>
      <c r="B65" s="375" t="s">
        <v>530</v>
      </c>
      <c r="C65" s="380" t="s">
        <v>7</v>
      </c>
      <c r="D65" s="494">
        <v>540</v>
      </c>
      <c r="E65" s="378">
        <v>0</v>
      </c>
      <c r="F65" s="379">
        <f>+E65*$D65</f>
        <v>0</v>
      </c>
      <c r="G65" s="378">
        <v>0</v>
      </c>
      <c r="H65" s="379">
        <f>+G65*$D65</f>
        <v>0</v>
      </c>
      <c r="I65" s="378">
        <v>0</v>
      </c>
      <c r="J65" s="379">
        <f>+I65*$D65</f>
        <v>0</v>
      </c>
      <c r="K65" s="378">
        <f>'Security Extension Dtl'!G62</f>
        <v>16.2</v>
      </c>
      <c r="L65" s="379">
        <f>+K65*$D65</f>
        <v>8748</v>
      </c>
      <c r="M65" s="378">
        <v>0</v>
      </c>
      <c r="N65" s="379">
        <f>+M65*$D65</f>
        <v>0</v>
      </c>
      <c r="O65" s="378">
        <f>O63</f>
        <v>0</v>
      </c>
      <c r="P65" s="379">
        <f>+O65*$D65</f>
        <v>0</v>
      </c>
      <c r="Q65" s="378">
        <f>Q63</f>
        <v>0</v>
      </c>
      <c r="R65" s="379">
        <f>+Q65*$D65</f>
        <v>0</v>
      </c>
      <c r="S65" s="378">
        <f>S63</f>
        <v>0</v>
      </c>
      <c r="T65" s="379">
        <f>+S65*$D65</f>
        <v>0</v>
      </c>
      <c r="U65" s="379">
        <v>0</v>
      </c>
      <c r="V65" s="379">
        <f>+U65*$D65</f>
        <v>0</v>
      </c>
      <c r="W65" s="378">
        <f>W63</f>
        <v>27</v>
      </c>
      <c r="X65" s="379">
        <f>+W65*$D65</f>
        <v>14580</v>
      </c>
      <c r="Y65" s="379">
        <v>3</v>
      </c>
      <c r="Z65" s="379">
        <f>+Y65*$D65</f>
        <v>1620</v>
      </c>
      <c r="AA65" s="379">
        <f>AA63</f>
        <v>400</v>
      </c>
      <c r="AB65" s="379">
        <f>+AA65*$D65</f>
        <v>216000</v>
      </c>
      <c r="AC65" s="379"/>
      <c r="AD65" s="379"/>
      <c r="AE65" s="378">
        <v>0</v>
      </c>
      <c r="AF65" s="379">
        <f>+AE65*$D65</f>
        <v>0</v>
      </c>
      <c r="AG65" s="380">
        <f>E65+G65+I65+K65+M65+O65+Q65+S65+U65+W65+Y65+AA65+AC65+AE65</f>
        <v>446.2</v>
      </c>
      <c r="AH65" s="379">
        <f>+AG65*$D65</f>
        <v>240948</v>
      </c>
    </row>
    <row r="66" spans="1:34" ht="16.8">
      <c r="A66" s="381"/>
      <c r="B66" s="382"/>
      <c r="C66" s="383"/>
      <c r="D66" s="494"/>
      <c r="E66" s="384"/>
      <c r="F66" s="384"/>
      <c r="G66" s="384"/>
      <c r="H66" s="384"/>
      <c r="I66" s="384"/>
      <c r="J66" s="384"/>
      <c r="K66" s="384"/>
      <c r="L66" s="384"/>
      <c r="M66" s="384"/>
      <c r="N66" s="384"/>
      <c r="O66" s="384"/>
      <c r="P66" s="384"/>
      <c r="Q66" s="384"/>
      <c r="R66" s="384"/>
      <c r="S66" s="384"/>
      <c r="T66" s="384"/>
      <c r="U66" s="384"/>
      <c r="V66" s="384"/>
      <c r="W66" s="384"/>
      <c r="X66" s="384"/>
      <c r="Y66" s="384"/>
      <c r="Z66" s="384"/>
      <c r="AA66" s="384"/>
      <c r="AB66" s="384"/>
      <c r="AC66" s="384"/>
      <c r="AD66" s="384"/>
      <c r="AE66" s="384"/>
      <c r="AF66" s="384"/>
      <c r="AG66" s="380"/>
      <c r="AH66" s="379"/>
    </row>
    <row r="67" spans="1:34" ht="184.8">
      <c r="A67" s="374">
        <f>A65+1</f>
        <v>21</v>
      </c>
      <c r="B67" s="418" t="s">
        <v>696</v>
      </c>
      <c r="C67" s="380" t="s">
        <v>7</v>
      </c>
      <c r="D67" s="494">
        <v>179</v>
      </c>
      <c r="E67" s="378">
        <f>'Rest Rooms &amp; Toilet Dtl'!G38</f>
        <v>192</v>
      </c>
      <c r="F67" s="379">
        <f>+E67*$D67</f>
        <v>34368</v>
      </c>
      <c r="G67" s="378">
        <f>'Workers rest room&amp;change room'!G37</f>
        <v>320</v>
      </c>
      <c r="H67" s="379">
        <f>+G67*$D67</f>
        <v>57280</v>
      </c>
      <c r="I67" s="378">
        <f>'Health  Care Center DTL'!G47</f>
        <v>325</v>
      </c>
      <c r="J67" s="379">
        <f>+I67*$D67</f>
        <v>58175</v>
      </c>
      <c r="K67" s="378">
        <f>'Security Extension Dtl'!G61</f>
        <v>10.8</v>
      </c>
      <c r="L67" s="379">
        <f>+K67*$D67</f>
        <v>1933.2</v>
      </c>
      <c r="M67" s="378">
        <f>'Scrap yard bins'!G60</f>
        <v>90</v>
      </c>
      <c r="N67" s="379">
        <f>+M67*$D67</f>
        <v>16110</v>
      </c>
      <c r="O67" s="378">
        <f>'Oil Store'!G36</f>
        <v>0</v>
      </c>
      <c r="P67" s="379">
        <f>+O67*$D67</f>
        <v>0</v>
      </c>
      <c r="Q67" s="378">
        <v>0</v>
      </c>
      <c r="R67" s="379">
        <f>+Q67*$D67</f>
        <v>0</v>
      </c>
      <c r="S67" s="378">
        <f>'Search  Barrier Dtl'!G31</f>
        <v>0</v>
      </c>
      <c r="T67" s="379">
        <f>+S67*$D67</f>
        <v>0</v>
      </c>
      <c r="U67" s="379">
        <f>'Ambulance Shed '!G36</f>
        <v>21</v>
      </c>
      <c r="V67" s="379">
        <f>+U67*$D67</f>
        <v>3759</v>
      </c>
      <c r="W67" s="378">
        <f>'Sump &amp; External  Servieces Dtl '!G34</f>
        <v>0</v>
      </c>
      <c r="X67" s="379">
        <f>+W67*$D67</f>
        <v>0</v>
      </c>
      <c r="Y67" s="379">
        <v>0</v>
      </c>
      <c r="Z67" s="379">
        <f>+Y67*$D67</f>
        <v>0</v>
      </c>
      <c r="AA67" s="379">
        <f>'Approach roads'!G42</f>
        <v>96</v>
      </c>
      <c r="AB67" s="379">
        <f>+AA67*$D67</f>
        <v>17184</v>
      </c>
      <c r="AC67" s="379"/>
      <c r="AD67" s="379"/>
      <c r="AE67" s="378">
        <v>0</v>
      </c>
      <c r="AF67" s="379">
        <f>+AE67*$D67</f>
        <v>0</v>
      </c>
      <c r="AG67" s="380">
        <f>E67+G67+I67+K67+M67+O67+Q67+S67+U67+W67+Y67+AA67+AC67+AE67</f>
        <v>1054.8</v>
      </c>
      <c r="AH67" s="379">
        <f>+AG67*$D67</f>
        <v>188809.19999999998</v>
      </c>
    </row>
    <row r="68" spans="1:34" ht="16.8">
      <c r="A68" s="381"/>
      <c r="B68" s="382"/>
      <c r="C68" s="413"/>
      <c r="D68" s="494"/>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380"/>
      <c r="AH68" s="379"/>
    </row>
    <row r="69" spans="1:34" ht="218.4">
      <c r="A69" s="374">
        <f>A67+1</f>
        <v>22</v>
      </c>
      <c r="B69" s="375" t="s">
        <v>875</v>
      </c>
      <c r="C69" s="380" t="s">
        <v>7</v>
      </c>
      <c r="D69" s="494">
        <v>698</v>
      </c>
      <c r="E69" s="378">
        <v>0</v>
      </c>
      <c r="F69" s="379">
        <f>+E69*$D69</f>
        <v>0</v>
      </c>
      <c r="G69" s="378">
        <v>0</v>
      </c>
      <c r="H69" s="379">
        <f>+G69*$D69</f>
        <v>0</v>
      </c>
      <c r="I69" s="378">
        <v>0</v>
      </c>
      <c r="J69" s="379">
        <f>+I69*$D69</f>
        <v>0</v>
      </c>
      <c r="K69" s="378">
        <v>0</v>
      </c>
      <c r="L69" s="379">
        <f>+K69*$D69</f>
        <v>0</v>
      </c>
      <c r="M69" s="378">
        <f>'Scrap yard bins'!G58</f>
        <v>8</v>
      </c>
      <c r="N69" s="379">
        <f>+M69*$D69</f>
        <v>5584</v>
      </c>
      <c r="O69" s="378">
        <f>'Oil Store'!G34</f>
        <v>0</v>
      </c>
      <c r="P69" s="379">
        <f>+O69*$D69</f>
        <v>0</v>
      </c>
      <c r="Q69" s="378">
        <v>0</v>
      </c>
      <c r="R69" s="379">
        <f>+Q69*$D69</f>
        <v>0</v>
      </c>
      <c r="S69" s="378">
        <f>'Search  Barrier Dtl'!G29</f>
        <v>0</v>
      </c>
      <c r="T69" s="379">
        <f>+S69*$D69</f>
        <v>0</v>
      </c>
      <c r="U69" s="379">
        <v>0</v>
      </c>
      <c r="V69" s="379">
        <f>+U69*$D69</f>
        <v>0</v>
      </c>
      <c r="W69" s="378">
        <f>'Sump &amp; External  Servieces Dtl '!G32</f>
        <v>15</v>
      </c>
      <c r="X69" s="379">
        <f>+W69*$D69</f>
        <v>10470</v>
      </c>
      <c r="Y69" s="379">
        <f>'Office Area-1 Toilet '!G24</f>
        <v>0</v>
      </c>
      <c r="Z69" s="379">
        <f>+Y69*$D69</f>
        <v>0</v>
      </c>
      <c r="AA69" s="379">
        <f>'Approach roads'!G59</f>
        <v>152</v>
      </c>
      <c r="AB69" s="379">
        <f>+AA69*$D69</f>
        <v>106096</v>
      </c>
      <c r="AC69" s="379"/>
      <c r="AD69" s="379"/>
      <c r="AE69" s="378">
        <v>0</v>
      </c>
      <c r="AF69" s="379">
        <f>+AE69*$D69</f>
        <v>0</v>
      </c>
      <c r="AG69" s="380">
        <f>E69+G69+I69+K69+M69+O69+Q69+S69+U69+W69+Y69+AA69+AC69+AE69</f>
        <v>175</v>
      </c>
      <c r="AH69" s="379">
        <f>+AG69*$D69</f>
        <v>122150</v>
      </c>
    </row>
    <row r="70" spans="1:34" ht="16.8">
      <c r="A70" s="385"/>
      <c r="B70" s="418"/>
      <c r="C70" s="419"/>
      <c r="D70" s="494"/>
      <c r="E70" s="378"/>
      <c r="F70" s="379"/>
      <c r="G70" s="378"/>
      <c r="H70" s="379"/>
      <c r="I70" s="378"/>
      <c r="J70" s="379"/>
      <c r="K70" s="378"/>
      <c r="L70" s="379"/>
      <c r="M70" s="378"/>
      <c r="N70" s="379"/>
      <c r="O70" s="378"/>
      <c r="P70" s="379"/>
      <c r="Q70" s="378"/>
      <c r="R70" s="379"/>
      <c r="S70" s="378"/>
      <c r="T70" s="379"/>
      <c r="U70" s="379"/>
      <c r="V70" s="379"/>
      <c r="W70" s="378"/>
      <c r="X70" s="379"/>
      <c r="Y70" s="379"/>
      <c r="Z70" s="379"/>
      <c r="AA70" s="379"/>
      <c r="AB70" s="379"/>
      <c r="AC70" s="379"/>
      <c r="AD70" s="379"/>
      <c r="AE70" s="378"/>
      <c r="AF70" s="379"/>
      <c r="AG70" s="380"/>
      <c r="AH70" s="379"/>
    </row>
    <row r="71" spans="1:34" ht="84">
      <c r="A71" s="385">
        <f>A69+1</f>
        <v>23</v>
      </c>
      <c r="B71" s="399" t="s">
        <v>876</v>
      </c>
      <c r="C71" s="380" t="s">
        <v>7</v>
      </c>
      <c r="D71" s="494">
        <v>1972</v>
      </c>
      <c r="E71" s="378">
        <v>0</v>
      </c>
      <c r="F71" s="379">
        <f>+E71*$D71</f>
        <v>0</v>
      </c>
      <c r="G71" s="378">
        <v>0</v>
      </c>
      <c r="H71" s="379">
        <f>+G71*$D71</f>
        <v>0</v>
      </c>
      <c r="I71" s="378">
        <v>0</v>
      </c>
      <c r="J71" s="379">
        <f>+I71*$D71</f>
        <v>0</v>
      </c>
      <c r="K71" s="378">
        <v>0</v>
      </c>
      <c r="L71" s="379">
        <f>+K71*$D71</f>
        <v>0</v>
      </c>
      <c r="M71" s="378">
        <v>0</v>
      </c>
      <c r="N71" s="379">
        <f>+M71*$D71</f>
        <v>0</v>
      </c>
      <c r="O71" s="378">
        <v>0</v>
      </c>
      <c r="P71" s="379">
        <f>+O71*$D71</f>
        <v>0</v>
      </c>
      <c r="Q71" s="378">
        <v>0</v>
      </c>
      <c r="R71" s="379">
        <f>+Q71*$D71</f>
        <v>0</v>
      </c>
      <c r="S71" s="378">
        <v>0</v>
      </c>
      <c r="T71" s="379">
        <f>+S71*$D71</f>
        <v>0</v>
      </c>
      <c r="U71" s="379">
        <v>0</v>
      </c>
      <c r="V71" s="379">
        <f>+U71*$D71</f>
        <v>0</v>
      </c>
      <c r="W71" s="378">
        <v>10</v>
      </c>
      <c r="X71" s="379">
        <f>+W71*$D71</f>
        <v>19720</v>
      </c>
      <c r="Y71" s="379">
        <v>0</v>
      </c>
      <c r="Z71" s="379">
        <f>+Y71*$D71</f>
        <v>0</v>
      </c>
      <c r="AA71" s="379">
        <v>0</v>
      </c>
      <c r="AB71" s="379">
        <f>+AA71*$D71</f>
        <v>0</v>
      </c>
      <c r="AC71" s="379"/>
      <c r="AD71" s="379"/>
      <c r="AE71" s="378">
        <v>0</v>
      </c>
      <c r="AF71" s="379">
        <f>+AE71*$D71</f>
        <v>0</v>
      </c>
      <c r="AG71" s="380">
        <f>E71+G71+I71+K71+M71+O71+Q71+S71+U71+W71+Y71+AA71+AC71+AE71</f>
        <v>10</v>
      </c>
      <c r="AH71" s="379">
        <f>+AG71*$D71</f>
        <v>19720</v>
      </c>
    </row>
    <row r="72" spans="1:34" ht="16.8">
      <c r="A72" s="385"/>
      <c r="B72" s="418"/>
      <c r="C72" s="419"/>
      <c r="D72" s="494"/>
      <c r="E72" s="378"/>
      <c r="F72" s="379"/>
      <c r="G72" s="378"/>
      <c r="H72" s="379"/>
      <c r="I72" s="378"/>
      <c r="J72" s="379"/>
      <c r="K72" s="378"/>
      <c r="L72" s="379"/>
      <c r="M72" s="378"/>
      <c r="N72" s="379"/>
      <c r="O72" s="378"/>
      <c r="P72" s="379"/>
      <c r="Q72" s="378"/>
      <c r="R72" s="379"/>
      <c r="S72" s="378"/>
      <c r="T72" s="379"/>
      <c r="U72" s="379"/>
      <c r="V72" s="379"/>
      <c r="W72" s="378"/>
      <c r="X72" s="379"/>
      <c r="Y72" s="379"/>
      <c r="Z72" s="379"/>
      <c r="AA72" s="379"/>
      <c r="AB72" s="379"/>
      <c r="AC72" s="379"/>
      <c r="AD72" s="379"/>
      <c r="AE72" s="378"/>
      <c r="AF72" s="379"/>
      <c r="AG72" s="380"/>
      <c r="AH72" s="379"/>
    </row>
    <row r="73" spans="1:34" ht="16.8">
      <c r="A73" s="381"/>
      <c r="B73" s="410" t="s">
        <v>281</v>
      </c>
      <c r="C73" s="413"/>
      <c r="D73" s="494"/>
      <c r="E73" s="415"/>
      <c r="F73" s="402">
        <f>SUM(F51:F72)</f>
        <v>99528</v>
      </c>
      <c r="G73" s="415"/>
      <c r="H73" s="402">
        <f>SUM(H51:H72)</f>
        <v>162760</v>
      </c>
      <c r="I73" s="415"/>
      <c r="J73" s="402">
        <f>SUM(J51:J72)</f>
        <v>169815</v>
      </c>
      <c r="K73" s="415"/>
      <c r="L73" s="402">
        <f>SUM(L51:L72)</f>
        <v>19917.2</v>
      </c>
      <c r="M73" s="415"/>
      <c r="N73" s="402">
        <f>SUM(N51:N72)</f>
        <v>54294</v>
      </c>
      <c r="O73" s="415"/>
      <c r="P73" s="402">
        <f>SUM(P51:P72)</f>
        <v>0</v>
      </c>
      <c r="Q73" s="415"/>
      <c r="R73" s="402">
        <f>SUM(R51:R72)</f>
        <v>0</v>
      </c>
      <c r="S73" s="415"/>
      <c r="T73" s="402">
        <f>SUM(T51:T72)</f>
        <v>0</v>
      </c>
      <c r="U73" s="402"/>
      <c r="V73" s="402">
        <f>SUM(V51:V72)</f>
        <v>13111</v>
      </c>
      <c r="W73" s="415"/>
      <c r="X73" s="402">
        <f>SUM(X51:X72)</f>
        <v>71963</v>
      </c>
      <c r="Y73" s="402"/>
      <c r="Z73" s="402">
        <f>SUM(Z51:Z72)</f>
        <v>1620</v>
      </c>
      <c r="AA73" s="402"/>
      <c r="AB73" s="402">
        <f>SUM(AB51:AB72)</f>
        <v>573020</v>
      </c>
      <c r="AC73" s="402"/>
      <c r="AD73" s="402">
        <f>SUM(AD51:AD72)</f>
        <v>24480</v>
      </c>
      <c r="AE73" s="415"/>
      <c r="AF73" s="402">
        <f>SUM(AF51:AF72)</f>
        <v>191250</v>
      </c>
      <c r="AG73" s="380"/>
      <c r="AH73" s="379"/>
    </row>
    <row r="74" spans="1:34" ht="16.8">
      <c r="A74" s="365"/>
      <c r="B74" s="410"/>
      <c r="C74" s="419"/>
      <c r="D74" s="494"/>
      <c r="E74" s="415"/>
      <c r="F74" s="402"/>
      <c r="G74" s="415"/>
      <c r="H74" s="402"/>
      <c r="I74" s="415"/>
      <c r="J74" s="402"/>
      <c r="K74" s="415"/>
      <c r="L74" s="402"/>
      <c r="M74" s="415"/>
      <c r="N74" s="402"/>
      <c r="O74" s="415"/>
      <c r="P74" s="402"/>
      <c r="Q74" s="415"/>
      <c r="R74" s="402"/>
      <c r="S74" s="415"/>
      <c r="T74" s="402"/>
      <c r="U74" s="402"/>
      <c r="V74" s="402"/>
      <c r="W74" s="415"/>
      <c r="X74" s="402"/>
      <c r="Y74" s="402"/>
      <c r="Z74" s="402"/>
      <c r="AA74" s="402"/>
      <c r="AB74" s="402"/>
      <c r="AC74" s="402"/>
      <c r="AD74" s="402"/>
      <c r="AE74" s="415"/>
      <c r="AF74" s="402"/>
      <c r="AG74" s="380"/>
      <c r="AH74" s="379"/>
    </row>
    <row r="75" spans="1:34" ht="16.8">
      <c r="A75" s="365"/>
      <c r="B75" s="420" t="s">
        <v>290</v>
      </c>
      <c r="C75" s="419"/>
      <c r="D75" s="494"/>
      <c r="E75" s="415"/>
      <c r="F75" s="402"/>
      <c r="G75" s="415"/>
      <c r="H75" s="402"/>
      <c r="I75" s="415"/>
      <c r="J75" s="402"/>
      <c r="K75" s="415"/>
      <c r="L75" s="402"/>
      <c r="M75" s="415"/>
      <c r="N75" s="402"/>
      <c r="O75" s="415"/>
      <c r="P75" s="402"/>
      <c r="Q75" s="415"/>
      <c r="R75" s="402"/>
      <c r="S75" s="415"/>
      <c r="T75" s="402"/>
      <c r="U75" s="402"/>
      <c r="V75" s="402"/>
      <c r="W75" s="415"/>
      <c r="X75" s="402"/>
      <c r="Y75" s="402"/>
      <c r="Z75" s="402"/>
      <c r="AA75" s="402"/>
      <c r="AB75" s="402"/>
      <c r="AC75" s="402"/>
      <c r="AD75" s="402"/>
      <c r="AE75" s="415"/>
      <c r="AF75" s="402"/>
      <c r="AG75" s="380"/>
      <c r="AH75" s="379"/>
    </row>
    <row r="76" spans="1:34" ht="16.8">
      <c r="A76" s="365"/>
      <c r="B76" s="410"/>
      <c r="C76" s="419"/>
      <c r="D76" s="494"/>
      <c r="E76" s="415"/>
      <c r="F76" s="402"/>
      <c r="G76" s="415"/>
      <c r="H76" s="402"/>
      <c r="I76" s="415"/>
      <c r="J76" s="402"/>
      <c r="K76" s="415"/>
      <c r="L76" s="402"/>
      <c r="M76" s="415"/>
      <c r="N76" s="402"/>
      <c r="O76" s="415"/>
      <c r="P76" s="402"/>
      <c r="Q76" s="415"/>
      <c r="R76" s="402"/>
      <c r="S76" s="415"/>
      <c r="T76" s="402"/>
      <c r="U76" s="402"/>
      <c r="V76" s="402"/>
      <c r="W76" s="415"/>
      <c r="X76" s="402"/>
      <c r="Y76" s="402"/>
      <c r="Z76" s="402"/>
      <c r="AA76" s="402"/>
      <c r="AB76" s="402"/>
      <c r="AC76" s="402"/>
      <c r="AD76" s="402"/>
      <c r="AE76" s="415"/>
      <c r="AF76" s="402"/>
      <c r="AG76" s="380"/>
      <c r="AH76" s="379"/>
    </row>
    <row r="77" spans="1:34" ht="201.6">
      <c r="A77" s="385">
        <f>A71+1</f>
        <v>24</v>
      </c>
      <c r="B77" s="421" t="s">
        <v>293</v>
      </c>
      <c r="C77" s="419"/>
      <c r="D77" s="494"/>
      <c r="E77" s="415"/>
      <c r="F77" s="402"/>
      <c r="G77" s="415"/>
      <c r="H77" s="402"/>
      <c r="I77" s="415"/>
      <c r="J77" s="402"/>
      <c r="K77" s="415"/>
      <c r="L77" s="402"/>
      <c r="M77" s="415"/>
      <c r="N77" s="402"/>
      <c r="O77" s="415"/>
      <c r="P77" s="402"/>
      <c r="Q77" s="415"/>
      <c r="R77" s="402"/>
      <c r="S77" s="415"/>
      <c r="T77" s="402"/>
      <c r="U77" s="402"/>
      <c r="V77" s="402"/>
      <c r="W77" s="415"/>
      <c r="X77" s="402"/>
      <c r="Y77" s="402"/>
      <c r="Z77" s="402"/>
      <c r="AA77" s="379"/>
      <c r="AB77" s="402"/>
      <c r="AC77" s="402"/>
      <c r="AD77" s="402"/>
      <c r="AE77" s="415"/>
      <c r="AF77" s="402"/>
      <c r="AG77" s="380"/>
      <c r="AH77" s="379"/>
    </row>
    <row r="78" spans="1:34" ht="33.6">
      <c r="A78" s="365"/>
      <c r="B78" s="421" t="s">
        <v>294</v>
      </c>
      <c r="C78" s="398" t="s">
        <v>6</v>
      </c>
      <c r="D78" s="494">
        <v>230</v>
      </c>
      <c r="E78" s="378">
        <f>'Rest Rooms &amp; Toilet Dtl'!G66</f>
        <v>72</v>
      </c>
      <c r="F78" s="379">
        <f>+E78*$D78</f>
        <v>16560</v>
      </c>
      <c r="G78" s="378">
        <f>'Workers rest room&amp;change room'!G62</f>
        <v>146</v>
      </c>
      <c r="H78" s="379">
        <f>+G78*$D78</f>
        <v>33580</v>
      </c>
      <c r="I78" s="378">
        <f>'Health  Care Center DTL'!G78</f>
        <v>122</v>
      </c>
      <c r="J78" s="379">
        <f>+I78*$D78</f>
        <v>28060</v>
      </c>
      <c r="K78" s="378">
        <f>'Security Extension Dtl'!G86</f>
        <v>15</v>
      </c>
      <c r="L78" s="379">
        <f>+K78*$D78</f>
        <v>3450</v>
      </c>
      <c r="M78" s="378">
        <f>'Scrap yard bins'!G85</f>
        <v>190</v>
      </c>
      <c r="N78" s="379">
        <f>+M78*$D78</f>
        <v>43700</v>
      </c>
      <c r="O78" s="378">
        <f>'Oil Store'!G65</f>
        <v>0</v>
      </c>
      <c r="P78" s="379">
        <f>+O78*$D78</f>
        <v>0</v>
      </c>
      <c r="Q78" s="378">
        <v>0</v>
      </c>
      <c r="R78" s="379">
        <f>+Q78*$D78</f>
        <v>0</v>
      </c>
      <c r="S78" s="378"/>
      <c r="T78" s="379">
        <f>+S78*$D78</f>
        <v>0</v>
      </c>
      <c r="U78" s="379">
        <f>'Ambulance Shed '!G62</f>
        <v>12</v>
      </c>
      <c r="V78" s="379">
        <f>+U78*$D78</f>
        <v>2760</v>
      </c>
      <c r="W78" s="378">
        <v>20</v>
      </c>
      <c r="X78" s="379">
        <f>+W78*$D78</f>
        <v>4600</v>
      </c>
      <c r="Y78" s="379">
        <f>'Office Area-1 Toilet '!G47</f>
        <v>0</v>
      </c>
      <c r="Z78" s="379">
        <f>+Y78*$D78</f>
        <v>0</v>
      </c>
      <c r="AA78" s="379">
        <v>0</v>
      </c>
      <c r="AB78" s="379">
        <f>+AA78*$D78</f>
        <v>0</v>
      </c>
      <c r="AC78" s="379"/>
      <c r="AD78" s="379"/>
      <c r="AE78" s="378">
        <v>0</v>
      </c>
      <c r="AF78" s="379">
        <f>+AE78*$D78</f>
        <v>0</v>
      </c>
      <c r="AG78" s="380">
        <f>E78+G78+I78+K78+M78+O78+Q78+S78+U78+W78+Y78+AA78+AC78+AE78</f>
        <v>577</v>
      </c>
      <c r="AH78" s="379">
        <f>+AG78*$D78</f>
        <v>132710</v>
      </c>
    </row>
    <row r="79" spans="1:34" ht="16.8">
      <c r="A79" s="365"/>
      <c r="B79" s="410" t="s">
        <v>282</v>
      </c>
      <c r="C79" s="419"/>
      <c r="D79" s="494"/>
      <c r="E79" s="415"/>
      <c r="F79" s="402">
        <f>SUM(F77:F78)</f>
        <v>16560</v>
      </c>
      <c r="G79" s="415"/>
      <c r="H79" s="402">
        <f>SUM(H77:H78)</f>
        <v>33580</v>
      </c>
      <c r="I79" s="415"/>
      <c r="J79" s="402">
        <f>SUM(J77:J78)</f>
        <v>28060</v>
      </c>
      <c r="K79" s="415"/>
      <c r="L79" s="402">
        <f>SUM(L77:L78)</f>
        <v>3450</v>
      </c>
      <c r="M79" s="415"/>
      <c r="N79" s="402">
        <f>SUM(N77:N78)</f>
        <v>43700</v>
      </c>
      <c r="O79" s="415"/>
      <c r="P79" s="402">
        <f>SUM(P77:P78)</f>
        <v>0</v>
      </c>
      <c r="Q79" s="415"/>
      <c r="R79" s="402">
        <f>SUM(R77:R78)</f>
        <v>0</v>
      </c>
      <c r="S79" s="415"/>
      <c r="T79" s="402">
        <f>SUM(T77:T78)</f>
        <v>0</v>
      </c>
      <c r="U79" s="402"/>
      <c r="V79" s="402">
        <f>SUM(V77:V78)</f>
        <v>2760</v>
      </c>
      <c r="W79" s="415"/>
      <c r="X79" s="402">
        <f>SUM(X77:X78)</f>
        <v>4600</v>
      </c>
      <c r="Y79" s="402"/>
      <c r="Z79" s="402">
        <f>SUM(Z77:Z78)</f>
        <v>0</v>
      </c>
      <c r="AA79" s="402"/>
      <c r="AB79" s="402">
        <f>SUM(AB77:AB78)</f>
        <v>0</v>
      </c>
      <c r="AC79" s="402"/>
      <c r="AD79" s="402"/>
      <c r="AE79" s="415"/>
      <c r="AF79" s="402">
        <f>SUM(AF77:AF78)</f>
        <v>0</v>
      </c>
      <c r="AG79" s="380"/>
      <c r="AH79" s="379"/>
    </row>
    <row r="80" spans="1:34" ht="16.8">
      <c r="A80" s="365"/>
      <c r="B80" s="389"/>
      <c r="C80" s="419"/>
      <c r="D80" s="494"/>
      <c r="E80" s="415"/>
      <c r="F80" s="402"/>
      <c r="G80" s="415"/>
      <c r="H80" s="402"/>
      <c r="I80" s="415"/>
      <c r="J80" s="402"/>
      <c r="K80" s="415"/>
      <c r="L80" s="402"/>
      <c r="M80" s="415"/>
      <c r="N80" s="402"/>
      <c r="O80" s="415"/>
      <c r="P80" s="402"/>
      <c r="Q80" s="415"/>
      <c r="R80" s="402"/>
      <c r="S80" s="415"/>
      <c r="T80" s="402"/>
      <c r="U80" s="415"/>
      <c r="V80" s="402"/>
      <c r="W80" s="415"/>
      <c r="X80" s="402"/>
      <c r="Y80" s="402"/>
      <c r="Z80" s="402"/>
      <c r="AA80" s="402"/>
      <c r="AB80" s="402"/>
      <c r="AC80" s="402"/>
      <c r="AD80" s="402"/>
      <c r="AE80" s="415"/>
      <c r="AF80" s="402"/>
      <c r="AG80" s="380"/>
      <c r="AH80" s="379"/>
    </row>
    <row r="81" spans="1:34" ht="16.8">
      <c r="A81" s="381"/>
      <c r="B81" s="412" t="s">
        <v>292</v>
      </c>
      <c r="C81" s="376"/>
      <c r="D81" s="494"/>
      <c r="E81" s="378"/>
      <c r="F81" s="378"/>
      <c r="G81" s="378"/>
      <c r="H81" s="378"/>
      <c r="I81" s="378"/>
      <c r="J81" s="378"/>
      <c r="K81" s="378"/>
      <c r="L81" s="378"/>
      <c r="M81" s="378"/>
      <c r="N81" s="378"/>
      <c r="O81" s="378"/>
      <c r="P81" s="378"/>
      <c r="Q81" s="378"/>
      <c r="R81" s="378"/>
      <c r="S81" s="378"/>
      <c r="T81" s="378"/>
      <c r="U81" s="378"/>
      <c r="V81" s="378"/>
      <c r="W81" s="378"/>
      <c r="X81" s="378"/>
      <c r="Y81" s="378"/>
      <c r="Z81" s="378"/>
      <c r="AA81" s="378"/>
      <c r="AB81" s="378"/>
      <c r="AC81" s="378"/>
      <c r="AD81" s="378"/>
      <c r="AE81" s="378"/>
      <c r="AF81" s="378"/>
      <c r="AG81" s="380"/>
      <c r="AH81" s="379"/>
    </row>
    <row r="82" spans="1:34" ht="134.4">
      <c r="A82" s="374">
        <f>A77+1</f>
        <v>25</v>
      </c>
      <c r="B82" s="375" t="s">
        <v>877</v>
      </c>
      <c r="C82" s="380" t="s">
        <v>7</v>
      </c>
      <c r="D82" s="494">
        <v>5125</v>
      </c>
      <c r="E82" s="378">
        <f>'Rest Rooms &amp; Toilet Dtl'!G53</f>
        <v>14</v>
      </c>
      <c r="F82" s="379">
        <f>+E82*$D82</f>
        <v>71750</v>
      </c>
      <c r="G82" s="378">
        <f>'Workers rest room&amp;change room'!G51</f>
        <v>27</v>
      </c>
      <c r="H82" s="379">
        <f>+G82*$D82</f>
        <v>138375</v>
      </c>
      <c r="I82" s="378">
        <f>'Health  Care Center DTL'!G66</f>
        <v>24</v>
      </c>
      <c r="J82" s="379">
        <f>+I82*$D82</f>
        <v>123000</v>
      </c>
      <c r="K82" s="378">
        <f>'Security Extension Dtl'!G75</f>
        <v>3</v>
      </c>
      <c r="L82" s="379">
        <f>+K82*$D82</f>
        <v>15375</v>
      </c>
      <c r="M82" s="378">
        <f>'Scrap yard bins'!G74</f>
        <v>23</v>
      </c>
      <c r="N82" s="379">
        <f>+M82*$D82</f>
        <v>117875</v>
      </c>
      <c r="O82" s="378">
        <f>'Oil Store'!G53</f>
        <v>0</v>
      </c>
      <c r="P82" s="379">
        <f>+O82*$D82</f>
        <v>0</v>
      </c>
      <c r="Q82" s="378">
        <v>0</v>
      </c>
      <c r="R82" s="379">
        <f>+Q82*$D82</f>
        <v>0</v>
      </c>
      <c r="S82" s="378">
        <f>'Search  Barrier Dtl'!G45</f>
        <v>0</v>
      </c>
      <c r="T82" s="379">
        <f>+S82*$D82</f>
        <v>0</v>
      </c>
      <c r="U82" s="379">
        <f>'Ambulance Shed '!G50</f>
        <v>3</v>
      </c>
      <c r="V82" s="379">
        <f>+U82*$D82</f>
        <v>15375</v>
      </c>
      <c r="W82" s="378">
        <f>'Sump &amp; External  Servieces Dtl '!G43</f>
        <v>2</v>
      </c>
      <c r="X82" s="379">
        <f>+W82*$D82</f>
        <v>10250</v>
      </c>
      <c r="Y82" s="379">
        <f>'Office Area-1 Toilet '!G35</f>
        <v>2.408175</v>
      </c>
      <c r="Z82" s="379">
        <f>+Y82*$D82</f>
        <v>12341.896875</v>
      </c>
      <c r="AA82" s="379">
        <f>'Approach roads'!G103</f>
        <v>51</v>
      </c>
      <c r="AB82" s="379">
        <f>+AA82*$D82</f>
        <v>261375</v>
      </c>
      <c r="AC82" s="379">
        <f>'SEPTIC TANK(100 CAPACITY)'!G19</f>
        <v>4</v>
      </c>
      <c r="AD82" s="379">
        <f>+AC82*$D82</f>
        <v>20500</v>
      </c>
      <c r="AE82" s="378">
        <v>150</v>
      </c>
      <c r="AF82" s="379">
        <f>+AE82*$D82</f>
        <v>768750</v>
      </c>
      <c r="AG82" s="380">
        <f>E82+G82+I82+K82+M82+O82+Q82+S82+U82+W82+Y82+AA82+AC82+AE82</f>
        <v>303.40817500000003</v>
      </c>
      <c r="AH82" s="379">
        <f>+AG82*$D82</f>
        <v>1554966.8968750001</v>
      </c>
    </row>
    <row r="83" spans="1:34" ht="16.8">
      <c r="A83" s="381"/>
      <c r="B83" s="382"/>
      <c r="C83" s="413"/>
      <c r="D83" s="494"/>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380"/>
      <c r="AH83" s="379"/>
    </row>
    <row r="84" spans="1:34" ht="184.8">
      <c r="A84" s="374">
        <f>A82+1</f>
        <v>26</v>
      </c>
      <c r="B84" s="375" t="s">
        <v>878</v>
      </c>
      <c r="C84" s="380" t="s">
        <v>6</v>
      </c>
      <c r="D84" s="494">
        <v>550</v>
      </c>
      <c r="E84" s="378">
        <f>'Rest Rooms &amp; Toilet Dtl'!G82</f>
        <v>32</v>
      </c>
      <c r="F84" s="379">
        <f>+E84*$D84</f>
        <v>17600</v>
      </c>
      <c r="G84" s="378">
        <f>'Workers rest room&amp;change room'!G79</f>
        <v>43</v>
      </c>
      <c r="H84" s="379">
        <f>+G84*$D84</f>
        <v>23650</v>
      </c>
      <c r="I84" s="378">
        <f>'Health  Care Center DTL'!G101</f>
        <v>36</v>
      </c>
      <c r="J84" s="379">
        <f>+I84*$D84</f>
        <v>19800</v>
      </c>
      <c r="K84" s="378">
        <f>'Security Extension Dtl'!G100</f>
        <v>0</v>
      </c>
      <c r="L84" s="379">
        <f>+K84*$D84</f>
        <v>0</v>
      </c>
      <c r="M84" s="378">
        <f>'Scrap yard bins'!G103</f>
        <v>32</v>
      </c>
      <c r="N84" s="379">
        <f>+M84*$D84</f>
        <v>17600</v>
      </c>
      <c r="O84" s="378">
        <f>'Oil Store'!G85</f>
        <v>0</v>
      </c>
      <c r="P84" s="379">
        <f>+O84*$D84</f>
        <v>0</v>
      </c>
      <c r="Q84" s="378">
        <v>0</v>
      </c>
      <c r="R84" s="379">
        <f>+Q84*$D84</f>
        <v>0</v>
      </c>
      <c r="S84" s="378">
        <v>0</v>
      </c>
      <c r="T84" s="379">
        <f>+S84*$D84</f>
        <v>0</v>
      </c>
      <c r="U84" s="379">
        <f>'Ambulance Shed '!G81</f>
        <v>7</v>
      </c>
      <c r="V84" s="379">
        <f>+U84*$D84</f>
        <v>3850</v>
      </c>
      <c r="W84" s="378">
        <v>0</v>
      </c>
      <c r="X84" s="379">
        <f>+W84*$D84</f>
        <v>0</v>
      </c>
      <c r="Y84" s="379">
        <f>'Office Area-1 Toilet '!G68</f>
        <v>0</v>
      </c>
      <c r="Z84" s="379">
        <f>+Y84*$D84</f>
        <v>0</v>
      </c>
      <c r="AA84" s="379">
        <v>0</v>
      </c>
      <c r="AB84" s="379">
        <f>+AA84*$D84</f>
        <v>0</v>
      </c>
      <c r="AC84" s="379"/>
      <c r="AD84" s="379"/>
      <c r="AE84" s="378">
        <v>0</v>
      </c>
      <c r="AF84" s="379">
        <f>+AE84*$D84</f>
        <v>0</v>
      </c>
      <c r="AG84" s="380">
        <f>E84+G84+I84+K84+M84+O84+Q84+S84+U84+W84+Y84+AA84+AC84+AE84</f>
        <v>150</v>
      </c>
      <c r="AH84" s="379">
        <f>+AG84*$D84</f>
        <v>82500</v>
      </c>
    </row>
    <row r="85" spans="1:34" ht="16.8">
      <c r="A85" s="385"/>
      <c r="B85" s="418"/>
      <c r="C85" s="419"/>
      <c r="D85" s="494"/>
      <c r="E85" s="378"/>
      <c r="F85" s="379"/>
      <c r="G85" s="378"/>
      <c r="H85" s="379"/>
      <c r="I85" s="378"/>
      <c r="J85" s="379"/>
      <c r="K85" s="378"/>
      <c r="L85" s="379"/>
      <c r="M85" s="378"/>
      <c r="N85" s="379"/>
      <c r="O85" s="378"/>
      <c r="P85" s="379"/>
      <c r="Q85" s="378"/>
      <c r="R85" s="379"/>
      <c r="S85" s="378"/>
      <c r="T85" s="379"/>
      <c r="U85" s="379"/>
      <c r="V85" s="379"/>
      <c r="W85" s="378"/>
      <c r="X85" s="379"/>
      <c r="Y85" s="379"/>
      <c r="Z85" s="379"/>
      <c r="AA85" s="379"/>
      <c r="AB85" s="379"/>
      <c r="AC85" s="379"/>
      <c r="AD85" s="379"/>
      <c r="AE85" s="378"/>
      <c r="AF85" s="379"/>
      <c r="AG85" s="380"/>
      <c r="AH85" s="379"/>
    </row>
    <row r="86" spans="1:34" ht="16.8">
      <c r="A86" s="381"/>
      <c r="B86" s="422" t="s">
        <v>301</v>
      </c>
      <c r="C86" s="383"/>
      <c r="D86" s="494"/>
      <c r="E86" s="384"/>
      <c r="F86" s="384"/>
      <c r="G86" s="384"/>
      <c r="H86" s="384"/>
      <c r="I86" s="384"/>
      <c r="J86" s="384"/>
      <c r="K86" s="384"/>
      <c r="L86" s="384"/>
      <c r="M86" s="384"/>
      <c r="N86" s="384"/>
      <c r="O86" s="384"/>
      <c r="P86" s="384"/>
      <c r="Q86" s="384"/>
      <c r="R86" s="384"/>
      <c r="S86" s="384"/>
      <c r="T86" s="384"/>
      <c r="U86" s="384"/>
      <c r="V86" s="384"/>
      <c r="W86" s="384"/>
      <c r="X86" s="384"/>
      <c r="Y86" s="384"/>
      <c r="Z86" s="384"/>
      <c r="AA86" s="384"/>
      <c r="AB86" s="384"/>
      <c r="AC86" s="384"/>
      <c r="AD86" s="384"/>
      <c r="AE86" s="384"/>
      <c r="AF86" s="384"/>
      <c r="AG86" s="380"/>
      <c r="AH86" s="379"/>
    </row>
    <row r="87" spans="1:34" ht="268.8">
      <c r="A87" s="374">
        <f>A84+1</f>
        <v>27</v>
      </c>
      <c r="B87" s="375" t="s">
        <v>879</v>
      </c>
      <c r="C87" s="413"/>
      <c r="D87" s="494"/>
      <c r="E87" s="378"/>
      <c r="F87" s="379"/>
      <c r="G87" s="378"/>
      <c r="H87" s="379"/>
      <c r="I87" s="378"/>
      <c r="J87" s="379"/>
      <c r="K87" s="378"/>
      <c r="L87" s="379"/>
      <c r="M87" s="378"/>
      <c r="N87" s="379"/>
      <c r="O87" s="378"/>
      <c r="P87" s="379"/>
      <c r="Q87" s="378"/>
      <c r="R87" s="379"/>
      <c r="S87" s="378"/>
      <c r="T87" s="379"/>
      <c r="U87" s="379"/>
      <c r="V87" s="379"/>
      <c r="W87" s="378"/>
      <c r="X87" s="379"/>
      <c r="Y87" s="379"/>
      <c r="Z87" s="379"/>
      <c r="AA87" s="379"/>
      <c r="AB87" s="379"/>
      <c r="AC87" s="379"/>
      <c r="AD87" s="379"/>
      <c r="AE87" s="378"/>
      <c r="AF87" s="379"/>
      <c r="AG87" s="380"/>
      <c r="AH87" s="379"/>
    </row>
    <row r="88" spans="1:34" ht="16.8">
      <c r="A88" s="381"/>
      <c r="B88" s="423" t="s">
        <v>297</v>
      </c>
      <c r="C88" s="380" t="s">
        <v>7</v>
      </c>
      <c r="D88" s="494">
        <v>8150</v>
      </c>
      <c r="E88" s="378">
        <f>'Rest Rooms &amp; Toilet Dtl'!G143</f>
        <v>23</v>
      </c>
      <c r="F88" s="379">
        <f>+E88*$D88</f>
        <v>187450</v>
      </c>
      <c r="G88" s="378">
        <f>'Workers rest room&amp;change room'!G153</f>
        <v>38</v>
      </c>
      <c r="H88" s="379">
        <f>+G88*$D88</f>
        <v>309700</v>
      </c>
      <c r="I88" s="378">
        <f>'Health  Care Center DTL'!G197</f>
        <v>38</v>
      </c>
      <c r="J88" s="379">
        <f>+I88*$D88</f>
        <v>309700</v>
      </c>
      <c r="K88" s="378">
        <f>'Security Extension Dtl'!G159</f>
        <v>4</v>
      </c>
      <c r="L88" s="379">
        <f>+K88*$D88</f>
        <v>32600</v>
      </c>
      <c r="M88" s="378">
        <f>'Scrap yard bins'!G129</f>
        <v>37</v>
      </c>
      <c r="N88" s="379">
        <f>+M88*$D88</f>
        <v>301550</v>
      </c>
      <c r="O88" s="378">
        <f>'Oil Store'!G217</f>
        <v>0</v>
      </c>
      <c r="P88" s="379">
        <f>+O88*$D88</f>
        <v>0</v>
      </c>
      <c r="Q88" s="378">
        <v>0</v>
      </c>
      <c r="R88" s="379">
        <f>+Q88*$D88</f>
        <v>0</v>
      </c>
      <c r="S88" s="378">
        <f>'Search  Barrier Dtl'!G72</f>
        <v>0</v>
      </c>
      <c r="T88" s="379">
        <f>+S88*$D88</f>
        <v>0</v>
      </c>
      <c r="U88" s="379">
        <f>'Ambulance Shed '!G104</f>
        <v>4</v>
      </c>
      <c r="V88" s="379">
        <f>+U88*$D88</f>
        <v>32600</v>
      </c>
      <c r="W88" s="378">
        <f>'Sump &amp; External  Servieces Dtl '!G73</f>
        <v>10</v>
      </c>
      <c r="X88" s="379">
        <f>+W88*$D88</f>
        <v>81500</v>
      </c>
      <c r="Y88" s="379">
        <v>0</v>
      </c>
      <c r="Z88" s="379">
        <f>+Y88*$D88</f>
        <v>0</v>
      </c>
      <c r="AA88" s="379">
        <v>0</v>
      </c>
      <c r="AB88" s="379">
        <f>+AA88*$D88</f>
        <v>0</v>
      </c>
      <c r="AC88" s="379">
        <f>'SEPTIC TANK(100 CAPACITY)'!G34</f>
        <v>18</v>
      </c>
      <c r="AD88" s="379">
        <f>+AC88*$D88</f>
        <v>146700</v>
      </c>
      <c r="AE88" s="378">
        <v>0</v>
      </c>
      <c r="AF88" s="379">
        <f>+AE88*$D88</f>
        <v>0</v>
      </c>
      <c r="AG88" s="380">
        <f>E88+G88+I88+K88+M88+O88+Q88+S88+U88+W88+Y88+AA88+AC88+AE88</f>
        <v>172</v>
      </c>
      <c r="AH88" s="379">
        <f>+AG88*$D88</f>
        <v>1401800</v>
      </c>
    </row>
    <row r="89" spans="1:34" ht="16.8">
      <c r="A89" s="381"/>
      <c r="B89" s="401"/>
      <c r="C89" s="413"/>
      <c r="D89" s="494"/>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380"/>
      <c r="AH89" s="379"/>
    </row>
    <row r="90" spans="1:34" ht="16.8">
      <c r="A90" s="381"/>
      <c r="B90" s="401" t="s">
        <v>847</v>
      </c>
      <c r="C90" s="380" t="s">
        <v>7</v>
      </c>
      <c r="D90" s="494">
        <v>8460</v>
      </c>
      <c r="E90" s="378">
        <f>'Rest Rooms &amp; Toilet Dtl'!G144</f>
        <v>20</v>
      </c>
      <c r="F90" s="379">
        <f>+E90*$D90</f>
        <v>169200</v>
      </c>
      <c r="G90" s="378">
        <f>'Workers rest room&amp;change room'!G154+'Workers rest room&amp;change room'!G155</f>
        <v>41</v>
      </c>
      <c r="H90" s="379">
        <f>+G90*$D90</f>
        <v>346860</v>
      </c>
      <c r="I90" s="378">
        <f>'Health  Care Center DTL'!G198</f>
        <v>61</v>
      </c>
      <c r="J90" s="379">
        <f>+I90*$D90</f>
        <v>516060</v>
      </c>
      <c r="K90" s="378">
        <f>'Security Extension Dtl'!G160</f>
        <v>5</v>
      </c>
      <c r="L90" s="379">
        <f>+K90*$D90</f>
        <v>42300</v>
      </c>
      <c r="M90" s="378">
        <v>0</v>
      </c>
      <c r="N90" s="379">
        <f>+M90*$D90</f>
        <v>0</v>
      </c>
      <c r="O90" s="378">
        <f>'Oil Store'!G218</f>
        <v>20</v>
      </c>
      <c r="P90" s="379">
        <f>+O90*$D90</f>
        <v>169200</v>
      </c>
      <c r="Q90" s="378">
        <v>0</v>
      </c>
      <c r="R90" s="379">
        <f>+Q90*$D90</f>
        <v>0</v>
      </c>
      <c r="S90" s="378">
        <f>'Search  Barrier Dtl'!G73</f>
        <v>0</v>
      </c>
      <c r="T90" s="379">
        <f>+S90*$D90</f>
        <v>0</v>
      </c>
      <c r="U90" s="379">
        <v>0</v>
      </c>
      <c r="V90" s="379">
        <f>+U90*$D90</f>
        <v>0</v>
      </c>
      <c r="W90" s="378">
        <v>0</v>
      </c>
      <c r="X90" s="379">
        <f>+W90*$D90</f>
        <v>0</v>
      </c>
      <c r="Y90" s="379">
        <v>0</v>
      </c>
      <c r="Z90" s="379">
        <f>+Y90*$D90</f>
        <v>0</v>
      </c>
      <c r="AA90" s="379">
        <v>0</v>
      </c>
      <c r="AB90" s="379">
        <f>+AA90*$D90</f>
        <v>0</v>
      </c>
      <c r="AC90" s="379"/>
      <c r="AD90" s="379"/>
      <c r="AE90" s="378">
        <v>0</v>
      </c>
      <c r="AF90" s="379">
        <f>+AE90*$D90</f>
        <v>0</v>
      </c>
      <c r="AG90" s="380">
        <f>E90+G90+I90+K90+M90+O90+Q90+S90+U90+W90+Y90+AA90+AC90+AE90</f>
        <v>147</v>
      </c>
      <c r="AH90" s="379">
        <f>+AG90*$D90</f>
        <v>1243620</v>
      </c>
    </row>
    <row r="91" spans="1:34" ht="16.8">
      <c r="A91" s="365"/>
      <c r="B91" s="404"/>
      <c r="C91" s="377"/>
      <c r="D91" s="494"/>
      <c r="E91" s="378"/>
      <c r="F91" s="379"/>
      <c r="G91" s="378"/>
      <c r="H91" s="379"/>
      <c r="I91" s="378"/>
      <c r="J91" s="379"/>
      <c r="K91" s="378"/>
      <c r="L91" s="379"/>
      <c r="M91" s="378"/>
      <c r="N91" s="379"/>
      <c r="O91" s="378"/>
      <c r="P91" s="379"/>
      <c r="Q91" s="378"/>
      <c r="R91" s="379"/>
      <c r="S91" s="378"/>
      <c r="T91" s="379"/>
      <c r="U91" s="379"/>
      <c r="V91" s="379"/>
      <c r="W91" s="378"/>
      <c r="X91" s="379"/>
      <c r="Y91" s="379"/>
      <c r="Z91" s="379"/>
      <c r="AA91" s="379"/>
      <c r="AB91" s="379"/>
      <c r="AC91" s="379"/>
      <c r="AD91" s="379"/>
      <c r="AE91" s="378"/>
      <c r="AF91" s="379"/>
      <c r="AG91" s="380"/>
      <c r="AH91" s="379"/>
    </row>
    <row r="92" spans="1:34" ht="151.19999999999999">
      <c r="A92" s="374">
        <f>A87+1</f>
        <v>28</v>
      </c>
      <c r="B92" s="375" t="s">
        <v>880</v>
      </c>
      <c r="C92" s="376" t="s">
        <v>7</v>
      </c>
      <c r="D92" s="494">
        <v>7700</v>
      </c>
      <c r="E92" s="378">
        <f>'Rest Rooms &amp; Toilet Dtl'!G133</f>
        <v>4</v>
      </c>
      <c r="F92" s="379">
        <f>+E92*$D92</f>
        <v>30800</v>
      </c>
      <c r="G92" s="378">
        <f>'Workers rest room&amp;change room'!G144</f>
        <v>5</v>
      </c>
      <c r="H92" s="379">
        <f>+G92*$D92</f>
        <v>38500</v>
      </c>
      <c r="I92" s="378">
        <f>'Health  Care Center DTL'!G185</f>
        <v>7</v>
      </c>
      <c r="J92" s="379">
        <f>+I92*$D92</f>
        <v>53900</v>
      </c>
      <c r="K92" s="378">
        <f>'Security Extension Dtl'!G150</f>
        <v>1</v>
      </c>
      <c r="L92" s="379">
        <f>+K92*$D92</f>
        <v>7700</v>
      </c>
      <c r="M92" s="378">
        <v>0</v>
      </c>
      <c r="N92" s="379">
        <f>+M92*$D92</f>
        <v>0</v>
      </c>
      <c r="O92" s="378">
        <f>'Oil Store'!G204</f>
        <v>3</v>
      </c>
      <c r="P92" s="379">
        <f>+O92*$D92</f>
        <v>23100</v>
      </c>
      <c r="Q92" s="378">
        <v>0</v>
      </c>
      <c r="R92" s="379">
        <f>+Q92*$D92</f>
        <v>0</v>
      </c>
      <c r="S92" s="378">
        <v>0</v>
      </c>
      <c r="T92" s="379">
        <f>+S92*$D92</f>
        <v>0</v>
      </c>
      <c r="U92" s="379">
        <v>0</v>
      </c>
      <c r="V92" s="379">
        <f>+U92*$D92</f>
        <v>0</v>
      </c>
      <c r="W92" s="378">
        <v>0</v>
      </c>
      <c r="X92" s="379">
        <f>+W92*$D92</f>
        <v>0</v>
      </c>
      <c r="Y92" s="379">
        <v>0</v>
      </c>
      <c r="Z92" s="379">
        <f>+Y92*$D92</f>
        <v>0</v>
      </c>
      <c r="AA92" s="379">
        <v>0</v>
      </c>
      <c r="AB92" s="379">
        <f>+AA92*$D92</f>
        <v>0</v>
      </c>
      <c r="AC92" s="379"/>
      <c r="AD92" s="379"/>
      <c r="AE92" s="378">
        <v>0</v>
      </c>
      <c r="AF92" s="379">
        <f>+AE92*$D92</f>
        <v>0</v>
      </c>
      <c r="AG92" s="380">
        <f>E92+G92+I92+K92+M92+O92+Q92+S92+U92+W92+Y92+AA92+AC92+AE92</f>
        <v>20</v>
      </c>
      <c r="AH92" s="379">
        <f>+AG92*$D92</f>
        <v>154000</v>
      </c>
    </row>
    <row r="93" spans="1:34" ht="16.8">
      <c r="A93" s="381"/>
      <c r="B93" s="382"/>
      <c r="C93" s="383"/>
      <c r="D93" s="494"/>
      <c r="E93" s="384"/>
      <c r="F93" s="384"/>
      <c r="G93" s="384"/>
      <c r="H93" s="384"/>
      <c r="I93" s="384"/>
      <c r="J93" s="384"/>
      <c r="K93" s="384"/>
      <c r="L93" s="384"/>
      <c r="M93" s="384"/>
      <c r="N93" s="384"/>
      <c r="O93" s="384"/>
      <c r="P93" s="384"/>
      <c r="Q93" s="384"/>
      <c r="R93" s="384"/>
      <c r="S93" s="384"/>
      <c r="T93" s="384"/>
      <c r="U93" s="384"/>
      <c r="V93" s="384"/>
      <c r="W93" s="384"/>
      <c r="X93" s="384"/>
      <c r="Y93" s="384"/>
      <c r="Z93" s="384"/>
      <c r="AA93" s="384"/>
      <c r="AB93" s="384"/>
      <c r="AC93" s="384"/>
      <c r="AD93" s="384"/>
      <c r="AE93" s="384"/>
      <c r="AF93" s="384"/>
      <c r="AG93" s="380"/>
      <c r="AH93" s="379"/>
    </row>
    <row r="94" spans="1:34" ht="168">
      <c r="A94" s="374">
        <f>A92+1</f>
        <v>29</v>
      </c>
      <c r="B94" s="375" t="s">
        <v>881</v>
      </c>
      <c r="C94" s="376" t="s">
        <v>7</v>
      </c>
      <c r="D94" s="494">
        <v>8200</v>
      </c>
      <c r="E94" s="378">
        <f>'Rest Rooms &amp; Toilet Dtl'!G140</f>
        <v>2</v>
      </c>
      <c r="F94" s="379">
        <f>+E94*$D94</f>
        <v>16400</v>
      </c>
      <c r="G94" s="378">
        <f>'Workers rest room&amp;change room'!G150</f>
        <v>3</v>
      </c>
      <c r="H94" s="379">
        <f>+G94*$D94</f>
        <v>24600</v>
      </c>
      <c r="I94" s="378">
        <f>'Health  Care Center DTL'!G194</f>
        <v>2</v>
      </c>
      <c r="J94" s="379">
        <f>+I94*$D94</f>
        <v>16400</v>
      </c>
      <c r="K94" s="378">
        <f>'Security Extension Dtl'!G156</f>
        <v>1</v>
      </c>
      <c r="L94" s="379">
        <f>+K94*$D94</f>
        <v>8200</v>
      </c>
      <c r="M94" s="378">
        <v>0</v>
      </c>
      <c r="N94" s="379">
        <f>+M94*$D94</f>
        <v>0</v>
      </c>
      <c r="O94" s="378">
        <f>'Oil Store'!G214</f>
        <v>2</v>
      </c>
      <c r="P94" s="379">
        <f>+O94*$D94</f>
        <v>16400</v>
      </c>
      <c r="Q94" s="378">
        <v>0</v>
      </c>
      <c r="R94" s="379">
        <f>+Q94*$D94</f>
        <v>0</v>
      </c>
      <c r="S94" s="378">
        <v>0</v>
      </c>
      <c r="T94" s="379">
        <f>+S94*$D94</f>
        <v>0</v>
      </c>
      <c r="U94" s="379">
        <v>0</v>
      </c>
      <c r="V94" s="379">
        <f>+U94*$D94</f>
        <v>0</v>
      </c>
      <c r="W94" s="378">
        <v>0</v>
      </c>
      <c r="X94" s="379">
        <f>+W94*$D94</f>
        <v>0</v>
      </c>
      <c r="Y94" s="379">
        <v>0</v>
      </c>
      <c r="Z94" s="379">
        <f>+Y94*$D94</f>
        <v>0</v>
      </c>
      <c r="AA94" s="379">
        <v>0</v>
      </c>
      <c r="AB94" s="379">
        <f>+AA94*$D94</f>
        <v>0</v>
      </c>
      <c r="AC94" s="379"/>
      <c r="AD94" s="379"/>
      <c r="AE94" s="378">
        <v>0</v>
      </c>
      <c r="AF94" s="379">
        <f>+AE94*$D94</f>
        <v>0</v>
      </c>
      <c r="AG94" s="380">
        <f>E94+G94+I94+K94+M94+O94+Q94+S94+U94+W94+Y94+AA94+AC94+AE94</f>
        <v>10</v>
      </c>
      <c r="AH94" s="379">
        <f>+AG94*$D94</f>
        <v>82000</v>
      </c>
    </row>
    <row r="95" spans="1:34" ht="16.8">
      <c r="A95" s="381"/>
      <c r="B95" s="382"/>
      <c r="C95" s="383"/>
      <c r="D95" s="494"/>
      <c r="E95" s="384"/>
      <c r="F95" s="384"/>
      <c r="G95" s="384"/>
      <c r="H95" s="384"/>
      <c r="I95" s="384"/>
      <c r="J95" s="384"/>
      <c r="K95" s="384"/>
      <c r="L95" s="384"/>
      <c r="M95" s="384"/>
      <c r="N95" s="384"/>
      <c r="O95" s="384"/>
      <c r="P95" s="384"/>
      <c r="Q95" s="384"/>
      <c r="R95" s="384"/>
      <c r="S95" s="384"/>
      <c r="T95" s="384"/>
      <c r="U95" s="384"/>
      <c r="V95" s="384"/>
      <c r="W95" s="384"/>
      <c r="X95" s="384"/>
      <c r="Y95" s="384"/>
      <c r="Z95" s="384"/>
      <c r="AA95" s="384"/>
      <c r="AB95" s="384"/>
      <c r="AC95" s="384"/>
      <c r="AD95" s="384"/>
      <c r="AE95" s="384"/>
      <c r="AF95" s="384"/>
      <c r="AG95" s="380"/>
      <c r="AH95" s="379"/>
    </row>
    <row r="96" spans="1:34" ht="134.4">
      <c r="A96" s="424">
        <f>A94+1</f>
        <v>30</v>
      </c>
      <c r="B96" s="425" t="s">
        <v>682</v>
      </c>
      <c r="C96" s="376" t="s">
        <v>7</v>
      </c>
      <c r="D96" s="494">
        <v>6450</v>
      </c>
      <c r="E96" s="378">
        <v>2</v>
      </c>
      <c r="F96" s="379">
        <f>+E96*$D96</f>
        <v>12900</v>
      </c>
      <c r="G96" s="378">
        <v>2</v>
      </c>
      <c r="H96" s="379">
        <f>+G96*$D96</f>
        <v>12900</v>
      </c>
      <c r="I96" s="378">
        <v>2</v>
      </c>
      <c r="J96" s="379">
        <f>+I96*$D96</f>
        <v>12900</v>
      </c>
      <c r="K96" s="378">
        <v>0</v>
      </c>
      <c r="L96" s="379">
        <f>+K96*$D96</f>
        <v>0</v>
      </c>
      <c r="M96" s="378">
        <v>0</v>
      </c>
      <c r="N96" s="379">
        <f>+M96*$D96</f>
        <v>0</v>
      </c>
      <c r="O96" s="378">
        <v>0</v>
      </c>
      <c r="P96" s="379">
        <f>+O96*$D96</f>
        <v>0</v>
      </c>
      <c r="Q96" s="378">
        <v>0</v>
      </c>
      <c r="R96" s="379">
        <f>+Q96*$D96</f>
        <v>0</v>
      </c>
      <c r="S96" s="378">
        <v>0</v>
      </c>
      <c r="T96" s="379">
        <f>+S96*$D96</f>
        <v>0</v>
      </c>
      <c r="U96" s="379">
        <v>0</v>
      </c>
      <c r="V96" s="379">
        <f>+U96*$D96</f>
        <v>0</v>
      </c>
      <c r="W96" s="378">
        <v>0</v>
      </c>
      <c r="X96" s="379">
        <f>+W96*$D96</f>
        <v>0</v>
      </c>
      <c r="Y96" s="379">
        <v>2</v>
      </c>
      <c r="Z96" s="379">
        <f>+Y96*$D96</f>
        <v>12900</v>
      </c>
      <c r="AA96" s="379">
        <v>0</v>
      </c>
      <c r="AB96" s="379">
        <f>+AA96*$D96</f>
        <v>0</v>
      </c>
      <c r="AC96" s="379"/>
      <c r="AD96" s="379"/>
      <c r="AE96" s="378">
        <v>0</v>
      </c>
      <c r="AF96" s="379">
        <f>+AE96*$D96</f>
        <v>0</v>
      </c>
      <c r="AG96" s="380">
        <f>E96+G96+I96+K96+M96+O96+Q96+S96+U96+W96+Y96+AA96+AC96+AE96</f>
        <v>8</v>
      </c>
      <c r="AH96" s="379">
        <f>+AG96*$D96</f>
        <v>51600</v>
      </c>
    </row>
    <row r="97" spans="1:43" ht="16.8">
      <c r="A97" s="397"/>
      <c r="B97" s="425"/>
      <c r="C97" s="403"/>
      <c r="D97" s="494"/>
      <c r="E97" s="378"/>
      <c r="F97" s="379"/>
      <c r="G97" s="378"/>
      <c r="H97" s="379"/>
      <c r="I97" s="378"/>
      <c r="J97" s="379"/>
      <c r="K97" s="378"/>
      <c r="L97" s="379"/>
      <c r="M97" s="378"/>
      <c r="N97" s="379"/>
      <c r="O97" s="378"/>
      <c r="P97" s="379"/>
      <c r="Q97" s="378"/>
      <c r="R97" s="379"/>
      <c r="S97" s="378"/>
      <c r="T97" s="379"/>
      <c r="U97" s="379"/>
      <c r="V97" s="379"/>
      <c r="W97" s="378"/>
      <c r="X97" s="379"/>
      <c r="Y97" s="379"/>
      <c r="Z97" s="379"/>
      <c r="AA97" s="379"/>
      <c r="AB97" s="379"/>
      <c r="AC97" s="379"/>
      <c r="AD97" s="379"/>
      <c r="AE97" s="378"/>
      <c r="AF97" s="379"/>
      <c r="AG97" s="380"/>
      <c r="AH97" s="379"/>
    </row>
    <row r="98" spans="1:43" ht="117.6">
      <c r="A98" s="397">
        <f>A96+1</f>
        <v>31</v>
      </c>
      <c r="B98" s="426" t="s">
        <v>882</v>
      </c>
      <c r="C98" s="403" t="s">
        <v>6</v>
      </c>
      <c r="D98" s="494">
        <v>410</v>
      </c>
      <c r="E98" s="378">
        <v>5</v>
      </c>
      <c r="F98" s="379">
        <f>+E98*$D98</f>
        <v>2050</v>
      </c>
      <c r="G98" s="378">
        <v>5</v>
      </c>
      <c r="H98" s="379">
        <f>+G98*$D98</f>
        <v>2050</v>
      </c>
      <c r="I98" s="378">
        <v>5</v>
      </c>
      <c r="J98" s="379">
        <f>+I98*$D98</f>
        <v>2050</v>
      </c>
      <c r="K98" s="378">
        <v>0</v>
      </c>
      <c r="L98" s="379">
        <f>+K98*$D98</f>
        <v>0</v>
      </c>
      <c r="M98" s="378">
        <v>0</v>
      </c>
      <c r="N98" s="379">
        <f>+M98*$D98</f>
        <v>0</v>
      </c>
      <c r="O98" s="378">
        <v>0</v>
      </c>
      <c r="P98" s="379">
        <f>+O98*$D98</f>
        <v>0</v>
      </c>
      <c r="Q98" s="378">
        <v>0</v>
      </c>
      <c r="R98" s="379">
        <f>+Q98*$D98</f>
        <v>0</v>
      </c>
      <c r="S98" s="378">
        <v>0</v>
      </c>
      <c r="T98" s="379">
        <f>+S98*$D98</f>
        <v>0</v>
      </c>
      <c r="U98" s="378">
        <v>0</v>
      </c>
      <c r="V98" s="379">
        <f>+U98*$D98</f>
        <v>0</v>
      </c>
      <c r="W98" s="378">
        <v>0</v>
      </c>
      <c r="X98" s="379">
        <f>+W98*$D98</f>
        <v>0</v>
      </c>
      <c r="Y98" s="379">
        <v>5</v>
      </c>
      <c r="Z98" s="379">
        <f>+Y98*$D98</f>
        <v>2050</v>
      </c>
      <c r="AA98" s="379">
        <v>0</v>
      </c>
      <c r="AB98" s="379">
        <f>+AA98*$D98</f>
        <v>0</v>
      </c>
      <c r="AC98" s="379"/>
      <c r="AD98" s="379"/>
      <c r="AE98" s="378">
        <v>0</v>
      </c>
      <c r="AF98" s="379">
        <f>+AE98*$D98</f>
        <v>0</v>
      </c>
      <c r="AG98" s="380">
        <f>E98+G98+I98+K98+M98+O98+Q98+S98+U98+W98+Y98+AA98+AC98+AE98</f>
        <v>20</v>
      </c>
      <c r="AH98" s="379">
        <f>+AG98*$D98</f>
        <v>8200</v>
      </c>
    </row>
    <row r="99" spans="1:43" ht="16.8">
      <c r="A99" s="365"/>
      <c r="B99" s="404"/>
      <c r="C99" s="419"/>
      <c r="D99" s="494"/>
      <c r="E99" s="378"/>
      <c r="F99" s="379"/>
      <c r="G99" s="378"/>
      <c r="H99" s="379"/>
      <c r="I99" s="378"/>
      <c r="J99" s="379"/>
      <c r="K99" s="378"/>
      <c r="L99" s="379"/>
      <c r="M99" s="378"/>
      <c r="N99" s="379"/>
      <c r="O99" s="378"/>
      <c r="P99" s="379"/>
      <c r="Q99" s="378"/>
      <c r="R99" s="379"/>
      <c r="S99" s="378"/>
      <c r="T99" s="379"/>
      <c r="U99" s="379"/>
      <c r="V99" s="379"/>
      <c r="W99" s="378"/>
      <c r="X99" s="379"/>
      <c r="Y99" s="379"/>
      <c r="Z99" s="379"/>
      <c r="AA99" s="379"/>
      <c r="AB99" s="379"/>
      <c r="AC99" s="379"/>
      <c r="AD99" s="379"/>
      <c r="AE99" s="378"/>
      <c r="AF99" s="379"/>
      <c r="AG99" s="380"/>
      <c r="AH99" s="379"/>
    </row>
    <row r="100" spans="1:43" ht="67.2">
      <c r="A100" s="385">
        <f>A98+1</f>
        <v>32</v>
      </c>
      <c r="B100" s="421" t="s">
        <v>683</v>
      </c>
      <c r="C100" s="419"/>
      <c r="D100" s="494"/>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380"/>
      <c r="AH100" s="379"/>
    </row>
    <row r="101" spans="1:43" ht="16.8">
      <c r="A101" s="374"/>
      <c r="B101" s="399" t="s">
        <v>302</v>
      </c>
      <c r="C101" s="413" t="s">
        <v>348</v>
      </c>
      <c r="D101" s="494">
        <v>98</v>
      </c>
      <c r="E101" s="378">
        <f>'Rest Rooms &amp; Toilet Dtl'!G160</f>
        <v>6647</v>
      </c>
      <c r="F101" s="379">
        <f>+E101*$D101</f>
        <v>651406</v>
      </c>
      <c r="G101" s="378">
        <f>'Workers rest room&amp;change room'!G171</f>
        <v>12180</v>
      </c>
      <c r="H101" s="379">
        <f>+G101*$D101</f>
        <v>1193640</v>
      </c>
      <c r="I101" s="378">
        <f>'Health  Care Center DTL'!G214</f>
        <v>15488</v>
      </c>
      <c r="J101" s="379">
        <f>+I101*$D101</f>
        <v>1517824</v>
      </c>
      <c r="K101" s="378">
        <f>'Security Extension Dtl'!G176</f>
        <v>1470</v>
      </c>
      <c r="L101" s="379">
        <f>+K101*$D101</f>
        <v>144060</v>
      </c>
      <c r="M101" s="378">
        <f>'Scrap yard bins'!G144</f>
        <v>5985</v>
      </c>
      <c r="N101" s="379">
        <f>+M101*$D101</f>
        <v>586530</v>
      </c>
      <c r="O101" s="378">
        <f>'Oil Store'!G235</f>
        <v>3486</v>
      </c>
      <c r="P101" s="379">
        <f>+O101*$D101</f>
        <v>341628</v>
      </c>
      <c r="Q101" s="378">
        <v>0</v>
      </c>
      <c r="R101" s="379">
        <f>+Q101*$D101</f>
        <v>0</v>
      </c>
      <c r="S101" s="378">
        <f>'Search  Barrier Dtl'!G87</f>
        <v>0</v>
      </c>
      <c r="T101" s="379">
        <f>+S101*$D101</f>
        <v>0</v>
      </c>
      <c r="U101" s="379">
        <f>'Ambulance Shed '!G119</f>
        <v>546</v>
      </c>
      <c r="V101" s="379">
        <f>+U101*$D101</f>
        <v>53508</v>
      </c>
      <c r="W101" s="378">
        <f>'Sump &amp; External  Servieces Dtl '!G92</f>
        <v>1407</v>
      </c>
      <c r="X101" s="379">
        <f>+W101*$D101</f>
        <v>137886</v>
      </c>
      <c r="Y101" s="379">
        <v>0</v>
      </c>
      <c r="Z101" s="379">
        <f>+Y101*$D101</f>
        <v>0</v>
      </c>
      <c r="AA101" s="379">
        <f>'Approach roads'!H167</f>
        <v>3305</v>
      </c>
      <c r="AB101" s="379">
        <f>+AA101*$D101</f>
        <v>323890</v>
      </c>
      <c r="AC101" s="379">
        <f>'SEPTIC TANK(100 CAPACITY)'!G52</f>
        <v>3909</v>
      </c>
      <c r="AD101" s="379">
        <f>+AC101*$D101</f>
        <v>383082</v>
      </c>
      <c r="AE101" s="378">
        <v>0</v>
      </c>
      <c r="AF101" s="379">
        <f>+AE101*$D101</f>
        <v>0</v>
      </c>
      <c r="AG101" s="380">
        <f>E101+G101+I101+K101+M101+O101+Q101+S101+U101+W101+Y101+AA101+AC101+AE101</f>
        <v>54423</v>
      </c>
      <c r="AH101" s="379">
        <f>+AG101*$D101</f>
        <v>5333454</v>
      </c>
    </row>
    <row r="102" spans="1:43" ht="16.8">
      <c r="A102" s="385"/>
      <c r="B102" s="399"/>
      <c r="C102" s="419"/>
      <c r="D102" s="494"/>
      <c r="E102" s="378"/>
      <c r="F102" s="379"/>
      <c r="G102" s="378"/>
      <c r="H102" s="379"/>
      <c r="I102" s="378"/>
      <c r="J102" s="379"/>
      <c r="K102" s="378"/>
      <c r="L102" s="379"/>
      <c r="M102" s="378"/>
      <c r="N102" s="379"/>
      <c r="O102" s="378"/>
      <c r="P102" s="379"/>
      <c r="Q102" s="378"/>
      <c r="R102" s="379"/>
      <c r="S102" s="378"/>
      <c r="T102" s="379"/>
      <c r="U102" s="379"/>
      <c r="V102" s="379"/>
      <c r="W102" s="378"/>
      <c r="X102" s="379"/>
      <c r="Y102" s="379"/>
      <c r="Z102" s="379"/>
      <c r="AA102" s="379"/>
      <c r="AB102" s="379"/>
      <c r="AC102" s="379"/>
      <c r="AD102" s="379"/>
      <c r="AE102" s="378"/>
      <c r="AF102" s="379"/>
      <c r="AG102" s="380"/>
      <c r="AH102" s="379"/>
    </row>
    <row r="103" spans="1:43" s="275" customFormat="1" ht="235.2">
      <c r="A103" s="424">
        <f>A100+1</f>
        <v>33</v>
      </c>
      <c r="B103" s="391" t="s">
        <v>883</v>
      </c>
      <c r="C103" s="427"/>
      <c r="D103" s="494"/>
      <c r="E103" s="428"/>
      <c r="F103" s="428"/>
      <c r="G103" s="428"/>
      <c r="H103" s="428"/>
      <c r="I103" s="428"/>
      <c r="J103" s="428"/>
      <c r="K103" s="428"/>
      <c r="L103" s="428"/>
      <c r="M103" s="428"/>
      <c r="N103" s="428"/>
      <c r="O103" s="428"/>
      <c r="P103" s="428"/>
      <c r="Q103" s="428"/>
      <c r="R103" s="428"/>
      <c r="S103" s="428"/>
      <c r="T103" s="428"/>
      <c r="U103" s="428"/>
      <c r="V103" s="428"/>
      <c r="W103" s="428"/>
      <c r="X103" s="428"/>
      <c r="Y103" s="428"/>
      <c r="Z103" s="428"/>
      <c r="AA103" s="428"/>
      <c r="AB103" s="428"/>
      <c r="AC103" s="428"/>
      <c r="AD103" s="428"/>
      <c r="AE103" s="428"/>
      <c r="AF103" s="428"/>
      <c r="AG103" s="380"/>
      <c r="AH103" s="379"/>
      <c r="AI103" s="296"/>
      <c r="AJ103" s="529"/>
      <c r="AK103" s="362"/>
      <c r="AL103" s="362"/>
      <c r="AM103"/>
      <c r="AN103"/>
      <c r="AO103"/>
      <c r="AP103"/>
      <c r="AQ103"/>
    </row>
    <row r="104" spans="1:43" s="275" customFormat="1" ht="16.8">
      <c r="A104" s="429"/>
      <c r="B104" s="421" t="s">
        <v>964</v>
      </c>
      <c r="C104" s="398" t="s">
        <v>6</v>
      </c>
      <c r="D104" s="494">
        <v>345</v>
      </c>
      <c r="E104" s="378">
        <f>'Rest Rooms &amp; Toilet Dtl'!G166</f>
        <v>30</v>
      </c>
      <c r="F104" s="379">
        <f t="shared" ref="F104:F109" si="40">+E104*$D104</f>
        <v>10350</v>
      </c>
      <c r="G104" s="378">
        <f>'Workers rest room&amp;change room'!G177</f>
        <v>53</v>
      </c>
      <c r="H104" s="379">
        <f t="shared" ref="H104:H109" si="41">+G104*$D104</f>
        <v>18285</v>
      </c>
      <c r="I104" s="378">
        <f>'Health  Care Center DTL'!G223</f>
        <v>50</v>
      </c>
      <c r="J104" s="379">
        <f t="shared" ref="J104:J109" si="42">+I104*$D104</f>
        <v>17250</v>
      </c>
      <c r="K104" s="378">
        <f>'Security Extension Dtl'!G182</f>
        <v>6</v>
      </c>
      <c r="L104" s="379">
        <f t="shared" ref="L104:L109" si="43">+K104*$D104</f>
        <v>2070</v>
      </c>
      <c r="M104" s="378">
        <f>'Scrap yard bins'!G150</f>
        <v>50</v>
      </c>
      <c r="N104" s="379">
        <f t="shared" ref="N104:N109" si="44">+M104*$D104</f>
        <v>17250</v>
      </c>
      <c r="O104" s="378">
        <f>'Oil Store'!G242</f>
        <v>0</v>
      </c>
      <c r="P104" s="379">
        <f t="shared" ref="P104:P109" si="45">+O104*$D104</f>
        <v>0</v>
      </c>
      <c r="Q104" s="378">
        <v>0</v>
      </c>
      <c r="R104" s="379">
        <f t="shared" ref="R104:R109" si="46">+Q104*$D104</f>
        <v>0</v>
      </c>
      <c r="S104" s="378">
        <f>'Search  Barrier Dtl'!G93</f>
        <v>0</v>
      </c>
      <c r="T104" s="379">
        <f t="shared" ref="T104:T109" si="47">+S104*$D104</f>
        <v>0</v>
      </c>
      <c r="U104" s="379">
        <f>'Ambulance Shed '!G125</f>
        <v>5</v>
      </c>
      <c r="V104" s="379">
        <f t="shared" ref="V104:V109" si="48">+U104*$D104</f>
        <v>1725</v>
      </c>
      <c r="W104" s="378">
        <f>'Sump &amp; External  Servieces Dtl '!G99</f>
        <v>4</v>
      </c>
      <c r="X104" s="379">
        <f t="shared" ref="X104:X109" si="49">+W104*$D104</f>
        <v>1380</v>
      </c>
      <c r="Y104" s="379">
        <v>0</v>
      </c>
      <c r="Z104" s="379">
        <f t="shared" ref="Z104:Z109" si="50">+Y104*$D104</f>
        <v>0</v>
      </c>
      <c r="AA104" s="379">
        <f>'Approach roads'!G183</f>
        <v>56</v>
      </c>
      <c r="AB104" s="379">
        <f t="shared" ref="AB104:AB109" si="51">+AA104*$D104</f>
        <v>19320</v>
      </c>
      <c r="AC104" s="379">
        <f>'SEPTIC TANK(100 CAPACITY)'!G37</f>
        <v>5</v>
      </c>
      <c r="AD104" s="379">
        <f t="shared" ref="AD104:AD109" si="52">+AC104*$D104</f>
        <v>1725</v>
      </c>
      <c r="AE104" s="378">
        <v>0</v>
      </c>
      <c r="AF104" s="379">
        <f t="shared" ref="AF104:AF109" si="53">+AE104*$D104</f>
        <v>0</v>
      </c>
      <c r="AG104" s="380">
        <f t="shared" ref="AG104:AG109" si="54">E104+G104+I104+K104+M104+O104+Q104+S104+U104+W104+Y104+AA104+AC104+AE104</f>
        <v>259</v>
      </c>
      <c r="AH104" s="379">
        <f t="shared" ref="AH104:AH109" si="55">+AG104*$D104</f>
        <v>89355</v>
      </c>
      <c r="AI104" s="296"/>
      <c r="AJ104" s="529"/>
      <c r="AK104" s="362"/>
      <c r="AL104" s="362"/>
      <c r="AM104"/>
      <c r="AN104"/>
      <c r="AO104"/>
      <c r="AP104"/>
      <c r="AQ104"/>
    </row>
    <row r="105" spans="1:43" s="275" customFormat="1" ht="16.8">
      <c r="A105" s="429"/>
      <c r="B105" s="421" t="s">
        <v>965</v>
      </c>
      <c r="C105" s="398" t="s">
        <v>6</v>
      </c>
      <c r="D105" s="494">
        <v>815</v>
      </c>
      <c r="E105" s="378">
        <f>'Rest Rooms &amp; Toilet Dtl'!G178</f>
        <v>85</v>
      </c>
      <c r="F105" s="379">
        <f t="shared" si="40"/>
        <v>69275</v>
      </c>
      <c r="G105" s="378">
        <f>'Workers rest room&amp;change room'!G189</f>
        <v>185</v>
      </c>
      <c r="H105" s="379">
        <f t="shared" si="41"/>
        <v>150775</v>
      </c>
      <c r="I105" s="378">
        <f>'Health  Care Center DTL'!G239</f>
        <v>225</v>
      </c>
      <c r="J105" s="379">
        <f t="shared" si="42"/>
        <v>183375</v>
      </c>
      <c r="K105" s="378">
        <f>'Security Extension Dtl'!G194</f>
        <v>18</v>
      </c>
      <c r="L105" s="379">
        <f t="shared" si="43"/>
        <v>14670</v>
      </c>
      <c r="M105" s="378">
        <f>'Scrap yard bins'!G159</f>
        <v>69</v>
      </c>
      <c r="N105" s="379">
        <f t="shared" si="44"/>
        <v>56235</v>
      </c>
      <c r="O105" s="378">
        <f>'Oil Store'!G268</f>
        <v>38</v>
      </c>
      <c r="P105" s="379">
        <f t="shared" si="45"/>
        <v>30970</v>
      </c>
      <c r="Q105" s="378">
        <v>0</v>
      </c>
      <c r="R105" s="379">
        <f t="shared" si="46"/>
        <v>0</v>
      </c>
      <c r="S105" s="378">
        <f>'Search  Barrier Dtl'!G99</f>
        <v>0</v>
      </c>
      <c r="T105" s="379">
        <f t="shared" si="47"/>
        <v>0</v>
      </c>
      <c r="U105" s="379">
        <f>'Ambulance Shed '!G132</f>
        <v>6</v>
      </c>
      <c r="V105" s="379">
        <f t="shared" si="48"/>
        <v>4890</v>
      </c>
      <c r="W105" s="378">
        <v>0</v>
      </c>
      <c r="X105" s="379">
        <f t="shared" si="49"/>
        <v>0</v>
      </c>
      <c r="Y105" s="379">
        <v>0</v>
      </c>
      <c r="Z105" s="379">
        <f t="shared" si="50"/>
        <v>0</v>
      </c>
      <c r="AA105" s="379">
        <v>0</v>
      </c>
      <c r="AB105" s="379">
        <f t="shared" si="51"/>
        <v>0</v>
      </c>
      <c r="AC105" s="379"/>
      <c r="AD105" s="379">
        <f t="shared" si="52"/>
        <v>0</v>
      </c>
      <c r="AE105" s="378">
        <v>0</v>
      </c>
      <c r="AF105" s="379">
        <f t="shared" si="53"/>
        <v>0</v>
      </c>
      <c r="AG105" s="380">
        <f t="shared" si="54"/>
        <v>626</v>
      </c>
      <c r="AH105" s="379">
        <f t="shared" si="55"/>
        <v>510190</v>
      </c>
      <c r="AI105" s="296"/>
      <c r="AJ105" s="529"/>
      <c r="AK105" s="362"/>
      <c r="AL105" s="362"/>
      <c r="AM105"/>
      <c r="AN105"/>
      <c r="AO105"/>
      <c r="AP105"/>
      <c r="AQ105"/>
    </row>
    <row r="106" spans="1:43" s="275" customFormat="1" ht="33.6">
      <c r="A106" s="429"/>
      <c r="B106" s="421" t="s">
        <v>966</v>
      </c>
      <c r="C106" s="398" t="s">
        <v>6</v>
      </c>
      <c r="D106" s="494">
        <v>775</v>
      </c>
      <c r="E106" s="378">
        <f>'Rest Rooms &amp; Toilet Dtl'!G217+'Rest Rooms &amp; Toilet Dtl'!G203</f>
        <v>115</v>
      </c>
      <c r="F106" s="379">
        <f t="shared" si="40"/>
        <v>89125</v>
      </c>
      <c r="G106" s="378">
        <f>'Workers rest room&amp;change room'!G226+'Workers rest room&amp;change room'!G215</f>
        <v>173</v>
      </c>
      <c r="H106" s="379">
        <f t="shared" si="41"/>
        <v>134075</v>
      </c>
      <c r="I106" s="378">
        <f>'Health  Care Center DTL'!G306+'Health  Care Center DTL'!G270</f>
        <v>257</v>
      </c>
      <c r="J106" s="379">
        <f t="shared" si="42"/>
        <v>199175</v>
      </c>
      <c r="K106" s="378">
        <f>'Security Extension Dtl'!G228+'Security Extension Dtl'!G217</f>
        <v>25</v>
      </c>
      <c r="L106" s="379">
        <f t="shared" si="43"/>
        <v>19375</v>
      </c>
      <c r="M106" s="378">
        <f>'Scrap yard bins'!G175</f>
        <v>18</v>
      </c>
      <c r="N106" s="379">
        <f t="shared" si="44"/>
        <v>13950</v>
      </c>
      <c r="O106" s="378">
        <f>'Oil Store'!G316+'Oil Store'!G353</f>
        <v>129</v>
      </c>
      <c r="P106" s="379">
        <f t="shared" si="45"/>
        <v>99975</v>
      </c>
      <c r="Q106" s="378">
        <v>0</v>
      </c>
      <c r="R106" s="379">
        <f t="shared" si="46"/>
        <v>0</v>
      </c>
      <c r="S106" s="378">
        <v>0</v>
      </c>
      <c r="T106" s="379">
        <f t="shared" si="47"/>
        <v>0</v>
      </c>
      <c r="U106" s="379">
        <f>'Ambulance Shed '!G139+'Ambulance Shed '!G144</f>
        <v>10</v>
      </c>
      <c r="V106" s="379">
        <f t="shared" si="48"/>
        <v>7750</v>
      </c>
      <c r="W106" s="378">
        <f>'Sump &amp; External  Servieces Dtl '!G114</f>
        <v>10</v>
      </c>
      <c r="X106" s="379">
        <f t="shared" si="49"/>
        <v>7750</v>
      </c>
      <c r="Y106" s="379">
        <v>0</v>
      </c>
      <c r="Z106" s="379">
        <f t="shared" si="50"/>
        <v>0</v>
      </c>
      <c r="AA106" s="379">
        <v>0</v>
      </c>
      <c r="AB106" s="379">
        <f t="shared" si="51"/>
        <v>0</v>
      </c>
      <c r="AC106" s="379">
        <f>'SEPTIC TANK(100 CAPACITY)'!G44</f>
        <v>24</v>
      </c>
      <c r="AD106" s="379">
        <f t="shared" si="52"/>
        <v>18600</v>
      </c>
      <c r="AE106" s="378">
        <v>0</v>
      </c>
      <c r="AF106" s="379">
        <f t="shared" si="53"/>
        <v>0</v>
      </c>
      <c r="AG106" s="380">
        <f t="shared" si="54"/>
        <v>761</v>
      </c>
      <c r="AH106" s="379">
        <f t="shared" si="55"/>
        <v>589775</v>
      </c>
      <c r="AI106" s="296"/>
      <c r="AJ106" s="529"/>
      <c r="AK106" s="362"/>
      <c r="AL106" s="362"/>
      <c r="AM106"/>
      <c r="AN106"/>
      <c r="AO106"/>
      <c r="AP106"/>
      <c r="AQ106"/>
    </row>
    <row r="107" spans="1:43" s="275" customFormat="1" ht="16.8">
      <c r="A107" s="429"/>
      <c r="B107" s="421" t="s">
        <v>967</v>
      </c>
      <c r="C107" s="398" t="s">
        <v>6</v>
      </c>
      <c r="D107" s="494">
        <v>570</v>
      </c>
      <c r="E107" s="378">
        <f>'Rest Rooms &amp; Toilet Dtl'!G210+'Rest Rooms &amp; Toilet Dtl'!G194+'Rest Rooms &amp; Toilet Dtl'!G184</f>
        <v>155</v>
      </c>
      <c r="F107" s="379">
        <f t="shared" si="40"/>
        <v>88350</v>
      </c>
      <c r="G107" s="378">
        <f>'Workers rest room&amp;change room'!G221+'Workers rest room&amp;change room'!G206+'Workers rest room&amp;change room'!G196</f>
        <v>264</v>
      </c>
      <c r="H107" s="379">
        <f t="shared" si="41"/>
        <v>150480</v>
      </c>
      <c r="I107" s="378">
        <f>'Health  Care Center DTL'!G299+'Health  Care Center DTL'!G260+'Health  Care Center DTL'!G247</f>
        <v>307</v>
      </c>
      <c r="J107" s="379">
        <f t="shared" si="42"/>
        <v>174990</v>
      </c>
      <c r="K107" s="378">
        <f>'Security Extension Dtl'!G224+'Security Extension Dtl'!G210+'Security Extension Dtl'!G201</f>
        <v>36</v>
      </c>
      <c r="L107" s="379">
        <f t="shared" si="43"/>
        <v>20520</v>
      </c>
      <c r="M107" s="378">
        <f>'Scrap yard bins'!G166</f>
        <v>63</v>
      </c>
      <c r="N107" s="379">
        <f t="shared" si="44"/>
        <v>35910</v>
      </c>
      <c r="O107" s="378">
        <f>'Oil Store'!G276+'Oil Store'!G303+'Oil Store'!G345</f>
        <v>103</v>
      </c>
      <c r="P107" s="379">
        <f t="shared" si="45"/>
        <v>58710</v>
      </c>
      <c r="Q107" s="378">
        <v>0</v>
      </c>
      <c r="R107" s="379">
        <f t="shared" si="46"/>
        <v>0</v>
      </c>
      <c r="S107" s="378">
        <v>0</v>
      </c>
      <c r="T107" s="379">
        <f t="shared" si="47"/>
        <v>0</v>
      </c>
      <c r="U107" s="379">
        <v>0</v>
      </c>
      <c r="V107" s="379">
        <f t="shared" si="48"/>
        <v>0</v>
      </c>
      <c r="W107" s="378">
        <v>0</v>
      </c>
      <c r="X107" s="379">
        <f t="shared" si="49"/>
        <v>0</v>
      </c>
      <c r="Y107" s="379">
        <v>0</v>
      </c>
      <c r="Z107" s="379">
        <f t="shared" si="50"/>
        <v>0</v>
      </c>
      <c r="AA107" s="379">
        <v>0</v>
      </c>
      <c r="AB107" s="379">
        <f t="shared" si="51"/>
        <v>0</v>
      </c>
      <c r="AC107" s="379"/>
      <c r="AD107" s="379">
        <f t="shared" si="52"/>
        <v>0</v>
      </c>
      <c r="AE107" s="378">
        <v>0</v>
      </c>
      <c r="AF107" s="379">
        <f t="shared" si="53"/>
        <v>0</v>
      </c>
      <c r="AG107" s="380">
        <f t="shared" si="54"/>
        <v>928</v>
      </c>
      <c r="AH107" s="379">
        <f t="shared" si="55"/>
        <v>528960</v>
      </c>
      <c r="AI107" s="296"/>
      <c r="AJ107" s="529"/>
      <c r="AK107" s="362"/>
      <c r="AL107" s="362"/>
      <c r="AM107"/>
      <c r="AN107"/>
      <c r="AO107"/>
      <c r="AP107"/>
      <c r="AQ107"/>
    </row>
    <row r="108" spans="1:43" s="275" customFormat="1" ht="16.8">
      <c r="A108" s="429"/>
      <c r="B108" s="421" t="s">
        <v>968</v>
      </c>
      <c r="C108" s="398" t="s">
        <v>6</v>
      </c>
      <c r="D108" s="494">
        <v>620</v>
      </c>
      <c r="E108" s="378">
        <v>0</v>
      </c>
      <c r="F108" s="379">
        <f t="shared" si="40"/>
        <v>0</v>
      </c>
      <c r="G108" s="378">
        <f>'Workers rest room&amp;change room'!G239</f>
        <v>32</v>
      </c>
      <c r="H108" s="379">
        <f t="shared" si="41"/>
        <v>19840</v>
      </c>
      <c r="I108" s="378">
        <f>'Health  Care Center DTL'!G287</f>
        <v>32</v>
      </c>
      <c r="J108" s="379">
        <f t="shared" si="42"/>
        <v>19840</v>
      </c>
      <c r="K108" s="378">
        <v>0</v>
      </c>
      <c r="L108" s="379">
        <f t="shared" si="43"/>
        <v>0</v>
      </c>
      <c r="M108" s="378">
        <v>0</v>
      </c>
      <c r="N108" s="379">
        <f t="shared" si="44"/>
        <v>0</v>
      </c>
      <c r="O108" s="378">
        <f>'Oil Store'!G337</f>
        <v>0</v>
      </c>
      <c r="P108" s="379">
        <f t="shared" si="45"/>
        <v>0</v>
      </c>
      <c r="Q108" s="378">
        <v>0</v>
      </c>
      <c r="R108" s="379">
        <f t="shared" si="46"/>
        <v>0</v>
      </c>
      <c r="S108" s="378">
        <v>0</v>
      </c>
      <c r="T108" s="379">
        <f t="shared" si="47"/>
        <v>0</v>
      </c>
      <c r="U108" s="379">
        <v>0</v>
      </c>
      <c r="V108" s="379">
        <f t="shared" si="48"/>
        <v>0</v>
      </c>
      <c r="W108" s="378">
        <v>0</v>
      </c>
      <c r="X108" s="379">
        <f t="shared" si="49"/>
        <v>0</v>
      </c>
      <c r="Y108" s="379">
        <v>0</v>
      </c>
      <c r="Z108" s="379">
        <f t="shared" si="50"/>
        <v>0</v>
      </c>
      <c r="AA108" s="379">
        <v>0</v>
      </c>
      <c r="AB108" s="379">
        <f t="shared" si="51"/>
        <v>0</v>
      </c>
      <c r="AC108" s="379"/>
      <c r="AD108" s="379">
        <f t="shared" si="52"/>
        <v>0</v>
      </c>
      <c r="AE108" s="378">
        <v>0</v>
      </c>
      <c r="AF108" s="379">
        <f t="shared" si="53"/>
        <v>0</v>
      </c>
      <c r="AG108" s="380">
        <f t="shared" si="54"/>
        <v>64</v>
      </c>
      <c r="AH108" s="379">
        <f t="shared" si="55"/>
        <v>39680</v>
      </c>
      <c r="AI108" s="296"/>
      <c r="AJ108" s="529"/>
      <c r="AK108" s="362"/>
      <c r="AL108" s="362"/>
      <c r="AM108"/>
      <c r="AN108"/>
      <c r="AO108"/>
      <c r="AP108"/>
      <c r="AQ108"/>
    </row>
    <row r="109" spans="1:43" s="275" customFormat="1" ht="33.6">
      <c r="A109" s="429"/>
      <c r="B109" s="421" t="s">
        <v>969</v>
      </c>
      <c r="C109" s="398" t="s">
        <v>6</v>
      </c>
      <c r="D109" s="494">
        <v>668</v>
      </c>
      <c r="E109" s="378">
        <v>0</v>
      </c>
      <c r="F109" s="379">
        <f t="shared" si="40"/>
        <v>0</v>
      </c>
      <c r="G109" s="378">
        <v>0</v>
      </c>
      <c r="H109" s="379">
        <f t="shared" si="41"/>
        <v>0</v>
      </c>
      <c r="I109" s="378">
        <v>0</v>
      </c>
      <c r="J109" s="379">
        <f t="shared" si="42"/>
        <v>0</v>
      </c>
      <c r="K109" s="378">
        <v>0</v>
      </c>
      <c r="L109" s="379">
        <f t="shared" si="43"/>
        <v>0</v>
      </c>
      <c r="M109" s="378">
        <v>0</v>
      </c>
      <c r="N109" s="379">
        <f t="shared" si="44"/>
        <v>0</v>
      </c>
      <c r="O109" s="378">
        <v>0</v>
      </c>
      <c r="P109" s="379">
        <f t="shared" si="45"/>
        <v>0</v>
      </c>
      <c r="Q109" s="378">
        <v>0</v>
      </c>
      <c r="R109" s="379">
        <f t="shared" si="46"/>
        <v>0</v>
      </c>
      <c r="S109" s="378">
        <v>0</v>
      </c>
      <c r="T109" s="379">
        <f t="shared" si="47"/>
        <v>0</v>
      </c>
      <c r="U109" s="379">
        <v>0</v>
      </c>
      <c r="V109" s="379">
        <f t="shared" si="48"/>
        <v>0</v>
      </c>
      <c r="W109" s="378">
        <f>'Sump &amp; External  Servieces Dtl '!G106</f>
        <v>57</v>
      </c>
      <c r="X109" s="379">
        <f t="shared" si="49"/>
        <v>38076</v>
      </c>
      <c r="Y109" s="379">
        <v>0</v>
      </c>
      <c r="Z109" s="379">
        <f t="shared" si="50"/>
        <v>0</v>
      </c>
      <c r="AA109" s="379">
        <v>0</v>
      </c>
      <c r="AB109" s="379">
        <f t="shared" si="51"/>
        <v>0</v>
      </c>
      <c r="AC109" s="379">
        <f>'SEPTIC TANK(100 CAPACITY)'!G42</f>
        <v>100</v>
      </c>
      <c r="AD109" s="379">
        <f t="shared" si="52"/>
        <v>66800</v>
      </c>
      <c r="AE109" s="378">
        <v>0</v>
      </c>
      <c r="AF109" s="379">
        <f t="shared" si="53"/>
        <v>0</v>
      </c>
      <c r="AG109" s="380">
        <f t="shared" si="54"/>
        <v>157</v>
      </c>
      <c r="AH109" s="379">
        <f t="shared" si="55"/>
        <v>104876</v>
      </c>
      <c r="AI109" s="296"/>
      <c r="AJ109" s="529"/>
      <c r="AK109" s="362"/>
      <c r="AL109" s="362"/>
      <c r="AM109"/>
      <c r="AN109"/>
      <c r="AO109"/>
      <c r="AP109"/>
      <c r="AQ109"/>
    </row>
    <row r="110" spans="1:43" s="275" customFormat="1" ht="16.8">
      <c r="A110" s="430"/>
      <c r="B110" s="431"/>
      <c r="C110" s="432"/>
      <c r="D110" s="494"/>
      <c r="E110" s="433"/>
      <c r="F110" s="433"/>
      <c r="G110" s="433"/>
      <c r="H110" s="433"/>
      <c r="I110" s="433"/>
      <c r="J110" s="433"/>
      <c r="K110" s="433"/>
      <c r="L110" s="433"/>
      <c r="M110" s="433"/>
      <c r="N110" s="433"/>
      <c r="O110" s="433"/>
      <c r="P110" s="433"/>
      <c r="Q110" s="433"/>
      <c r="R110" s="433"/>
      <c r="S110" s="433"/>
      <c r="T110" s="433"/>
      <c r="U110" s="433"/>
      <c r="V110" s="433"/>
      <c r="W110" s="433"/>
      <c r="X110" s="433"/>
      <c r="Y110" s="433"/>
      <c r="Z110" s="433"/>
      <c r="AA110" s="433"/>
      <c r="AB110" s="433"/>
      <c r="AC110" s="433"/>
      <c r="AD110" s="433"/>
      <c r="AE110" s="433"/>
      <c r="AF110" s="433"/>
      <c r="AG110" s="380"/>
      <c r="AH110" s="379"/>
      <c r="AI110" s="296"/>
      <c r="AJ110" s="529"/>
      <c r="AK110" s="362"/>
      <c r="AL110" s="362"/>
      <c r="AM110"/>
      <c r="AN110"/>
      <c r="AO110"/>
      <c r="AP110"/>
      <c r="AQ110"/>
    </row>
    <row r="111" spans="1:43" ht="151.19999999999999">
      <c r="A111" s="374">
        <f>A103+1</f>
        <v>34</v>
      </c>
      <c r="B111" s="391" t="s">
        <v>884</v>
      </c>
      <c r="C111" s="376" t="s">
        <v>7</v>
      </c>
      <c r="D111" s="494">
        <v>890</v>
      </c>
      <c r="E111" s="378">
        <f>'Rest Rooms &amp; Toilet Dtl'!G60</f>
        <v>18</v>
      </c>
      <c r="F111" s="379">
        <f>+E111*$D111</f>
        <v>16020</v>
      </c>
      <c r="G111" s="378">
        <f>'Workers rest room&amp;change room'!G56</f>
        <v>37</v>
      </c>
      <c r="H111" s="379">
        <f>+G111*$D111</f>
        <v>32930</v>
      </c>
      <c r="I111" s="378">
        <f>'Health  Care Center DTL'!G73</f>
        <v>31</v>
      </c>
      <c r="J111" s="379">
        <f>+I111*$D111</f>
        <v>27590</v>
      </c>
      <c r="K111" s="378">
        <f>'Security Extension Dtl'!G80</f>
        <v>3</v>
      </c>
      <c r="L111" s="379">
        <f>+K111*$D111</f>
        <v>2670</v>
      </c>
      <c r="M111" s="378">
        <f>'Scrap yard bins'!G79</f>
        <v>44</v>
      </c>
      <c r="N111" s="379">
        <f>+M111*$D111</f>
        <v>39160</v>
      </c>
      <c r="O111" s="378">
        <f>'Oil Store'!G59</f>
        <v>0</v>
      </c>
      <c r="P111" s="379">
        <f>+O111*$D111</f>
        <v>0</v>
      </c>
      <c r="Q111" s="378">
        <v>0</v>
      </c>
      <c r="R111" s="379">
        <f>+Q111*$D111</f>
        <v>0</v>
      </c>
      <c r="S111" s="378">
        <v>0</v>
      </c>
      <c r="T111" s="379">
        <f>+S111*$D111</f>
        <v>0</v>
      </c>
      <c r="U111" s="379">
        <f>'Ambulance Shed '!G55</f>
        <v>3</v>
      </c>
      <c r="V111" s="379">
        <f>+U111*$D111</f>
        <v>2670</v>
      </c>
      <c r="W111" s="378">
        <v>0</v>
      </c>
      <c r="X111" s="379">
        <f>+W111*$D111</f>
        <v>0</v>
      </c>
      <c r="Y111" s="379">
        <f>'Office Area-1 Toilet '!G41</f>
        <v>0</v>
      </c>
      <c r="Z111" s="379">
        <f>+Y111*$D111</f>
        <v>0</v>
      </c>
      <c r="AA111" s="379">
        <f>'Approach roads'!G88</f>
        <v>117</v>
      </c>
      <c r="AB111" s="379">
        <f>+AA111*$D111</f>
        <v>104130</v>
      </c>
      <c r="AC111" s="379"/>
      <c r="AD111" s="379"/>
      <c r="AE111" s="378">
        <v>0</v>
      </c>
      <c r="AF111" s="379">
        <f>+AE111*$D111</f>
        <v>0</v>
      </c>
      <c r="AG111" s="380">
        <f>E111+G111+I111+K111+M111+O111+Q111+S111+U111+W111+Y111+AA111+AC111+AE111</f>
        <v>253</v>
      </c>
      <c r="AH111" s="379">
        <f>+AG111*$D111</f>
        <v>225170</v>
      </c>
    </row>
    <row r="112" spans="1:43" ht="16.8">
      <c r="A112" s="381"/>
      <c r="B112" s="382"/>
      <c r="C112" s="376"/>
      <c r="D112" s="494"/>
      <c r="E112" s="411"/>
      <c r="F112" s="411"/>
      <c r="G112" s="411"/>
      <c r="H112" s="411"/>
      <c r="I112" s="411"/>
      <c r="J112" s="411"/>
      <c r="K112" s="411"/>
      <c r="L112" s="411"/>
      <c r="M112" s="411"/>
      <c r="N112" s="411"/>
      <c r="O112" s="411"/>
      <c r="P112" s="411"/>
      <c r="Q112" s="411"/>
      <c r="R112" s="411"/>
      <c r="S112" s="411"/>
      <c r="T112" s="411"/>
      <c r="U112" s="411"/>
      <c r="V112" s="411"/>
      <c r="W112" s="411"/>
      <c r="X112" s="411"/>
      <c r="Y112" s="411"/>
      <c r="Z112" s="411"/>
      <c r="AA112" s="411"/>
      <c r="AB112" s="411"/>
      <c r="AC112" s="411"/>
      <c r="AD112" s="411"/>
      <c r="AE112" s="411"/>
      <c r="AF112" s="411"/>
      <c r="AG112" s="380"/>
      <c r="AH112" s="379"/>
    </row>
    <row r="113" spans="1:34" ht="16.8">
      <c r="A113" s="381"/>
      <c r="B113" s="410" t="s">
        <v>295</v>
      </c>
      <c r="C113" s="413"/>
      <c r="D113" s="494"/>
      <c r="E113" s="415"/>
      <c r="F113" s="402">
        <f>SUM(F82:F112)</f>
        <v>1432676</v>
      </c>
      <c r="G113" s="415"/>
      <c r="H113" s="402">
        <f>SUM(H82:H112)</f>
        <v>2596660</v>
      </c>
      <c r="I113" s="415"/>
      <c r="J113" s="402">
        <f>SUM(J82:J112)</f>
        <v>3193854</v>
      </c>
      <c r="K113" s="415"/>
      <c r="L113" s="402">
        <f>SUM(L82:L112)</f>
        <v>309540</v>
      </c>
      <c r="M113" s="415"/>
      <c r="N113" s="402">
        <f>SUM(N82:N112)</f>
        <v>1186060</v>
      </c>
      <c r="O113" s="415"/>
      <c r="P113" s="402">
        <f>SUM(P82:P112)</f>
        <v>739983</v>
      </c>
      <c r="Q113" s="415"/>
      <c r="R113" s="402">
        <f>SUM(R82:R112)</f>
        <v>0</v>
      </c>
      <c r="S113" s="415"/>
      <c r="T113" s="402">
        <f>SUM(T82:T112)</f>
        <v>0</v>
      </c>
      <c r="U113" s="402"/>
      <c r="V113" s="402">
        <f>SUM(V82:V112)</f>
        <v>122368</v>
      </c>
      <c r="W113" s="415"/>
      <c r="X113" s="402">
        <f>SUM(X82:X112)</f>
        <v>276842</v>
      </c>
      <c r="Y113" s="402"/>
      <c r="Z113" s="402">
        <f>SUM(Z82:Z112)</f>
        <v>27291.896874999999</v>
      </c>
      <c r="AA113" s="402"/>
      <c r="AB113" s="402">
        <f>SUM(AB82:AB112)</f>
        <v>708715</v>
      </c>
      <c r="AC113" s="402"/>
      <c r="AD113" s="402">
        <f>SUM(AD82:AD112)</f>
        <v>637407</v>
      </c>
      <c r="AE113" s="415"/>
      <c r="AF113" s="402">
        <f>SUM(AF82:AF112)</f>
        <v>768750</v>
      </c>
      <c r="AG113" s="380"/>
      <c r="AH113" s="379"/>
    </row>
    <row r="114" spans="1:34" ht="16.8">
      <c r="A114" s="381"/>
      <c r="B114" s="382"/>
      <c r="C114" s="413"/>
      <c r="D114" s="494"/>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380"/>
      <c r="AH114" s="379"/>
    </row>
    <row r="115" spans="1:34" ht="16.8">
      <c r="A115" s="381"/>
      <c r="B115" s="423" t="s">
        <v>359</v>
      </c>
      <c r="C115" s="413"/>
      <c r="D115" s="494"/>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380"/>
      <c r="AH115" s="379"/>
    </row>
    <row r="116" spans="1:34" ht="16.8">
      <c r="A116" s="381"/>
      <c r="B116" s="382"/>
      <c r="C116" s="383"/>
      <c r="D116" s="494"/>
      <c r="E116" s="384"/>
      <c r="F116" s="384"/>
      <c r="G116" s="384"/>
      <c r="H116" s="384"/>
      <c r="I116" s="384"/>
      <c r="J116" s="384"/>
      <c r="K116" s="384"/>
      <c r="L116" s="384"/>
      <c r="M116" s="384"/>
      <c r="N116" s="384"/>
      <c r="O116" s="384"/>
      <c r="P116" s="384"/>
      <c r="Q116" s="384"/>
      <c r="R116" s="384"/>
      <c r="S116" s="384"/>
      <c r="T116" s="384"/>
      <c r="U116" s="384"/>
      <c r="V116" s="384"/>
      <c r="W116" s="384"/>
      <c r="X116" s="384"/>
      <c r="Y116" s="384"/>
      <c r="Z116" s="384"/>
      <c r="AA116" s="384"/>
      <c r="AB116" s="384"/>
      <c r="AC116" s="384"/>
      <c r="AD116" s="384"/>
      <c r="AE116" s="384"/>
      <c r="AF116" s="384"/>
      <c r="AG116" s="380"/>
      <c r="AH116" s="379"/>
    </row>
    <row r="117" spans="1:34" ht="84">
      <c r="A117" s="374">
        <f>A111+1</f>
        <v>35</v>
      </c>
      <c r="B117" s="375" t="s">
        <v>885</v>
      </c>
      <c r="C117" s="376" t="s">
        <v>7</v>
      </c>
      <c r="D117" s="494">
        <v>6770</v>
      </c>
      <c r="E117" s="378">
        <f>'Rest Rooms &amp; Toilet Dtl'!G76</f>
        <v>18</v>
      </c>
      <c r="F117" s="379">
        <f>+E117*$D117</f>
        <v>121860</v>
      </c>
      <c r="G117" s="378">
        <f>'Workers rest room&amp;change room'!G73</f>
        <v>28</v>
      </c>
      <c r="H117" s="379">
        <f>+G117*$D117</f>
        <v>189560</v>
      </c>
      <c r="I117" s="378">
        <f>'Health  Care Center DTL'!G95</f>
        <v>30</v>
      </c>
      <c r="J117" s="379">
        <f>+I117*$D117</f>
        <v>203100</v>
      </c>
      <c r="K117" s="378">
        <f>'Security Extension Dtl'!G94</f>
        <v>4</v>
      </c>
      <c r="L117" s="379">
        <f>+K117*$D117</f>
        <v>27080</v>
      </c>
      <c r="M117" s="378">
        <f>'Scrap yard bins'!G97</f>
        <v>4</v>
      </c>
      <c r="N117" s="379">
        <f>+M117*$D117</f>
        <v>27080</v>
      </c>
      <c r="O117" s="378">
        <f>'Oil Store'!G78</f>
        <v>0</v>
      </c>
      <c r="P117" s="379">
        <f>+O117*$D117</f>
        <v>0</v>
      </c>
      <c r="Q117" s="378">
        <v>0</v>
      </c>
      <c r="R117" s="379">
        <f>+Q117*$D117</f>
        <v>0</v>
      </c>
      <c r="S117" s="378">
        <f>'Search  Barrier Dtl'!G54</f>
        <v>0</v>
      </c>
      <c r="T117" s="379">
        <f>+S117*$D117</f>
        <v>0</v>
      </c>
      <c r="U117" s="379">
        <f>'Ambulance Shed '!G75</f>
        <v>8</v>
      </c>
      <c r="V117" s="379">
        <f>+U117*$D117</f>
        <v>54160</v>
      </c>
      <c r="W117" s="378">
        <v>0</v>
      </c>
      <c r="X117" s="379">
        <f>+W117*$D117</f>
        <v>0</v>
      </c>
      <c r="Y117" s="379">
        <f>'Office Area-1 Toilet '!G62</f>
        <v>0</v>
      </c>
      <c r="Z117" s="379">
        <f>+Y117*$D117</f>
        <v>0</v>
      </c>
      <c r="AA117" s="379">
        <v>0</v>
      </c>
      <c r="AB117" s="379">
        <f>+AA117*$D117</f>
        <v>0</v>
      </c>
      <c r="AC117" s="379"/>
      <c r="AD117" s="379"/>
      <c r="AE117" s="378">
        <v>0</v>
      </c>
      <c r="AF117" s="379">
        <f>+AE117*$D117</f>
        <v>0</v>
      </c>
      <c r="AG117" s="380">
        <f>E117+G117+I117+K117+M117+O117+Q117+S117+U117+W117+Y117+AA117+AC117+AE117</f>
        <v>92</v>
      </c>
      <c r="AH117" s="379">
        <f>+AG117*$D117</f>
        <v>622840</v>
      </c>
    </row>
    <row r="118" spans="1:34" ht="16.8">
      <c r="A118" s="381"/>
      <c r="B118" s="382"/>
      <c r="C118" s="376"/>
      <c r="D118" s="494"/>
      <c r="E118" s="378"/>
      <c r="F118" s="378"/>
      <c r="G118" s="378"/>
      <c r="H118" s="378"/>
      <c r="I118" s="378"/>
      <c r="J118" s="378"/>
      <c r="K118" s="378"/>
      <c r="L118" s="378"/>
      <c r="M118" s="378"/>
      <c r="N118" s="378"/>
      <c r="O118" s="378"/>
      <c r="P118" s="378"/>
      <c r="Q118" s="378"/>
      <c r="R118" s="378"/>
      <c r="S118" s="378"/>
      <c r="T118" s="378"/>
      <c r="U118" s="378"/>
      <c r="V118" s="378"/>
      <c r="W118" s="378"/>
      <c r="X118" s="378"/>
      <c r="Y118" s="378"/>
      <c r="Z118" s="378"/>
      <c r="AA118" s="378"/>
      <c r="AB118" s="378"/>
      <c r="AC118" s="378"/>
      <c r="AD118" s="378"/>
      <c r="AE118" s="378"/>
      <c r="AF118" s="378"/>
      <c r="AG118" s="380"/>
      <c r="AH118" s="379"/>
    </row>
    <row r="119" spans="1:34" ht="151.19999999999999">
      <c r="A119" s="374">
        <f>A117+1</f>
        <v>36</v>
      </c>
      <c r="B119" s="375" t="s">
        <v>886</v>
      </c>
      <c r="C119" s="376" t="s">
        <v>7</v>
      </c>
      <c r="D119" s="494">
        <v>8840</v>
      </c>
      <c r="E119" s="378">
        <f>'Rest Rooms &amp; Toilet Dtl'!G233</f>
        <v>25</v>
      </c>
      <c r="F119" s="379">
        <f>+E119*$D119</f>
        <v>221000</v>
      </c>
      <c r="G119" s="378">
        <f>'Workers rest room&amp;change room'!G256</f>
        <v>49</v>
      </c>
      <c r="H119" s="379">
        <f>+G119*$D119</f>
        <v>433160</v>
      </c>
      <c r="I119" s="378">
        <f>'Health  Care Center DTL'!G327</f>
        <v>44</v>
      </c>
      <c r="J119" s="379">
        <f>+I119*$D119</f>
        <v>388960</v>
      </c>
      <c r="K119" s="378">
        <f>'Security Extension Dtl'!G246</f>
        <v>5</v>
      </c>
      <c r="L119" s="379">
        <f>+K119*$D119</f>
        <v>44200</v>
      </c>
      <c r="M119" s="378">
        <f>'Scrap yard bins'!G195</f>
        <v>89</v>
      </c>
      <c r="N119" s="379">
        <f>+M119*$D119</f>
        <v>786760</v>
      </c>
      <c r="O119" s="378">
        <f>'Oil Store'!G394</f>
        <v>20</v>
      </c>
      <c r="P119" s="379">
        <f>+O119*$D119</f>
        <v>176800</v>
      </c>
      <c r="Q119" s="378">
        <v>0</v>
      </c>
      <c r="R119" s="379">
        <f>+Q119*$D119</f>
        <v>0</v>
      </c>
      <c r="S119" s="378">
        <v>0</v>
      </c>
      <c r="T119" s="379">
        <f>+S119*$D119</f>
        <v>0</v>
      </c>
      <c r="U119" s="379">
        <f>'Ambulance Shed '!G151</f>
        <v>2</v>
      </c>
      <c r="V119" s="379">
        <f>+U119*$D119</f>
        <v>17680</v>
      </c>
      <c r="W119" s="378">
        <v>0</v>
      </c>
      <c r="X119" s="379">
        <f>+W119*$D119</f>
        <v>0</v>
      </c>
      <c r="Y119" s="379">
        <f>'Office Area-1 Toilet '!G82</f>
        <v>7</v>
      </c>
      <c r="Z119" s="379">
        <f>+Y119*$D119</f>
        <v>61880</v>
      </c>
      <c r="AA119" s="379">
        <v>0</v>
      </c>
      <c r="AB119" s="379">
        <f>+AA119*$D119</f>
        <v>0</v>
      </c>
      <c r="AC119" s="379"/>
      <c r="AD119" s="379"/>
      <c r="AE119" s="378">
        <v>100</v>
      </c>
      <c r="AF119" s="379">
        <f>+AE119*$D119</f>
        <v>884000</v>
      </c>
      <c r="AG119" s="380">
        <f>E119+G119+I119+K119+M119+O119+Q119+S119+U119+W119+Y119+AA119+AC119+AE119</f>
        <v>341</v>
      </c>
      <c r="AH119" s="379">
        <f>+AG119*$D119</f>
        <v>3014440</v>
      </c>
    </row>
    <row r="120" spans="1:34" ht="16.8">
      <c r="A120" s="381"/>
      <c r="B120" s="382"/>
      <c r="C120" s="383"/>
      <c r="D120" s="494"/>
      <c r="E120" s="384"/>
      <c r="F120" s="384"/>
      <c r="G120" s="384"/>
      <c r="H120" s="384"/>
      <c r="I120" s="384"/>
      <c r="J120" s="384"/>
      <c r="K120" s="384"/>
      <c r="L120" s="384"/>
      <c r="M120" s="384"/>
      <c r="N120" s="384"/>
      <c r="O120" s="384"/>
      <c r="P120" s="384"/>
      <c r="Q120" s="384"/>
      <c r="R120" s="384"/>
      <c r="S120" s="384"/>
      <c r="T120" s="384"/>
      <c r="U120" s="384"/>
      <c r="V120" s="384"/>
      <c r="W120" s="384"/>
      <c r="X120" s="384"/>
      <c r="Y120" s="384"/>
      <c r="Z120" s="384"/>
      <c r="AA120" s="384"/>
      <c r="AB120" s="384"/>
      <c r="AC120" s="384"/>
      <c r="AD120" s="384"/>
      <c r="AE120" s="384"/>
      <c r="AF120" s="384"/>
      <c r="AG120" s="380"/>
      <c r="AH120" s="379"/>
    </row>
    <row r="121" spans="1:34" ht="201.6">
      <c r="A121" s="374">
        <f>A119+1</f>
        <v>37</v>
      </c>
      <c r="B121" s="375" t="s">
        <v>887</v>
      </c>
      <c r="C121" s="413" t="s">
        <v>6</v>
      </c>
      <c r="D121" s="494">
        <v>780</v>
      </c>
      <c r="E121" s="378">
        <f>'Rest Rooms &amp; Toilet Dtl'!G247</f>
        <v>69</v>
      </c>
      <c r="F121" s="379">
        <f>+E121*$D121</f>
        <v>53820</v>
      </c>
      <c r="G121" s="378">
        <f>'Workers rest room&amp;change room'!G264</f>
        <v>49</v>
      </c>
      <c r="H121" s="379">
        <f>+G121*$D121</f>
        <v>38220</v>
      </c>
      <c r="I121" s="378">
        <f>'Health  Care Center DTL'!G343</f>
        <v>161</v>
      </c>
      <c r="J121" s="379">
        <f>+I121*$D121</f>
        <v>125580</v>
      </c>
      <c r="K121" s="378">
        <f>'Security Extension Dtl'!G254</f>
        <v>4</v>
      </c>
      <c r="L121" s="379">
        <f>+K121*$D121</f>
        <v>3120</v>
      </c>
      <c r="M121" s="378">
        <f>'Scrap yard bins'!G204</f>
        <v>41</v>
      </c>
      <c r="N121" s="379">
        <f>+M121*$D121</f>
        <v>31980</v>
      </c>
      <c r="O121" s="378">
        <f>'Oil Store'!G403</f>
        <v>73</v>
      </c>
      <c r="P121" s="379">
        <f>+O121*$D121</f>
        <v>56940</v>
      </c>
      <c r="Q121" s="378">
        <v>0</v>
      </c>
      <c r="R121" s="379">
        <f>+Q121*$D121</f>
        <v>0</v>
      </c>
      <c r="S121" s="378">
        <v>0</v>
      </c>
      <c r="T121" s="379">
        <f>+S121*$D121</f>
        <v>0</v>
      </c>
      <c r="U121" s="379">
        <v>0</v>
      </c>
      <c r="V121" s="379">
        <f>+U121*$D121</f>
        <v>0</v>
      </c>
      <c r="W121" s="378">
        <v>0</v>
      </c>
      <c r="X121" s="379">
        <f>+W121*$D121</f>
        <v>0</v>
      </c>
      <c r="Y121" s="379">
        <f>'Office Area-1 Toilet '!G97</f>
        <v>31</v>
      </c>
      <c r="Z121" s="379">
        <f>+Y121*$D121</f>
        <v>24180</v>
      </c>
      <c r="AA121" s="379">
        <v>0</v>
      </c>
      <c r="AB121" s="379">
        <f>+AA121*$D121</f>
        <v>0</v>
      </c>
      <c r="AC121" s="379"/>
      <c r="AD121" s="379"/>
      <c r="AE121" s="378">
        <v>50</v>
      </c>
      <c r="AF121" s="379">
        <f>+AE121*$D121</f>
        <v>39000</v>
      </c>
      <c r="AG121" s="380">
        <f>E121+G121+I121+K121+M121+O121+Q121+S121+U121+W121+Y121+AA121+AC121+AE121</f>
        <v>478</v>
      </c>
      <c r="AH121" s="379">
        <f>+AG121*$D121</f>
        <v>372840</v>
      </c>
    </row>
    <row r="122" spans="1:34" ht="16.8">
      <c r="A122" s="381"/>
      <c r="B122" s="382"/>
      <c r="C122" s="413"/>
      <c r="D122" s="494"/>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380"/>
      <c r="AH122" s="379"/>
    </row>
    <row r="123" spans="1:34" ht="100.8">
      <c r="A123" s="374">
        <f>A121+1</f>
        <v>38</v>
      </c>
      <c r="B123" s="425" t="s">
        <v>888</v>
      </c>
      <c r="C123" s="376" t="s">
        <v>7</v>
      </c>
      <c r="D123" s="494">
        <v>8340</v>
      </c>
      <c r="E123" s="378">
        <v>0</v>
      </c>
      <c r="F123" s="379">
        <f>+E123*$D123</f>
        <v>0</v>
      </c>
      <c r="G123" s="378">
        <v>0</v>
      </c>
      <c r="H123" s="379">
        <f>+G123*$D123</f>
        <v>0</v>
      </c>
      <c r="I123" s="378">
        <v>0</v>
      </c>
      <c r="J123" s="379">
        <f>+I123*$D123</f>
        <v>0</v>
      </c>
      <c r="K123" s="378">
        <v>0</v>
      </c>
      <c r="L123" s="379">
        <f>+K123*$D123</f>
        <v>0</v>
      </c>
      <c r="M123" s="378">
        <v>0</v>
      </c>
      <c r="N123" s="379">
        <f>+M123*$D123</f>
        <v>0</v>
      </c>
      <c r="O123" s="378">
        <v>0</v>
      </c>
      <c r="P123" s="379">
        <f>+O123*$D123</f>
        <v>0</v>
      </c>
      <c r="Q123" s="378">
        <v>0</v>
      </c>
      <c r="R123" s="379">
        <f>+Q123*$D123</f>
        <v>0</v>
      </c>
      <c r="S123" s="378">
        <v>0</v>
      </c>
      <c r="T123" s="379">
        <f>+S123*$D123</f>
        <v>0</v>
      </c>
      <c r="U123" s="379">
        <v>0</v>
      </c>
      <c r="V123" s="379">
        <f>+U123*$D123</f>
        <v>0</v>
      </c>
      <c r="W123" s="378">
        <v>0</v>
      </c>
      <c r="X123" s="379">
        <f>+W123*$D123</f>
        <v>0</v>
      </c>
      <c r="Y123" s="379">
        <v>0</v>
      </c>
      <c r="Z123" s="379">
        <f>+Y123*$D123</f>
        <v>0</v>
      </c>
      <c r="AA123" s="379">
        <v>0</v>
      </c>
      <c r="AB123" s="379">
        <f>+AA123*$D123</f>
        <v>0</v>
      </c>
      <c r="AC123" s="379"/>
      <c r="AD123" s="379"/>
      <c r="AE123" s="378">
        <v>0</v>
      </c>
      <c r="AF123" s="379">
        <f>+AE123*$D123</f>
        <v>0</v>
      </c>
      <c r="AG123" s="380">
        <f>E123+G123+I123+K123+M123+O123+Q123+S123+U123+W123+Y123+AA123+AC123+AE123</f>
        <v>0</v>
      </c>
      <c r="AH123" s="379">
        <f>+AG123*$D123</f>
        <v>0</v>
      </c>
    </row>
    <row r="124" spans="1:34" ht="16.8">
      <c r="A124" s="381"/>
      <c r="B124" s="382"/>
      <c r="C124" s="376"/>
      <c r="D124" s="494"/>
      <c r="E124" s="378"/>
      <c r="F124" s="378"/>
      <c r="G124" s="378"/>
      <c r="H124" s="378"/>
      <c r="I124" s="378"/>
      <c r="J124" s="378"/>
      <c r="K124" s="378"/>
      <c r="L124" s="378"/>
      <c r="M124" s="378"/>
      <c r="N124" s="378"/>
      <c r="O124" s="378"/>
      <c r="P124" s="378"/>
      <c r="Q124" s="378"/>
      <c r="R124" s="378"/>
      <c r="S124" s="378"/>
      <c r="T124" s="378"/>
      <c r="U124" s="378"/>
      <c r="V124" s="378"/>
      <c r="W124" s="378"/>
      <c r="X124" s="378"/>
      <c r="Y124" s="378"/>
      <c r="Z124" s="378"/>
      <c r="AA124" s="378"/>
      <c r="AB124" s="378"/>
      <c r="AC124" s="378"/>
      <c r="AD124" s="378"/>
      <c r="AE124" s="378"/>
      <c r="AF124" s="378"/>
      <c r="AG124" s="380"/>
      <c r="AH124" s="379"/>
    </row>
    <row r="125" spans="1:34" ht="134.4">
      <c r="A125" s="374">
        <f>A123+1</f>
        <v>39</v>
      </c>
      <c r="B125" s="425" t="s">
        <v>889</v>
      </c>
      <c r="C125" s="413" t="s">
        <v>6</v>
      </c>
      <c r="D125" s="494">
        <v>1039</v>
      </c>
      <c r="E125" s="378">
        <v>0</v>
      </c>
      <c r="F125" s="379">
        <f>+E125*$D125</f>
        <v>0</v>
      </c>
      <c r="G125" s="378">
        <v>0</v>
      </c>
      <c r="H125" s="379">
        <f>+G125*$D125</f>
        <v>0</v>
      </c>
      <c r="I125" s="378">
        <v>0</v>
      </c>
      <c r="J125" s="379">
        <f>+I125*$D125</f>
        <v>0</v>
      </c>
      <c r="K125" s="378">
        <v>0</v>
      </c>
      <c r="L125" s="379">
        <f>+K125*$D125</f>
        <v>0</v>
      </c>
      <c r="M125" s="378">
        <v>0</v>
      </c>
      <c r="N125" s="379">
        <f>+M125*$D125</f>
        <v>0</v>
      </c>
      <c r="O125" s="378">
        <v>0</v>
      </c>
      <c r="P125" s="379">
        <f>+O125*$D125</f>
        <v>0</v>
      </c>
      <c r="Q125" s="378">
        <v>0</v>
      </c>
      <c r="R125" s="379">
        <f>+Q125*$D125</f>
        <v>0</v>
      </c>
      <c r="S125" s="378">
        <v>0</v>
      </c>
      <c r="T125" s="379">
        <f>+S125*$D125</f>
        <v>0</v>
      </c>
      <c r="U125" s="379">
        <v>0</v>
      </c>
      <c r="V125" s="379">
        <f>+U125*$D125</f>
        <v>0</v>
      </c>
      <c r="W125" s="378">
        <v>0</v>
      </c>
      <c r="X125" s="379">
        <f>+W125*$D125</f>
        <v>0</v>
      </c>
      <c r="Y125" s="379">
        <v>0</v>
      </c>
      <c r="Z125" s="379">
        <f>+Y125*$D125</f>
        <v>0</v>
      </c>
      <c r="AA125" s="379">
        <v>0</v>
      </c>
      <c r="AB125" s="379">
        <f>+AA125*$D125</f>
        <v>0</v>
      </c>
      <c r="AC125" s="379"/>
      <c r="AD125" s="379"/>
      <c r="AE125" s="378">
        <v>0</v>
      </c>
      <c r="AF125" s="379">
        <f>+AE125*$D125</f>
        <v>0</v>
      </c>
      <c r="AG125" s="380">
        <f>E125+G125+I125+K125+M125+O125+Q125+S125+U125+W125+Y125+AA125+AC125+AE125</f>
        <v>0</v>
      </c>
      <c r="AH125" s="379">
        <f>+AG125*$D125</f>
        <v>0</v>
      </c>
    </row>
    <row r="126" spans="1:34" ht="16.8">
      <c r="A126" s="374"/>
      <c r="B126" s="408"/>
      <c r="C126" s="413"/>
      <c r="D126" s="494"/>
      <c r="E126" s="378"/>
      <c r="F126" s="379"/>
      <c r="G126" s="378"/>
      <c r="H126" s="379"/>
      <c r="I126" s="378"/>
      <c r="J126" s="379"/>
      <c r="K126" s="378"/>
      <c r="L126" s="379"/>
      <c r="M126" s="378"/>
      <c r="N126" s="379"/>
      <c r="O126" s="378"/>
      <c r="P126" s="379"/>
      <c r="Q126" s="378"/>
      <c r="R126" s="379"/>
      <c r="S126" s="378"/>
      <c r="T126" s="379"/>
      <c r="U126" s="379"/>
      <c r="V126" s="379"/>
      <c r="W126" s="378"/>
      <c r="X126" s="379"/>
      <c r="Y126" s="379"/>
      <c r="Z126" s="379"/>
      <c r="AA126" s="379"/>
      <c r="AB126" s="379"/>
      <c r="AC126" s="379"/>
      <c r="AD126" s="379"/>
      <c r="AE126" s="378"/>
      <c r="AF126" s="379"/>
      <c r="AG126" s="380"/>
      <c r="AH126" s="379"/>
    </row>
    <row r="127" spans="1:34" ht="16.8">
      <c r="A127" s="381"/>
      <c r="B127" s="410" t="s">
        <v>283</v>
      </c>
      <c r="C127" s="376"/>
      <c r="D127" s="494"/>
      <c r="E127" s="378"/>
      <c r="F127" s="402">
        <f>SUM(F117:F126)</f>
        <v>396680</v>
      </c>
      <c r="G127" s="378"/>
      <c r="H127" s="402">
        <f>SUM(H117:H126)</f>
        <v>660940</v>
      </c>
      <c r="I127" s="378"/>
      <c r="J127" s="402">
        <f>SUM(J117:J126)</f>
        <v>717640</v>
      </c>
      <c r="K127" s="378"/>
      <c r="L127" s="402">
        <f>SUM(L117:L126)</f>
        <v>74400</v>
      </c>
      <c r="M127" s="378"/>
      <c r="N127" s="402">
        <f>SUM(N117:N126)</f>
        <v>845820</v>
      </c>
      <c r="O127" s="378"/>
      <c r="P127" s="402">
        <f>SUM(P117:P126)</f>
        <v>233740</v>
      </c>
      <c r="Q127" s="378"/>
      <c r="R127" s="402">
        <f>SUM(R117:R126)</f>
        <v>0</v>
      </c>
      <c r="S127" s="378"/>
      <c r="T127" s="402">
        <f>SUM(T117:T126)</f>
        <v>0</v>
      </c>
      <c r="U127" s="402"/>
      <c r="V127" s="402">
        <f>SUM(V117:V126)</f>
        <v>71840</v>
      </c>
      <c r="W127" s="378"/>
      <c r="X127" s="402">
        <f>SUM(X117:X126)</f>
        <v>0</v>
      </c>
      <c r="Y127" s="402"/>
      <c r="Z127" s="402">
        <f>SUM(Z117:Z126)</f>
        <v>86060</v>
      </c>
      <c r="AA127" s="402"/>
      <c r="AB127" s="402">
        <f>SUM(AB117:AB126)</f>
        <v>0</v>
      </c>
      <c r="AC127" s="402"/>
      <c r="AD127" s="402"/>
      <c r="AE127" s="378"/>
      <c r="AF127" s="402">
        <f>SUM(AF117:AF126)</f>
        <v>923000</v>
      </c>
      <c r="AG127" s="380"/>
      <c r="AH127" s="379"/>
    </row>
    <row r="128" spans="1:34" ht="16.8">
      <c r="A128" s="365"/>
      <c r="B128" s="410"/>
      <c r="C128" s="403"/>
      <c r="D128" s="494"/>
      <c r="E128" s="378"/>
      <c r="F128" s="402"/>
      <c r="G128" s="378"/>
      <c r="H128" s="402"/>
      <c r="I128" s="378"/>
      <c r="J128" s="402"/>
      <c r="K128" s="378"/>
      <c r="L128" s="402"/>
      <c r="M128" s="378"/>
      <c r="N128" s="402"/>
      <c r="O128" s="378"/>
      <c r="P128" s="402"/>
      <c r="Q128" s="378"/>
      <c r="R128" s="402"/>
      <c r="S128" s="378"/>
      <c r="T128" s="402"/>
      <c r="U128" s="378"/>
      <c r="V128" s="402"/>
      <c r="W128" s="378"/>
      <c r="X128" s="402"/>
      <c r="Y128" s="402"/>
      <c r="Z128" s="402"/>
      <c r="AA128" s="402"/>
      <c r="AB128" s="402"/>
      <c r="AC128" s="402"/>
      <c r="AD128" s="402"/>
      <c r="AE128" s="378"/>
      <c r="AF128" s="402"/>
      <c r="AG128" s="380"/>
      <c r="AH128" s="379"/>
    </row>
    <row r="129" spans="1:34" ht="16.8">
      <c r="A129" s="381"/>
      <c r="B129" s="434" t="s">
        <v>358</v>
      </c>
      <c r="C129" s="413"/>
      <c r="D129" s="494"/>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380"/>
      <c r="AH129" s="379"/>
    </row>
    <row r="130" spans="1:34" ht="16.8">
      <c r="A130" s="381"/>
      <c r="B130" s="423"/>
      <c r="C130" s="413"/>
      <c r="D130" s="494"/>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380"/>
      <c r="AH130" s="379"/>
    </row>
    <row r="131" spans="1:34" ht="67.2">
      <c r="A131" s="374">
        <f>A125+1</f>
        <v>40</v>
      </c>
      <c r="B131" s="375" t="s">
        <v>890</v>
      </c>
      <c r="C131" s="413" t="s">
        <v>6</v>
      </c>
      <c r="D131" s="494">
        <v>340</v>
      </c>
      <c r="E131" s="378">
        <f>'Rest Rooms &amp; Toilet Dtl'!G292</f>
        <v>142</v>
      </c>
      <c r="F131" s="379">
        <f>+E131*$D131</f>
        <v>48280</v>
      </c>
      <c r="G131" s="378">
        <f>'Workers rest room&amp;change room'!G312</f>
        <v>257</v>
      </c>
      <c r="H131" s="379">
        <f>+G131*$D131</f>
        <v>87380</v>
      </c>
      <c r="I131" s="378">
        <f>'Health  Care Center DTL'!G420</f>
        <v>391</v>
      </c>
      <c r="J131" s="379">
        <f>+I131*$D131</f>
        <v>132940</v>
      </c>
      <c r="K131" s="378">
        <f>'Security Extension Dtl'!G297</f>
        <v>27</v>
      </c>
      <c r="L131" s="379">
        <f>+K131*$D131</f>
        <v>9180</v>
      </c>
      <c r="M131" s="378">
        <v>0</v>
      </c>
      <c r="N131" s="379">
        <f>+M131*$D131</f>
        <v>0</v>
      </c>
      <c r="O131" s="378">
        <f>'Oil Store'!G478</f>
        <v>126</v>
      </c>
      <c r="P131" s="379">
        <f>+O131*$D131</f>
        <v>42840</v>
      </c>
      <c r="Q131" s="378">
        <v>0</v>
      </c>
      <c r="R131" s="379">
        <f>+Q131*$D131</f>
        <v>0</v>
      </c>
      <c r="S131" s="378">
        <v>0</v>
      </c>
      <c r="T131" s="379">
        <f>+S131*$D131</f>
        <v>0</v>
      </c>
      <c r="U131" s="379">
        <v>0</v>
      </c>
      <c r="V131" s="379">
        <f>+U131*$D131</f>
        <v>0</v>
      </c>
      <c r="W131" s="378">
        <v>0</v>
      </c>
      <c r="X131" s="379">
        <f>+W131*$D131</f>
        <v>0</v>
      </c>
      <c r="Y131" s="379">
        <v>0</v>
      </c>
      <c r="Z131" s="379">
        <f>+Y131*$D131</f>
        <v>0</v>
      </c>
      <c r="AA131" s="379">
        <v>0</v>
      </c>
      <c r="AB131" s="379">
        <f>+AA131*$D131</f>
        <v>0</v>
      </c>
      <c r="AC131" s="379">
        <f>'SEPTIC TANK(100 CAPACITY)'!G61</f>
        <v>21</v>
      </c>
      <c r="AD131" s="379">
        <f>+AC131*$D131</f>
        <v>7140</v>
      </c>
      <c r="AE131" s="378">
        <v>0</v>
      </c>
      <c r="AF131" s="379">
        <f>+AE131*$D131</f>
        <v>0</v>
      </c>
      <c r="AG131" s="380">
        <f>E131+G131+I131+K131+M131+O131+Q131+S131+U131+W131+Y131+AA131+AC131+AE131</f>
        <v>964</v>
      </c>
      <c r="AH131" s="379">
        <f>+AG131*$D131</f>
        <v>327760</v>
      </c>
    </row>
    <row r="132" spans="1:34" ht="16.8">
      <c r="A132" s="381"/>
      <c r="B132" s="382"/>
      <c r="C132" s="376"/>
      <c r="D132" s="494"/>
      <c r="E132" s="378"/>
      <c r="F132" s="378"/>
      <c r="G132" s="378"/>
      <c r="H132" s="378"/>
      <c r="I132" s="378"/>
      <c r="J132" s="378"/>
      <c r="K132" s="378"/>
      <c r="L132" s="378"/>
      <c r="M132" s="378"/>
      <c r="N132" s="378"/>
      <c r="O132" s="378"/>
      <c r="P132" s="378"/>
      <c r="Q132" s="378"/>
      <c r="R132" s="378"/>
      <c r="S132" s="378"/>
      <c r="T132" s="378"/>
      <c r="U132" s="378"/>
      <c r="V132" s="378"/>
      <c r="W132" s="378"/>
      <c r="X132" s="378"/>
      <c r="Y132" s="378"/>
      <c r="Z132" s="378"/>
      <c r="AA132" s="378"/>
      <c r="AB132" s="378"/>
      <c r="AC132" s="378"/>
      <c r="AD132" s="378"/>
      <c r="AE132" s="378"/>
      <c r="AF132" s="378"/>
      <c r="AG132" s="380"/>
      <c r="AH132" s="379"/>
    </row>
    <row r="133" spans="1:34" ht="285.60000000000002">
      <c r="A133" s="374">
        <f>A131+1</f>
        <v>41</v>
      </c>
      <c r="B133" s="375" t="s">
        <v>891</v>
      </c>
      <c r="C133" s="413" t="s">
        <v>6</v>
      </c>
      <c r="D133" s="494">
        <v>430</v>
      </c>
      <c r="E133" s="378">
        <f>'Rest Rooms &amp; Toilet Dtl'!G278</f>
        <v>222</v>
      </c>
      <c r="F133" s="379">
        <f>+E133*$D133</f>
        <v>95460</v>
      </c>
      <c r="G133" s="378">
        <f>'Workers rest room&amp;change room'!G297</f>
        <v>355</v>
      </c>
      <c r="H133" s="379">
        <f>+G133*$D133</f>
        <v>152650</v>
      </c>
      <c r="I133" s="378">
        <f>'Health  Care Center DTL'!G392</f>
        <v>462</v>
      </c>
      <c r="J133" s="379">
        <f>+I133*$D133</f>
        <v>198660</v>
      </c>
      <c r="K133" s="378">
        <f>'Security Extension Dtl'!G282</f>
        <v>38</v>
      </c>
      <c r="L133" s="379">
        <f>+K133*$D133</f>
        <v>16340</v>
      </c>
      <c r="M133" s="378">
        <f>'Scrap yard bins'!G228</f>
        <v>609</v>
      </c>
      <c r="N133" s="379">
        <f>+M133*$D133</f>
        <v>261870</v>
      </c>
      <c r="O133" s="378">
        <f>'Oil Store'!G452</f>
        <v>231</v>
      </c>
      <c r="P133" s="379">
        <f>+O133*$D133</f>
        <v>99330</v>
      </c>
      <c r="Q133" s="378">
        <v>0</v>
      </c>
      <c r="R133" s="379">
        <f>+Q133*$D133</f>
        <v>0</v>
      </c>
      <c r="S133" s="378">
        <v>0</v>
      </c>
      <c r="T133" s="379">
        <f>+S133*$D133</f>
        <v>0</v>
      </c>
      <c r="U133" s="379">
        <v>0</v>
      </c>
      <c r="V133" s="379">
        <f>+U133*$D133</f>
        <v>0</v>
      </c>
      <c r="W133" s="378">
        <v>0</v>
      </c>
      <c r="X133" s="379">
        <f>+W133*$D133</f>
        <v>0</v>
      </c>
      <c r="Y133" s="379">
        <f>'Office Area-1 Toilet '!G122</f>
        <v>109</v>
      </c>
      <c r="Z133" s="379">
        <f>+Y133*$D133</f>
        <v>46870</v>
      </c>
      <c r="AA133" s="379">
        <v>0</v>
      </c>
      <c r="AB133" s="379">
        <f>+AA133*$D133</f>
        <v>0</v>
      </c>
      <c r="AC133" s="379"/>
      <c r="AD133" s="379"/>
      <c r="AE133" s="378">
        <v>0</v>
      </c>
      <c r="AF133" s="379">
        <f>+AE133*$D133</f>
        <v>0</v>
      </c>
      <c r="AG133" s="380">
        <f>E133+G133+I133+K133+M133+O133+Q133+S133+U133+W133+Y133+AA133+AC133+AE133</f>
        <v>2026</v>
      </c>
      <c r="AH133" s="379">
        <f>+AG133*$D133</f>
        <v>871180</v>
      </c>
    </row>
    <row r="134" spans="1:34" ht="16.8">
      <c r="A134" s="381"/>
      <c r="B134" s="382"/>
      <c r="C134" s="413"/>
      <c r="D134" s="494"/>
      <c r="E134" s="378"/>
      <c r="F134" s="378"/>
      <c r="G134" s="378"/>
      <c r="H134" s="378"/>
      <c r="I134" s="378"/>
      <c r="J134" s="378"/>
      <c r="K134" s="378"/>
      <c r="L134" s="378"/>
      <c r="M134" s="378"/>
      <c r="N134" s="378"/>
      <c r="O134" s="378"/>
      <c r="P134" s="378"/>
      <c r="Q134" s="378"/>
      <c r="R134" s="378"/>
      <c r="S134" s="378"/>
      <c r="T134" s="378"/>
      <c r="U134" s="378"/>
      <c r="V134" s="378"/>
      <c r="W134" s="378"/>
      <c r="X134" s="378"/>
      <c r="Y134" s="378"/>
      <c r="Z134" s="378"/>
      <c r="AA134" s="378"/>
      <c r="AB134" s="378"/>
      <c r="AC134" s="378"/>
      <c r="AD134" s="378"/>
      <c r="AE134" s="378"/>
      <c r="AF134" s="378"/>
      <c r="AG134" s="380"/>
      <c r="AH134" s="379"/>
    </row>
    <row r="135" spans="1:34" ht="168">
      <c r="A135" s="374">
        <f>A133+1</f>
        <v>42</v>
      </c>
      <c r="B135" s="421" t="s">
        <v>892</v>
      </c>
      <c r="C135" s="413" t="s">
        <v>6</v>
      </c>
      <c r="D135" s="494">
        <v>470</v>
      </c>
      <c r="E135" s="378">
        <f>'Rest Rooms &amp; Toilet Dtl'!G263</f>
        <v>252</v>
      </c>
      <c r="F135" s="379">
        <f>+E135*$D135</f>
        <v>118440</v>
      </c>
      <c r="G135" s="378">
        <f>'Workers rest room&amp;change room'!G278</f>
        <v>339</v>
      </c>
      <c r="H135" s="379">
        <f>+G135*$D135</f>
        <v>159330</v>
      </c>
      <c r="I135" s="378">
        <f>'Health  Care Center DTL'!G366</f>
        <v>441</v>
      </c>
      <c r="J135" s="379">
        <f>+I135*$D135</f>
        <v>207270</v>
      </c>
      <c r="K135" s="378">
        <f>'Security Extension Dtl'!G270</f>
        <v>47</v>
      </c>
      <c r="L135" s="379">
        <f>+K135*$D135</f>
        <v>22090</v>
      </c>
      <c r="M135" s="378">
        <f>'Scrap yard bins'!G216</f>
        <v>196</v>
      </c>
      <c r="N135" s="379">
        <f>+M135*$D135</f>
        <v>92120</v>
      </c>
      <c r="O135" s="378">
        <f>'Oil Store'!G429</f>
        <v>214</v>
      </c>
      <c r="P135" s="379">
        <f>+O135*$D135</f>
        <v>100580</v>
      </c>
      <c r="Q135" s="378">
        <v>0</v>
      </c>
      <c r="R135" s="379">
        <f>+Q135*$D135</f>
        <v>0</v>
      </c>
      <c r="S135" s="378">
        <v>0</v>
      </c>
      <c r="T135" s="379">
        <f>+S135*$D135</f>
        <v>0</v>
      </c>
      <c r="U135" s="379">
        <f>'Ambulance Shed '!G159</f>
        <v>16</v>
      </c>
      <c r="V135" s="379">
        <f>+U135*$D135</f>
        <v>7520</v>
      </c>
      <c r="W135" s="378">
        <v>0</v>
      </c>
      <c r="X135" s="379">
        <f>+W135*$D135</f>
        <v>0</v>
      </c>
      <c r="Y135" s="379">
        <f>'Office Area-1 Toilet '!G108</f>
        <v>51</v>
      </c>
      <c r="Z135" s="379">
        <f>+Y135*$D135</f>
        <v>23970</v>
      </c>
      <c r="AA135" s="379">
        <v>0</v>
      </c>
      <c r="AB135" s="379">
        <f>+AA135*$D135</f>
        <v>0</v>
      </c>
      <c r="AC135" s="379">
        <f>'SEPTIC TANK(100 CAPACITY)'!G68</f>
        <v>47</v>
      </c>
      <c r="AD135" s="379">
        <f>+AC135*$D135</f>
        <v>22090</v>
      </c>
      <c r="AE135" s="378">
        <v>0</v>
      </c>
      <c r="AF135" s="379">
        <f>+AE135*$D135</f>
        <v>0</v>
      </c>
      <c r="AG135" s="380">
        <f>E135+G135+I135+K135+M135+O135+Q135+S135+U135+W135+Y135+AA135+AC135+AE135</f>
        <v>1603</v>
      </c>
      <c r="AH135" s="379">
        <f>+AG135*$D135</f>
        <v>753410</v>
      </c>
    </row>
    <row r="136" spans="1:34" ht="16.8">
      <c r="A136" s="385"/>
      <c r="B136" s="421"/>
      <c r="C136" s="419"/>
      <c r="D136" s="494"/>
      <c r="E136" s="378"/>
      <c r="F136" s="379"/>
      <c r="G136" s="378"/>
      <c r="H136" s="379"/>
      <c r="I136" s="378"/>
      <c r="J136" s="379"/>
      <c r="K136" s="378"/>
      <c r="L136" s="379"/>
      <c r="M136" s="378"/>
      <c r="N136" s="379"/>
      <c r="O136" s="378"/>
      <c r="P136" s="379"/>
      <c r="Q136" s="378"/>
      <c r="R136" s="379"/>
      <c r="S136" s="378"/>
      <c r="T136" s="379"/>
      <c r="U136" s="379"/>
      <c r="V136" s="379"/>
      <c r="W136" s="378"/>
      <c r="X136" s="379"/>
      <c r="Y136" s="379"/>
      <c r="Z136" s="379"/>
      <c r="AA136" s="379"/>
      <c r="AB136" s="379"/>
      <c r="AC136" s="379"/>
      <c r="AD136" s="379"/>
      <c r="AE136" s="378"/>
      <c r="AF136" s="379"/>
      <c r="AG136" s="380"/>
      <c r="AH136" s="379"/>
    </row>
    <row r="137" spans="1:34" ht="151.19999999999999">
      <c r="A137" s="385">
        <f>A135+1</f>
        <v>43</v>
      </c>
      <c r="B137" s="453" t="s">
        <v>841</v>
      </c>
      <c r="C137" s="413" t="s">
        <v>6</v>
      </c>
      <c r="D137" s="494">
        <v>490</v>
      </c>
      <c r="E137" s="378">
        <v>0</v>
      </c>
      <c r="F137" s="379">
        <f>+E137*$D137</f>
        <v>0</v>
      </c>
      <c r="G137" s="378">
        <v>0</v>
      </c>
      <c r="H137" s="379">
        <f>+G137*$D137</f>
        <v>0</v>
      </c>
      <c r="I137" s="378">
        <v>0</v>
      </c>
      <c r="J137" s="379">
        <f>+I137*$D137</f>
        <v>0</v>
      </c>
      <c r="K137" s="378">
        <v>0</v>
      </c>
      <c r="L137" s="379">
        <f>+K137*$D137</f>
        <v>0</v>
      </c>
      <c r="M137" s="378">
        <v>0</v>
      </c>
      <c r="N137" s="379">
        <f>+M137*$D137</f>
        <v>0</v>
      </c>
      <c r="O137" s="378">
        <v>0</v>
      </c>
      <c r="P137" s="379">
        <f>+O137*$D137</f>
        <v>0</v>
      </c>
      <c r="Q137" s="378">
        <v>0</v>
      </c>
      <c r="R137" s="379">
        <f>+Q137*$D137</f>
        <v>0</v>
      </c>
      <c r="S137" s="378">
        <v>0</v>
      </c>
      <c r="T137" s="379">
        <f>+S137*$D137</f>
        <v>0</v>
      </c>
      <c r="U137" s="378">
        <v>0</v>
      </c>
      <c r="V137" s="379">
        <f>+U137*$D137</f>
        <v>0</v>
      </c>
      <c r="W137" s="378">
        <v>0</v>
      </c>
      <c r="X137" s="379">
        <f>+W137*$D137</f>
        <v>0</v>
      </c>
      <c r="Y137" s="378">
        <v>0</v>
      </c>
      <c r="Z137" s="379">
        <f>+Y137*$D137</f>
        <v>0</v>
      </c>
      <c r="AA137" s="378">
        <v>0</v>
      </c>
      <c r="AB137" s="379">
        <f>+AA137*$D137</f>
        <v>0</v>
      </c>
      <c r="AC137" s="379"/>
      <c r="AD137" s="379"/>
      <c r="AE137" s="378">
        <v>0</v>
      </c>
      <c r="AF137" s="379">
        <f>+AE137*$D137</f>
        <v>0</v>
      </c>
      <c r="AG137" s="380">
        <f>E137+G137+I137+K137+M137+O137+Q137+S137+U137+W137+Y137+AA137+AC137+AE137</f>
        <v>0</v>
      </c>
      <c r="AH137" s="379">
        <f>+AG137*$D137</f>
        <v>0</v>
      </c>
    </row>
    <row r="138" spans="1:34" ht="16.8">
      <c r="A138" s="381"/>
      <c r="B138" s="382"/>
      <c r="C138" s="376"/>
      <c r="D138" s="494"/>
      <c r="E138" s="411"/>
      <c r="F138" s="411"/>
      <c r="G138" s="411"/>
      <c r="H138" s="411"/>
      <c r="I138" s="411"/>
      <c r="J138" s="411"/>
      <c r="K138" s="411"/>
      <c r="L138" s="411"/>
      <c r="M138" s="411"/>
      <c r="N138" s="411"/>
      <c r="O138" s="411"/>
      <c r="P138" s="411"/>
      <c r="Q138" s="411"/>
      <c r="R138" s="411"/>
      <c r="S138" s="411"/>
      <c r="T138" s="411"/>
      <c r="U138" s="411"/>
      <c r="V138" s="411"/>
      <c r="W138" s="411"/>
      <c r="X138" s="411"/>
      <c r="Y138" s="411"/>
      <c r="Z138" s="411"/>
      <c r="AA138" s="411"/>
      <c r="AB138" s="411"/>
      <c r="AC138" s="411"/>
      <c r="AD138" s="411"/>
      <c r="AE138" s="411"/>
      <c r="AF138" s="411"/>
      <c r="AG138" s="380"/>
      <c r="AH138" s="379"/>
    </row>
    <row r="139" spans="1:34" ht="50.4">
      <c r="A139" s="374">
        <f>A137+1</f>
        <v>44</v>
      </c>
      <c r="B139" s="375" t="s">
        <v>893</v>
      </c>
      <c r="C139" s="376" t="s">
        <v>6</v>
      </c>
      <c r="D139" s="494">
        <v>595</v>
      </c>
      <c r="E139" s="378">
        <f>'Rest Rooms &amp; Toilet Dtl'!G299</f>
        <v>0</v>
      </c>
      <c r="F139" s="379">
        <f>+E139*$D139</f>
        <v>0</v>
      </c>
      <c r="G139" s="378">
        <f>'Workers rest room&amp;change room'!G319</f>
        <v>0</v>
      </c>
      <c r="H139" s="379">
        <f>+G139*$D139</f>
        <v>0</v>
      </c>
      <c r="I139" s="378">
        <f>'Health  Care Center DTL'!G429</f>
        <v>43</v>
      </c>
      <c r="J139" s="379">
        <f>+I139*$D139</f>
        <v>25585</v>
      </c>
      <c r="K139" s="378">
        <f>'Security Extension Dtl'!G304</f>
        <v>0</v>
      </c>
      <c r="L139" s="379">
        <f>+K139*$D139</f>
        <v>0</v>
      </c>
      <c r="M139" s="378">
        <v>0</v>
      </c>
      <c r="N139" s="379">
        <f>+M139*$D139</f>
        <v>0</v>
      </c>
      <c r="O139" s="378">
        <f>'Oil Store'!G484</f>
        <v>0</v>
      </c>
      <c r="P139" s="379">
        <f>+O139*$D139</f>
        <v>0</v>
      </c>
      <c r="Q139" s="378">
        <v>0</v>
      </c>
      <c r="R139" s="379">
        <f>+Q139*$D139</f>
        <v>0</v>
      </c>
      <c r="S139" s="378">
        <v>0</v>
      </c>
      <c r="T139" s="379">
        <f>+S139*$D139</f>
        <v>0</v>
      </c>
      <c r="U139" s="379">
        <f>'Ambulance Shed '!G166</f>
        <v>0</v>
      </c>
      <c r="V139" s="379">
        <f>+U139*$D139</f>
        <v>0</v>
      </c>
      <c r="W139" s="378">
        <v>0</v>
      </c>
      <c r="X139" s="379">
        <f>+W139*$D139</f>
        <v>0</v>
      </c>
      <c r="Y139" s="379">
        <f>'Office Area-1 Toilet '!G137</f>
        <v>0</v>
      </c>
      <c r="Z139" s="379">
        <f>+Y139*$D139</f>
        <v>0</v>
      </c>
      <c r="AA139" s="379">
        <v>0</v>
      </c>
      <c r="AB139" s="379">
        <f>+AA139*$D139</f>
        <v>0</v>
      </c>
      <c r="AC139" s="379"/>
      <c r="AD139" s="379"/>
      <c r="AE139" s="378">
        <v>0</v>
      </c>
      <c r="AF139" s="379">
        <f>+AE139*$D139</f>
        <v>0</v>
      </c>
      <c r="AG139" s="380">
        <f>E139+G139+I139+K139+M139+O139+Q139+S139+U139+W139+Y139+AA139+AC139+AE139</f>
        <v>43</v>
      </c>
      <c r="AH139" s="379">
        <f>+AG139*$D139</f>
        <v>25585</v>
      </c>
    </row>
    <row r="140" spans="1:34" ht="16.8">
      <c r="A140" s="381"/>
      <c r="B140" s="382"/>
      <c r="C140" s="383"/>
      <c r="D140" s="494"/>
      <c r="E140" s="384"/>
      <c r="F140" s="384"/>
      <c r="G140" s="384"/>
      <c r="H140" s="384"/>
      <c r="I140" s="384"/>
      <c r="J140" s="384"/>
      <c r="K140" s="384"/>
      <c r="L140" s="384"/>
      <c r="M140" s="384"/>
      <c r="N140" s="384"/>
      <c r="O140" s="384"/>
      <c r="P140" s="384"/>
      <c r="Q140" s="384"/>
      <c r="R140" s="384"/>
      <c r="S140" s="384"/>
      <c r="T140" s="384"/>
      <c r="U140" s="384"/>
      <c r="V140" s="384"/>
      <c r="W140" s="384"/>
      <c r="X140" s="384"/>
      <c r="Y140" s="384"/>
      <c r="Z140" s="384"/>
      <c r="AA140" s="384"/>
      <c r="AB140" s="384"/>
      <c r="AC140" s="384"/>
      <c r="AD140" s="384"/>
      <c r="AE140" s="384"/>
      <c r="AF140" s="384"/>
      <c r="AG140" s="380"/>
      <c r="AH140" s="379"/>
    </row>
    <row r="141" spans="1:34" ht="84">
      <c r="A141" s="374">
        <f>A139+1</f>
        <v>45</v>
      </c>
      <c r="B141" s="375" t="s">
        <v>894</v>
      </c>
      <c r="C141" s="376" t="s">
        <v>9</v>
      </c>
      <c r="D141" s="494">
        <v>157</v>
      </c>
      <c r="E141" s="378">
        <f>'Rest Rooms &amp; Toilet Dtl'!G305</f>
        <v>86</v>
      </c>
      <c r="F141" s="379">
        <f>+E141*$D141</f>
        <v>13502</v>
      </c>
      <c r="G141" s="378">
        <f>'Workers rest room&amp;change room'!G325</f>
        <v>114</v>
      </c>
      <c r="H141" s="379">
        <f>+G141*$D141</f>
        <v>17898</v>
      </c>
      <c r="I141" s="378">
        <f>'Health  Care Center DTL'!G436</f>
        <v>95</v>
      </c>
      <c r="J141" s="379">
        <f>+I141*$D141</f>
        <v>14915</v>
      </c>
      <c r="K141" s="378">
        <f>'Security Extension Dtl'!G310</f>
        <v>29</v>
      </c>
      <c r="L141" s="379">
        <f>+K141*$D141</f>
        <v>4553</v>
      </c>
      <c r="M141" s="378">
        <v>0</v>
      </c>
      <c r="N141" s="379">
        <f>+M141*$D141</f>
        <v>0</v>
      </c>
      <c r="O141" s="378">
        <f>'Oil Store'!G491</f>
        <v>85</v>
      </c>
      <c r="P141" s="379">
        <f>+O141*$D141</f>
        <v>13345</v>
      </c>
      <c r="Q141" s="378">
        <v>0</v>
      </c>
      <c r="R141" s="379">
        <f>+Q141*$D141</f>
        <v>0</v>
      </c>
      <c r="S141" s="378">
        <v>0</v>
      </c>
      <c r="T141" s="379">
        <f>+S141*$D141</f>
        <v>0</v>
      </c>
      <c r="U141" s="379">
        <v>0</v>
      </c>
      <c r="V141" s="379">
        <f>+U141*$D141</f>
        <v>0</v>
      </c>
      <c r="W141" s="378">
        <v>0</v>
      </c>
      <c r="X141" s="379">
        <f>+W141*$D141</f>
        <v>0</v>
      </c>
      <c r="Y141" s="379">
        <v>0</v>
      </c>
      <c r="Z141" s="379">
        <f>+Y141*$D141</f>
        <v>0</v>
      </c>
      <c r="AA141" s="379">
        <v>0</v>
      </c>
      <c r="AB141" s="379">
        <f>+AA141*$D141</f>
        <v>0</v>
      </c>
      <c r="AC141" s="379"/>
      <c r="AD141" s="379"/>
      <c r="AE141" s="378">
        <v>0</v>
      </c>
      <c r="AF141" s="379">
        <f>+AE141*$D141</f>
        <v>0</v>
      </c>
      <c r="AG141" s="380">
        <f>E141+G141+I141+K141+M141+O141+Q141+S141+U141+W141+Y141+AA141+AC141+AE141</f>
        <v>409</v>
      </c>
      <c r="AH141" s="379">
        <f>+AG141*$D141</f>
        <v>64213</v>
      </c>
    </row>
    <row r="142" spans="1:34" ht="16.8">
      <c r="A142" s="381"/>
      <c r="B142" s="382"/>
      <c r="C142" s="376"/>
      <c r="D142" s="494"/>
      <c r="E142" s="411"/>
      <c r="F142" s="411"/>
      <c r="G142" s="411"/>
      <c r="H142" s="411"/>
      <c r="I142" s="411"/>
      <c r="J142" s="411"/>
      <c r="K142" s="411"/>
      <c r="L142" s="411"/>
      <c r="M142" s="411"/>
      <c r="N142" s="411"/>
      <c r="O142" s="411"/>
      <c r="P142" s="411"/>
      <c r="Q142" s="411"/>
      <c r="R142" s="411"/>
      <c r="S142" s="411"/>
      <c r="T142" s="411"/>
      <c r="U142" s="411"/>
      <c r="V142" s="411"/>
      <c r="W142" s="411"/>
      <c r="X142" s="411"/>
      <c r="Y142" s="411"/>
      <c r="Z142" s="411"/>
      <c r="AA142" s="411"/>
      <c r="AB142" s="411"/>
      <c r="AC142" s="411"/>
      <c r="AD142" s="411"/>
      <c r="AE142" s="411"/>
      <c r="AF142" s="411"/>
      <c r="AG142" s="380"/>
      <c r="AH142" s="379"/>
    </row>
    <row r="143" spans="1:34" ht="100.8">
      <c r="A143" s="374">
        <f>A141+1</f>
        <v>46</v>
      </c>
      <c r="B143" s="375" t="s">
        <v>684</v>
      </c>
      <c r="C143" s="376" t="s">
        <v>6</v>
      </c>
      <c r="D143" s="494">
        <v>150</v>
      </c>
      <c r="E143" s="378">
        <v>0</v>
      </c>
      <c r="F143" s="379">
        <f>+E143*$D143</f>
        <v>0</v>
      </c>
      <c r="G143" s="378">
        <v>0</v>
      </c>
      <c r="H143" s="379">
        <f>+G143*$D143</f>
        <v>0</v>
      </c>
      <c r="I143" s="378">
        <v>0</v>
      </c>
      <c r="J143" s="379">
        <f>+I143*$D143</f>
        <v>0</v>
      </c>
      <c r="K143" s="378">
        <v>50</v>
      </c>
      <c r="L143" s="379">
        <f>+K143*$D143</f>
        <v>7500</v>
      </c>
      <c r="M143" s="378">
        <v>30</v>
      </c>
      <c r="N143" s="379">
        <f>+M143*$D143</f>
        <v>4500</v>
      </c>
      <c r="O143" s="378">
        <v>0</v>
      </c>
      <c r="P143" s="379">
        <f>+O143*$D143</f>
        <v>0</v>
      </c>
      <c r="Q143" s="378">
        <v>0</v>
      </c>
      <c r="R143" s="379">
        <f>+Q143*$D143</f>
        <v>0</v>
      </c>
      <c r="S143" s="378">
        <v>0</v>
      </c>
      <c r="T143" s="379">
        <f>+S143*$D143</f>
        <v>0</v>
      </c>
      <c r="U143" s="379">
        <v>0</v>
      </c>
      <c r="V143" s="379">
        <f>+U143*$D143</f>
        <v>0</v>
      </c>
      <c r="W143" s="378">
        <v>0</v>
      </c>
      <c r="X143" s="379">
        <f>+W143*$D143</f>
        <v>0</v>
      </c>
      <c r="Y143" s="379">
        <v>0</v>
      </c>
      <c r="Z143" s="379">
        <f>+Y143*$D143</f>
        <v>0</v>
      </c>
      <c r="AA143" s="379">
        <v>0</v>
      </c>
      <c r="AB143" s="379">
        <f>+AA143*$D143</f>
        <v>0</v>
      </c>
      <c r="AC143" s="379"/>
      <c r="AD143" s="379"/>
      <c r="AE143" s="378">
        <v>0</v>
      </c>
      <c r="AF143" s="379">
        <f>+AE143*$D143</f>
        <v>0</v>
      </c>
      <c r="AG143" s="380">
        <f>E143+G143+I143+K143+M143+O143+Q143+S143+U143+W143+Y143+AA143+AC143+AE143</f>
        <v>80</v>
      </c>
      <c r="AH143" s="379">
        <f>+AG143*$D143</f>
        <v>12000</v>
      </c>
    </row>
    <row r="144" spans="1:34" ht="16.8">
      <c r="A144" s="381"/>
      <c r="B144" s="382"/>
      <c r="C144" s="383"/>
      <c r="D144" s="494"/>
      <c r="E144" s="384"/>
      <c r="F144" s="384"/>
      <c r="G144" s="384"/>
      <c r="H144" s="384"/>
      <c r="I144" s="384"/>
      <c r="J144" s="384"/>
      <c r="K144" s="384"/>
      <c r="L144" s="384"/>
      <c r="M144" s="384"/>
      <c r="N144" s="384"/>
      <c r="O144" s="384"/>
      <c r="P144" s="384"/>
      <c r="Q144" s="384"/>
      <c r="R144" s="384"/>
      <c r="S144" s="384"/>
      <c r="T144" s="384"/>
      <c r="U144" s="384"/>
      <c r="V144" s="384"/>
      <c r="W144" s="384"/>
      <c r="X144" s="384"/>
      <c r="Y144" s="384"/>
      <c r="Z144" s="384"/>
      <c r="AA144" s="384"/>
      <c r="AB144" s="384"/>
      <c r="AC144" s="384"/>
      <c r="AD144" s="384"/>
      <c r="AE144" s="384"/>
      <c r="AF144" s="384"/>
      <c r="AG144" s="380"/>
      <c r="AH144" s="379"/>
    </row>
    <row r="145" spans="1:34" ht="84">
      <c r="A145" s="374">
        <f>A143+1</f>
        <v>47</v>
      </c>
      <c r="B145" s="375" t="s">
        <v>895</v>
      </c>
      <c r="C145" s="376" t="s">
        <v>6</v>
      </c>
      <c r="D145" s="494">
        <v>120</v>
      </c>
      <c r="E145" s="378">
        <f>'Rest Rooms &amp; Toilet Dtl'!G365</f>
        <v>616</v>
      </c>
      <c r="F145" s="379">
        <f>+E145*$D145</f>
        <v>73920</v>
      </c>
      <c r="G145" s="378">
        <f>'Workers rest room&amp;change room'!G364</f>
        <v>951</v>
      </c>
      <c r="H145" s="379">
        <f>+G145*$D145</f>
        <v>114120</v>
      </c>
      <c r="I145" s="378">
        <f>'Health  Care Center DTL'!G556</f>
        <v>1294</v>
      </c>
      <c r="J145" s="379">
        <f>+I145*$D145</f>
        <v>155280</v>
      </c>
      <c r="K145" s="378">
        <f>'Security Extension Dtl'!G350</f>
        <v>112</v>
      </c>
      <c r="L145" s="379">
        <f>+K145*$D145</f>
        <v>13440</v>
      </c>
      <c r="M145" s="378">
        <v>0</v>
      </c>
      <c r="N145" s="379">
        <f>+M145*$D145</f>
        <v>0</v>
      </c>
      <c r="O145" s="378">
        <f>'Oil Store'!G549</f>
        <v>445</v>
      </c>
      <c r="P145" s="379">
        <f>+O145*$D145</f>
        <v>53400</v>
      </c>
      <c r="Q145" s="378">
        <v>0</v>
      </c>
      <c r="R145" s="379">
        <f>+Q145*$D145</f>
        <v>0</v>
      </c>
      <c r="S145" s="378">
        <v>0</v>
      </c>
      <c r="T145" s="379">
        <f>+S145*$D145</f>
        <v>0</v>
      </c>
      <c r="U145" s="379">
        <v>0</v>
      </c>
      <c r="V145" s="379">
        <f>+U145*$D145</f>
        <v>0</v>
      </c>
      <c r="W145" s="378">
        <v>0</v>
      </c>
      <c r="X145" s="379">
        <f>+W145*$D145</f>
        <v>0</v>
      </c>
      <c r="Y145" s="379">
        <f>'Office Area-1 Toilet '!G172</f>
        <v>160</v>
      </c>
      <c r="Z145" s="379">
        <f>+Y145*$D145</f>
        <v>19200</v>
      </c>
      <c r="AA145" s="379">
        <v>0</v>
      </c>
      <c r="AB145" s="379">
        <f>+AA145*$D145</f>
        <v>0</v>
      </c>
      <c r="AC145" s="379"/>
      <c r="AD145" s="379"/>
      <c r="AE145" s="378">
        <v>0</v>
      </c>
      <c r="AF145" s="379">
        <f>+AE145*$D145</f>
        <v>0</v>
      </c>
      <c r="AG145" s="380">
        <f>E145+G145+I145+K145+M145+O145+Q145+S145+U145+W145+Y145+AA145+AC145+AE145</f>
        <v>3578</v>
      </c>
      <c r="AH145" s="379">
        <f>+AG145*$D145</f>
        <v>429360</v>
      </c>
    </row>
    <row r="146" spans="1:34" ht="16.8">
      <c r="A146" s="381"/>
      <c r="B146" s="382"/>
      <c r="C146" s="383"/>
      <c r="D146" s="494"/>
      <c r="E146" s="384"/>
      <c r="F146" s="384"/>
      <c r="G146" s="384"/>
      <c r="H146" s="384"/>
      <c r="I146" s="384"/>
      <c r="J146" s="384"/>
      <c r="K146" s="384"/>
      <c r="L146" s="384"/>
      <c r="M146" s="384"/>
      <c r="N146" s="384"/>
      <c r="O146" s="384"/>
      <c r="P146" s="384"/>
      <c r="Q146" s="384"/>
      <c r="R146" s="384"/>
      <c r="S146" s="384"/>
      <c r="T146" s="384"/>
      <c r="U146" s="384"/>
      <c r="V146" s="384"/>
      <c r="W146" s="384"/>
      <c r="X146" s="384"/>
      <c r="Y146" s="384"/>
      <c r="Z146" s="384"/>
      <c r="AA146" s="384"/>
      <c r="AB146" s="384"/>
      <c r="AC146" s="384"/>
      <c r="AD146" s="384"/>
      <c r="AE146" s="384"/>
      <c r="AF146" s="384"/>
      <c r="AG146" s="380"/>
      <c r="AH146" s="379"/>
    </row>
    <row r="147" spans="1:34" ht="117.6">
      <c r="A147" s="374">
        <f>A145+1</f>
        <v>48</v>
      </c>
      <c r="B147" s="375" t="s">
        <v>896</v>
      </c>
      <c r="C147" s="376" t="s">
        <v>6</v>
      </c>
      <c r="D147" s="494">
        <v>62</v>
      </c>
      <c r="E147" s="378">
        <f>E149+E151</f>
        <v>616</v>
      </c>
      <c r="F147" s="379">
        <f>+E147*$D147</f>
        <v>38192</v>
      </c>
      <c r="G147" s="378">
        <f>G149+G151</f>
        <v>951</v>
      </c>
      <c r="H147" s="379">
        <f>+G147*$D147</f>
        <v>58962</v>
      </c>
      <c r="I147" s="378">
        <f>I149+I151</f>
        <v>1294</v>
      </c>
      <c r="J147" s="379">
        <f>+I147*$D147</f>
        <v>80228</v>
      </c>
      <c r="K147" s="378">
        <f>K149+K151</f>
        <v>112</v>
      </c>
      <c r="L147" s="379">
        <f>+K147*$D147</f>
        <v>6944</v>
      </c>
      <c r="M147" s="378">
        <f>M149+M151</f>
        <v>805</v>
      </c>
      <c r="N147" s="379">
        <f>+M147*$D147</f>
        <v>49910</v>
      </c>
      <c r="O147" s="378">
        <f>O149+O151</f>
        <v>445</v>
      </c>
      <c r="P147" s="379">
        <f>+O147*$D147</f>
        <v>27590</v>
      </c>
      <c r="Q147" s="378">
        <f>Q149+Q151</f>
        <v>0</v>
      </c>
      <c r="R147" s="379">
        <f>+Q147*$D147</f>
        <v>0</v>
      </c>
      <c r="S147" s="378">
        <v>0</v>
      </c>
      <c r="T147" s="379">
        <f>+S147*$D147</f>
        <v>0</v>
      </c>
      <c r="U147" s="378">
        <f>U149+U151</f>
        <v>16</v>
      </c>
      <c r="V147" s="379">
        <f>+U147*$D147</f>
        <v>992</v>
      </c>
      <c r="W147" s="378">
        <f>W149+W151</f>
        <v>0</v>
      </c>
      <c r="X147" s="379">
        <f>+W147*$D147</f>
        <v>0</v>
      </c>
      <c r="Y147" s="378">
        <f>Y149+Y151</f>
        <v>160</v>
      </c>
      <c r="Z147" s="379">
        <f>+Y147*$D147</f>
        <v>9920</v>
      </c>
      <c r="AA147" s="379">
        <v>0</v>
      </c>
      <c r="AB147" s="379">
        <f>+AA147*$D147</f>
        <v>0</v>
      </c>
      <c r="AC147" s="379"/>
      <c r="AD147" s="379"/>
      <c r="AE147" s="378">
        <v>0</v>
      </c>
      <c r="AF147" s="379">
        <f>+AE147*$D147</f>
        <v>0</v>
      </c>
      <c r="AG147" s="380">
        <f>E147+G147+I147+K147+M147+O147+Q147+S147+U147+W147+Y147+AA147+AC147+AE147</f>
        <v>4399</v>
      </c>
      <c r="AH147" s="379">
        <f>+AG147*$D147</f>
        <v>272738</v>
      </c>
    </row>
    <row r="148" spans="1:34" ht="16.8">
      <c r="A148" s="381"/>
      <c r="B148" s="382"/>
      <c r="C148" s="413"/>
      <c r="D148" s="494"/>
      <c r="E148" s="378"/>
      <c r="F148" s="378"/>
      <c r="G148" s="378"/>
      <c r="H148" s="378"/>
      <c r="I148" s="378"/>
      <c r="J148" s="378"/>
      <c r="K148" s="378"/>
      <c r="L148" s="378"/>
      <c r="M148" s="378"/>
      <c r="N148" s="378"/>
      <c r="O148" s="378"/>
      <c r="P148" s="378"/>
      <c r="Q148" s="378"/>
      <c r="R148" s="378"/>
      <c r="S148" s="378"/>
      <c r="T148" s="378"/>
      <c r="U148" s="378"/>
      <c r="V148" s="378"/>
      <c r="W148" s="378"/>
      <c r="X148" s="378"/>
      <c r="Y148" s="378"/>
      <c r="Z148" s="378"/>
      <c r="AA148" s="378"/>
      <c r="AB148" s="378"/>
      <c r="AC148" s="378"/>
      <c r="AD148" s="378"/>
      <c r="AE148" s="378"/>
      <c r="AF148" s="378"/>
      <c r="AG148" s="380"/>
      <c r="AH148" s="379"/>
    </row>
    <row r="149" spans="1:34" ht="168">
      <c r="A149" s="374">
        <f>A147+1</f>
        <v>49</v>
      </c>
      <c r="B149" s="375" t="s">
        <v>897</v>
      </c>
      <c r="C149" s="376" t="s">
        <v>6</v>
      </c>
      <c r="D149" s="494">
        <v>128</v>
      </c>
      <c r="E149" s="378">
        <f>'Rest Rooms &amp; Toilet Dtl'!G364</f>
        <v>364</v>
      </c>
      <c r="F149" s="379">
        <f>+E149*$D149</f>
        <v>46592</v>
      </c>
      <c r="G149" s="378">
        <f>'Workers rest room&amp;change room'!G363</f>
        <v>612</v>
      </c>
      <c r="H149" s="379">
        <f>+G149*$D149</f>
        <v>78336</v>
      </c>
      <c r="I149" s="378">
        <f>'Health  Care Center DTL'!G555</f>
        <v>853</v>
      </c>
      <c r="J149" s="379">
        <f>+I149*$D149</f>
        <v>109184</v>
      </c>
      <c r="K149" s="378">
        <f>'Security Extension Dtl'!G349</f>
        <v>65</v>
      </c>
      <c r="L149" s="379">
        <f>+K149*$D149</f>
        <v>8320</v>
      </c>
      <c r="M149" s="378">
        <f>'Scrap yard bins'!G273</f>
        <v>609</v>
      </c>
      <c r="N149" s="379">
        <f>+M149*$D149</f>
        <v>77952</v>
      </c>
      <c r="O149" s="378">
        <f>'Oil Store'!G548</f>
        <v>231</v>
      </c>
      <c r="P149" s="379">
        <f>+O149*$D149</f>
        <v>29568</v>
      </c>
      <c r="Q149" s="378">
        <v>0</v>
      </c>
      <c r="R149" s="379">
        <f>+Q149*$D149</f>
        <v>0</v>
      </c>
      <c r="S149" s="378">
        <v>0</v>
      </c>
      <c r="T149" s="379">
        <f>+S149*$D149</f>
        <v>0</v>
      </c>
      <c r="U149" s="379">
        <v>0</v>
      </c>
      <c r="V149" s="379">
        <f>+U149*$D149</f>
        <v>0</v>
      </c>
      <c r="W149" s="378">
        <v>0</v>
      </c>
      <c r="X149" s="379">
        <f>+W149*$D149</f>
        <v>0</v>
      </c>
      <c r="Y149" s="379">
        <f>'Office Area-1 Toilet '!G171</f>
        <v>109</v>
      </c>
      <c r="Z149" s="379">
        <f>+Y149*$D149</f>
        <v>13952</v>
      </c>
      <c r="AA149" s="379">
        <v>0</v>
      </c>
      <c r="AB149" s="379">
        <f>+AA149*$D149</f>
        <v>0</v>
      </c>
      <c r="AC149" s="379"/>
      <c r="AD149" s="379"/>
      <c r="AE149" s="378">
        <v>0</v>
      </c>
      <c r="AF149" s="379">
        <f>+AE149*$D149</f>
        <v>0</v>
      </c>
      <c r="AG149" s="380">
        <f>E149+G149+I149+K149+M149+O149+Q149+S149+U149+W149+Y149+AA149+AC149+AE149</f>
        <v>2843</v>
      </c>
      <c r="AH149" s="379">
        <f>+AG149*$D149</f>
        <v>363904</v>
      </c>
    </row>
    <row r="150" spans="1:34" ht="16.8">
      <c r="A150" s="381"/>
      <c r="B150" s="382"/>
      <c r="C150" s="383"/>
      <c r="D150" s="494"/>
      <c r="E150" s="384"/>
      <c r="F150" s="384"/>
      <c r="G150" s="384"/>
      <c r="H150" s="384"/>
      <c r="I150" s="384"/>
      <c r="J150" s="384"/>
      <c r="K150" s="384"/>
      <c r="L150" s="384"/>
      <c r="M150" s="384"/>
      <c r="N150" s="384"/>
      <c r="O150" s="384"/>
      <c r="P150" s="384"/>
      <c r="Q150" s="384"/>
      <c r="R150" s="384"/>
      <c r="S150" s="384"/>
      <c r="T150" s="384"/>
      <c r="U150" s="384"/>
      <c r="V150" s="384"/>
      <c r="W150" s="384"/>
      <c r="X150" s="384"/>
      <c r="Y150" s="384"/>
      <c r="Z150" s="384"/>
      <c r="AA150" s="384"/>
      <c r="AB150" s="384"/>
      <c r="AC150" s="384"/>
      <c r="AD150" s="384"/>
      <c r="AE150" s="384"/>
      <c r="AF150" s="384"/>
      <c r="AG150" s="380"/>
      <c r="AH150" s="379"/>
    </row>
    <row r="151" spans="1:34" ht="134.4">
      <c r="A151" s="374">
        <f>A149+1</f>
        <v>50</v>
      </c>
      <c r="B151" s="375" t="s">
        <v>898</v>
      </c>
      <c r="C151" s="376" t="s">
        <v>6</v>
      </c>
      <c r="D151" s="494">
        <v>142</v>
      </c>
      <c r="E151" s="378">
        <f>'Rest Rooms &amp; Toilet Dtl'!G363</f>
        <v>252</v>
      </c>
      <c r="F151" s="379">
        <f>+E151*$D151</f>
        <v>35784</v>
      </c>
      <c r="G151" s="378">
        <f>'Workers rest room&amp;change room'!G362</f>
        <v>339</v>
      </c>
      <c r="H151" s="379">
        <f>+G151*$D151</f>
        <v>48138</v>
      </c>
      <c r="I151" s="378">
        <f>'Health  Care Center DTL'!G554</f>
        <v>441</v>
      </c>
      <c r="J151" s="379">
        <f>+I151*$D151</f>
        <v>62622</v>
      </c>
      <c r="K151" s="378">
        <f>'Security Extension Dtl'!G348</f>
        <v>47</v>
      </c>
      <c r="L151" s="379">
        <f>+K151*$D151</f>
        <v>6674</v>
      </c>
      <c r="M151" s="378">
        <f>'Scrap yard bins'!G272</f>
        <v>196</v>
      </c>
      <c r="N151" s="379">
        <f>+M151*$D151</f>
        <v>27832</v>
      </c>
      <c r="O151" s="378">
        <f>'Oil Store'!G547</f>
        <v>214</v>
      </c>
      <c r="P151" s="379">
        <f>+O151*$D151</f>
        <v>30388</v>
      </c>
      <c r="Q151" s="378">
        <v>0</v>
      </c>
      <c r="R151" s="379">
        <f>+Q151*$D151</f>
        <v>0</v>
      </c>
      <c r="S151" s="378">
        <v>0</v>
      </c>
      <c r="T151" s="379">
        <f>+S151*$D151</f>
        <v>0</v>
      </c>
      <c r="U151" s="379">
        <f>'Ambulance Shed '!G169</f>
        <v>16</v>
      </c>
      <c r="V151" s="379">
        <f>+U151*$D151</f>
        <v>2272</v>
      </c>
      <c r="W151" s="378">
        <v>0</v>
      </c>
      <c r="X151" s="379">
        <f>+W151*$D151</f>
        <v>0</v>
      </c>
      <c r="Y151" s="379">
        <f>'Office Area-1 Toilet '!G170</f>
        <v>51</v>
      </c>
      <c r="Z151" s="379">
        <f>+Y151*$D151</f>
        <v>7242</v>
      </c>
      <c r="AA151" s="379">
        <v>0</v>
      </c>
      <c r="AB151" s="379">
        <f>+AA151*$D151</f>
        <v>0</v>
      </c>
      <c r="AC151" s="379"/>
      <c r="AD151" s="379"/>
      <c r="AE151" s="378">
        <v>0</v>
      </c>
      <c r="AF151" s="379">
        <f>+AE151*$D151</f>
        <v>0</v>
      </c>
      <c r="AG151" s="380">
        <f>E151+G151+I151+K151+M151+O151+Q151+S151+U151+W151+Y151+AA151+AC151+AE151</f>
        <v>1556</v>
      </c>
      <c r="AH151" s="379">
        <f>+AG151*$D151</f>
        <v>220952</v>
      </c>
    </row>
    <row r="152" spans="1:34" ht="16.8">
      <c r="A152" s="385"/>
      <c r="B152" s="418"/>
      <c r="C152" s="403"/>
      <c r="D152" s="494"/>
      <c r="E152" s="378"/>
      <c r="F152" s="379"/>
      <c r="G152" s="378"/>
      <c r="H152" s="379"/>
      <c r="I152" s="378"/>
      <c r="J152" s="379"/>
      <c r="K152" s="378"/>
      <c r="L152" s="379"/>
      <c r="M152" s="378"/>
      <c r="N152" s="379"/>
      <c r="O152" s="378"/>
      <c r="P152" s="379"/>
      <c r="Q152" s="378"/>
      <c r="R152" s="379"/>
      <c r="S152" s="378"/>
      <c r="T152" s="379"/>
      <c r="U152" s="379"/>
      <c r="V152" s="379"/>
      <c r="W152" s="378"/>
      <c r="X152" s="379"/>
      <c r="Y152" s="379"/>
      <c r="Z152" s="379"/>
      <c r="AA152" s="379"/>
      <c r="AB152" s="379"/>
      <c r="AC152" s="379"/>
      <c r="AD152" s="379"/>
      <c r="AE152" s="378"/>
      <c r="AF152" s="379"/>
      <c r="AG152" s="380"/>
      <c r="AH152" s="379"/>
    </row>
    <row r="153" spans="1:34" ht="67.2">
      <c r="A153" s="374">
        <f>A151+1</f>
        <v>51</v>
      </c>
      <c r="B153" s="425" t="s">
        <v>685</v>
      </c>
      <c r="C153" s="376" t="s">
        <v>6</v>
      </c>
      <c r="D153" s="494">
        <v>32</v>
      </c>
      <c r="E153" s="378">
        <f>'Rest Rooms &amp; Toilet Dtl'!G366</f>
        <v>0</v>
      </c>
      <c r="F153" s="379">
        <f>+E153*$D153</f>
        <v>0</v>
      </c>
      <c r="G153" s="378">
        <f>'Workers rest room&amp;change room'!G365</f>
        <v>0</v>
      </c>
      <c r="H153" s="379">
        <f>+G153*$D153</f>
        <v>0</v>
      </c>
      <c r="I153" s="378">
        <f>'Health  Care Center DTL'!G557</f>
        <v>0</v>
      </c>
      <c r="J153" s="379">
        <f>+I153*$D153</f>
        <v>0</v>
      </c>
      <c r="K153" s="378">
        <f>'Security Extension Dtl'!G351</f>
        <v>0</v>
      </c>
      <c r="L153" s="379">
        <f>+K153*$D153</f>
        <v>0</v>
      </c>
      <c r="M153" s="378">
        <v>0</v>
      </c>
      <c r="N153" s="379">
        <f>+M153*$D153</f>
        <v>0</v>
      </c>
      <c r="O153" s="378">
        <f>'Oil Store'!G550</f>
        <v>126</v>
      </c>
      <c r="P153" s="379">
        <f>+O153*$D153</f>
        <v>4032</v>
      </c>
      <c r="Q153" s="378">
        <v>0</v>
      </c>
      <c r="R153" s="379">
        <f>+Q153*$D153</f>
        <v>0</v>
      </c>
      <c r="S153" s="378">
        <v>0</v>
      </c>
      <c r="T153" s="379">
        <f>+S153*$D153</f>
        <v>0</v>
      </c>
      <c r="U153" s="379">
        <v>0</v>
      </c>
      <c r="V153" s="379">
        <f>+U153*$D153</f>
        <v>0</v>
      </c>
      <c r="W153" s="378">
        <v>0</v>
      </c>
      <c r="X153" s="379">
        <f>+W153*$D153</f>
        <v>0</v>
      </c>
      <c r="Y153" s="379">
        <v>0</v>
      </c>
      <c r="Z153" s="379">
        <f>+Y153*$D153</f>
        <v>0</v>
      </c>
      <c r="AA153" s="379">
        <v>0</v>
      </c>
      <c r="AB153" s="379">
        <f>+AA153*$D153</f>
        <v>0</v>
      </c>
      <c r="AC153" s="379"/>
      <c r="AD153" s="379"/>
      <c r="AE153" s="378">
        <v>0</v>
      </c>
      <c r="AF153" s="379">
        <f>+AE153*$D153</f>
        <v>0</v>
      </c>
      <c r="AG153" s="380">
        <f>E153+G153+I153+K153+M153+O153+Q153+S153+U153+W153+Y153+AA153+AC153+AE153</f>
        <v>126</v>
      </c>
      <c r="AH153" s="379">
        <f>+AG153*$D153</f>
        <v>4032</v>
      </c>
    </row>
    <row r="154" spans="1:34" ht="16.8">
      <c r="A154" s="381"/>
      <c r="B154" s="382"/>
      <c r="C154" s="413"/>
      <c r="D154" s="494"/>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380"/>
      <c r="AH154" s="379"/>
    </row>
    <row r="155" spans="1:34" ht="100.8">
      <c r="A155" s="374">
        <f>A153+1</f>
        <v>52</v>
      </c>
      <c r="B155" s="375" t="s">
        <v>899</v>
      </c>
      <c r="C155" s="413" t="s">
        <v>6</v>
      </c>
      <c r="D155" s="494">
        <v>154</v>
      </c>
      <c r="E155" s="378">
        <f>'Rest Rooms &amp; Toilet Dtl'!G438</f>
        <v>11</v>
      </c>
      <c r="F155" s="379">
        <f>+E155*$D155</f>
        <v>1694</v>
      </c>
      <c r="G155" s="378">
        <f>'Workers rest room&amp;change room'!G421</f>
        <v>7</v>
      </c>
      <c r="H155" s="379">
        <f>+G155*$D155</f>
        <v>1078</v>
      </c>
      <c r="I155" s="378">
        <f>'Health  Care Center DTL'!G651</f>
        <v>24</v>
      </c>
      <c r="J155" s="379">
        <f>+I155*$D155</f>
        <v>3696</v>
      </c>
      <c r="K155" s="378">
        <f>'Security Extension Dtl'!G405</f>
        <v>0</v>
      </c>
      <c r="L155" s="379">
        <f>+K155*$D155</f>
        <v>0</v>
      </c>
      <c r="M155" s="378">
        <f>'Scrap yard bins'!G314</f>
        <v>196.97140000000002</v>
      </c>
      <c r="N155" s="379">
        <f>+M155*$D155</f>
        <v>30333.595600000004</v>
      </c>
      <c r="O155" s="378">
        <f>'Oil Store'!G618</f>
        <v>3</v>
      </c>
      <c r="P155" s="379">
        <f>+O155*$D155</f>
        <v>462</v>
      </c>
      <c r="Q155" s="378">
        <v>0</v>
      </c>
      <c r="R155" s="379">
        <f>+Q155*$D155</f>
        <v>0</v>
      </c>
      <c r="S155" s="378">
        <v>0</v>
      </c>
      <c r="T155" s="379">
        <f>+S155*$D155</f>
        <v>0</v>
      </c>
      <c r="U155" s="379">
        <v>0</v>
      </c>
      <c r="V155" s="379">
        <f>+U155*$D155</f>
        <v>0</v>
      </c>
      <c r="W155" s="378">
        <v>0</v>
      </c>
      <c r="X155" s="379">
        <f>+W155*$D155</f>
        <v>0</v>
      </c>
      <c r="Y155" s="379">
        <f>'Office Area-1 Toilet '!G202</f>
        <v>7</v>
      </c>
      <c r="Z155" s="379">
        <f>+Y155*$D155</f>
        <v>1078</v>
      </c>
      <c r="AA155" s="379">
        <v>0</v>
      </c>
      <c r="AB155" s="379">
        <f>+AA155*$D155</f>
        <v>0</v>
      </c>
      <c r="AC155" s="379"/>
      <c r="AD155" s="379"/>
      <c r="AE155" s="378">
        <v>0</v>
      </c>
      <c r="AF155" s="379">
        <f>+AE155*$D155</f>
        <v>0</v>
      </c>
      <c r="AG155" s="380">
        <f>E155+G155+I155+K155+M155+O155+Q155+S155+U155+W155+Y155+AA155+AC155+AE155</f>
        <v>248.97140000000002</v>
      </c>
      <c r="AH155" s="379">
        <f>+AG155*$D155</f>
        <v>38341.595600000001</v>
      </c>
    </row>
    <row r="156" spans="1:34" ht="16.8">
      <c r="A156" s="435"/>
      <c r="B156" s="408"/>
      <c r="C156" s="432"/>
      <c r="D156" s="494"/>
      <c r="E156" s="436"/>
      <c r="F156" s="379"/>
      <c r="G156" s="378"/>
      <c r="H156" s="379"/>
      <c r="I156" s="378"/>
      <c r="J156" s="379"/>
      <c r="K156" s="378"/>
      <c r="L156" s="379"/>
      <c r="M156" s="378"/>
      <c r="N156" s="379"/>
      <c r="O156" s="378"/>
      <c r="P156" s="379"/>
      <c r="Q156" s="378"/>
      <c r="R156" s="379"/>
      <c r="S156" s="378"/>
      <c r="T156" s="379"/>
      <c r="U156" s="379"/>
      <c r="V156" s="379"/>
      <c r="W156" s="378"/>
      <c r="X156" s="379"/>
      <c r="Y156" s="379"/>
      <c r="Z156" s="379"/>
      <c r="AA156" s="379"/>
      <c r="AB156" s="379"/>
      <c r="AC156" s="379"/>
      <c r="AD156" s="379"/>
      <c r="AE156" s="378"/>
      <c r="AF156" s="379"/>
      <c r="AG156" s="380"/>
      <c r="AH156" s="379"/>
    </row>
    <row r="157" spans="1:34" ht="16.8">
      <c r="A157" s="437"/>
      <c r="B157" s="410" t="s">
        <v>284</v>
      </c>
      <c r="C157" s="419"/>
      <c r="D157" s="494"/>
      <c r="E157" s="378"/>
      <c r="F157" s="402">
        <f>SUM(F131:F156)</f>
        <v>471864</v>
      </c>
      <c r="G157" s="378"/>
      <c r="H157" s="402">
        <f>SUM(H131:H156)</f>
        <v>717892</v>
      </c>
      <c r="I157" s="378"/>
      <c r="J157" s="402">
        <f>SUM(J131:J156)</f>
        <v>990380</v>
      </c>
      <c r="K157" s="378"/>
      <c r="L157" s="402">
        <f>SUM(L131:L156)</f>
        <v>95041</v>
      </c>
      <c r="M157" s="378"/>
      <c r="N157" s="402">
        <f>SUM(N131:N156)</f>
        <v>544517.5956</v>
      </c>
      <c r="O157" s="378"/>
      <c r="P157" s="402">
        <f>SUM(P131:P156)</f>
        <v>401535</v>
      </c>
      <c r="Q157" s="378"/>
      <c r="R157" s="402">
        <f>SUM(R131:R156)</f>
        <v>0</v>
      </c>
      <c r="S157" s="378"/>
      <c r="T157" s="402">
        <f>SUM(T131:T156)</f>
        <v>0</v>
      </c>
      <c r="U157" s="402"/>
      <c r="V157" s="402">
        <f>SUM(V131:V156)</f>
        <v>10784</v>
      </c>
      <c r="W157" s="378"/>
      <c r="X157" s="402">
        <f>SUM(X131:X156)</f>
        <v>0</v>
      </c>
      <c r="Y157" s="402"/>
      <c r="Z157" s="402">
        <f>SUM(Z131:Z156)</f>
        <v>122232</v>
      </c>
      <c r="AA157" s="402"/>
      <c r="AB157" s="402">
        <f>SUM(AB131:AB156)</f>
        <v>0</v>
      </c>
      <c r="AC157" s="402"/>
      <c r="AD157" s="402">
        <f>SUM(AD131:AD156)</f>
        <v>29230</v>
      </c>
      <c r="AE157" s="378"/>
      <c r="AF157" s="402">
        <f>SUM(AF131:AF156)</f>
        <v>0</v>
      </c>
      <c r="AG157" s="380"/>
      <c r="AH157" s="379"/>
    </row>
    <row r="158" spans="1:34" ht="16.8">
      <c r="A158" s="437"/>
      <c r="B158" s="438"/>
      <c r="C158" s="419"/>
      <c r="D158" s="494"/>
      <c r="E158" s="378"/>
      <c r="F158" s="379"/>
      <c r="G158" s="378"/>
      <c r="H158" s="379"/>
      <c r="I158" s="378"/>
      <c r="J158" s="379"/>
      <c r="K158" s="378"/>
      <c r="L158" s="379"/>
      <c r="M158" s="378"/>
      <c r="N158" s="379"/>
      <c r="O158" s="378"/>
      <c r="P158" s="379"/>
      <c r="Q158" s="378"/>
      <c r="R158" s="379"/>
      <c r="S158" s="378"/>
      <c r="T158" s="379"/>
      <c r="U158" s="379"/>
      <c r="V158" s="379"/>
      <c r="W158" s="378"/>
      <c r="X158" s="379"/>
      <c r="Y158" s="379"/>
      <c r="Z158" s="379"/>
      <c r="AA158" s="379"/>
      <c r="AB158" s="379"/>
      <c r="AC158" s="379"/>
      <c r="AD158" s="379"/>
      <c r="AE158" s="378"/>
      <c r="AF158" s="379"/>
      <c r="AG158" s="380"/>
      <c r="AH158" s="379"/>
    </row>
    <row r="159" spans="1:34" ht="16.8">
      <c r="A159" s="381"/>
      <c r="B159" s="434" t="s">
        <v>361</v>
      </c>
      <c r="C159" s="413"/>
      <c r="D159" s="494"/>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380"/>
      <c r="AH159" s="379"/>
    </row>
    <row r="160" spans="1:34" ht="16.8">
      <c r="A160" s="381"/>
      <c r="B160" s="382"/>
      <c r="C160" s="413"/>
      <c r="D160" s="494"/>
      <c r="E160" s="378"/>
      <c r="F160" s="378"/>
      <c r="G160" s="378"/>
      <c r="H160" s="378"/>
      <c r="I160" s="378"/>
      <c r="J160" s="378"/>
      <c r="K160" s="378"/>
      <c r="L160" s="378"/>
      <c r="M160" s="378"/>
      <c r="N160" s="378"/>
      <c r="O160" s="378"/>
      <c r="P160" s="378"/>
      <c r="Q160" s="378"/>
      <c r="R160" s="378"/>
      <c r="S160" s="378"/>
      <c r="T160" s="378"/>
      <c r="U160" s="378"/>
      <c r="V160" s="378"/>
      <c r="W160" s="378"/>
      <c r="X160" s="378"/>
      <c r="Y160" s="378"/>
      <c r="Z160" s="378"/>
      <c r="AA160" s="378"/>
      <c r="AB160" s="378"/>
      <c r="AC160" s="378"/>
      <c r="AD160" s="378"/>
      <c r="AE160" s="378"/>
      <c r="AF160" s="378"/>
      <c r="AG160" s="380"/>
      <c r="AH160" s="379"/>
    </row>
    <row r="161" spans="1:34" ht="403.2">
      <c r="A161" s="374">
        <f>A155+1</f>
        <v>53</v>
      </c>
      <c r="B161" s="375" t="s">
        <v>900</v>
      </c>
      <c r="C161" s="413" t="s">
        <v>6</v>
      </c>
      <c r="D161" s="494">
        <v>1890</v>
      </c>
      <c r="E161" s="378">
        <v>0</v>
      </c>
      <c r="F161" s="379">
        <f>+E161*$D161</f>
        <v>0</v>
      </c>
      <c r="G161" s="378">
        <v>0</v>
      </c>
      <c r="H161" s="379">
        <f>+G161*$D161</f>
        <v>0</v>
      </c>
      <c r="I161" s="378">
        <f>'Health  Care Center DTL'!G441</f>
        <v>12</v>
      </c>
      <c r="J161" s="379">
        <f>+I161*$D161</f>
        <v>22680</v>
      </c>
      <c r="K161" s="378">
        <v>0</v>
      </c>
      <c r="L161" s="379">
        <f>+K161*$D161</f>
        <v>0</v>
      </c>
      <c r="M161" s="378">
        <v>0</v>
      </c>
      <c r="N161" s="379">
        <f>+M161*$D161</f>
        <v>0</v>
      </c>
      <c r="O161" s="378">
        <v>0</v>
      </c>
      <c r="P161" s="379">
        <f>+O161*$D161</f>
        <v>0</v>
      </c>
      <c r="Q161" s="378">
        <v>0</v>
      </c>
      <c r="R161" s="379">
        <f>+Q161*$D161</f>
        <v>0</v>
      </c>
      <c r="S161" s="378">
        <v>0</v>
      </c>
      <c r="T161" s="379">
        <f>+S161*$D161</f>
        <v>0</v>
      </c>
      <c r="U161" s="379">
        <v>0</v>
      </c>
      <c r="V161" s="379">
        <f>+U161*$D161</f>
        <v>0</v>
      </c>
      <c r="W161" s="378">
        <v>0</v>
      </c>
      <c r="X161" s="379">
        <f>+W161*$D161</f>
        <v>0</v>
      </c>
      <c r="Y161" s="379">
        <f>'Office Area-1 Toilet '!G129+10</f>
        <v>26</v>
      </c>
      <c r="Z161" s="379">
        <f>+Y161*$D161</f>
        <v>49140</v>
      </c>
      <c r="AA161" s="379">
        <v>0</v>
      </c>
      <c r="AB161" s="379">
        <f>+AA161*$D161</f>
        <v>0</v>
      </c>
      <c r="AC161" s="379"/>
      <c r="AD161" s="379"/>
      <c r="AE161" s="378">
        <v>0</v>
      </c>
      <c r="AF161" s="379">
        <f>+AE161*$D161</f>
        <v>0</v>
      </c>
      <c r="AG161" s="380">
        <f>E161+G161+I161+K161+M161+O161+Q161+S161+U161+W161+Y161+AA161+AC161+AE161</f>
        <v>38</v>
      </c>
      <c r="AH161" s="379">
        <f>+AG161*$D161</f>
        <v>71820</v>
      </c>
    </row>
    <row r="162" spans="1:34" ht="16.8">
      <c r="A162" s="381"/>
      <c r="B162" s="382"/>
      <c r="C162" s="413"/>
      <c r="D162" s="494"/>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380"/>
      <c r="AH162" s="379"/>
    </row>
    <row r="163" spans="1:34" ht="16.8">
      <c r="A163" s="381"/>
      <c r="B163" s="410" t="s">
        <v>285</v>
      </c>
      <c r="C163" s="376"/>
      <c r="D163" s="494"/>
      <c r="E163" s="411"/>
      <c r="F163" s="402">
        <f>SUM(F160:F162)</f>
        <v>0</v>
      </c>
      <c r="G163" s="411"/>
      <c r="H163" s="402">
        <f>SUM(H160:H162)</f>
        <v>0</v>
      </c>
      <c r="I163" s="411"/>
      <c r="J163" s="402">
        <f>SUM(J160:J162)</f>
        <v>22680</v>
      </c>
      <c r="K163" s="411"/>
      <c r="L163" s="402">
        <f>SUM(L160:L162)</f>
        <v>0</v>
      </c>
      <c r="M163" s="411"/>
      <c r="N163" s="402">
        <f>SUM(N160:N162)</f>
        <v>0</v>
      </c>
      <c r="O163" s="411"/>
      <c r="P163" s="402">
        <f>SUM(P160:P162)</f>
        <v>0</v>
      </c>
      <c r="Q163" s="411"/>
      <c r="R163" s="402">
        <f>SUM(R160:R162)</f>
        <v>0</v>
      </c>
      <c r="S163" s="411"/>
      <c r="T163" s="402">
        <f>SUM(T160:T162)</f>
        <v>0</v>
      </c>
      <c r="U163" s="402"/>
      <c r="V163" s="402">
        <f>SUM(V160:V162)</f>
        <v>0</v>
      </c>
      <c r="W163" s="411"/>
      <c r="X163" s="402">
        <f>SUM(X160:X162)</f>
        <v>0</v>
      </c>
      <c r="Y163" s="402"/>
      <c r="Z163" s="402">
        <f>SUM(Z160:Z162)</f>
        <v>49140</v>
      </c>
      <c r="AA163" s="402"/>
      <c r="AB163" s="402">
        <f>SUM(AB160:AB162)</f>
        <v>0</v>
      </c>
      <c r="AC163" s="402"/>
      <c r="AD163" s="402">
        <f>SUM(AD160:AD162)</f>
        <v>0</v>
      </c>
      <c r="AE163" s="411"/>
      <c r="AF163" s="402">
        <f>SUM(AF160:AF162)</f>
        <v>0</v>
      </c>
      <c r="AG163" s="380"/>
      <c r="AH163" s="379"/>
    </row>
    <row r="164" spans="1:34" ht="16.8">
      <c r="A164" s="381"/>
      <c r="B164" s="382"/>
      <c r="C164" s="413"/>
      <c r="D164" s="494"/>
      <c r="E164" s="378"/>
      <c r="F164" s="378"/>
      <c r="G164" s="378"/>
      <c r="H164" s="378"/>
      <c r="I164" s="378"/>
      <c r="J164" s="378"/>
      <c r="K164" s="378"/>
      <c r="L164" s="378"/>
      <c r="M164" s="378"/>
      <c r="N164" s="378"/>
      <c r="O164" s="378"/>
      <c r="P164" s="378"/>
      <c r="Q164" s="378"/>
      <c r="R164" s="378"/>
      <c r="S164" s="378"/>
      <c r="T164" s="378"/>
      <c r="U164" s="378"/>
      <c r="V164" s="378"/>
      <c r="W164" s="378"/>
      <c r="X164" s="378"/>
      <c r="Y164" s="378"/>
      <c r="Z164" s="378"/>
      <c r="AA164" s="378"/>
      <c r="AB164" s="378"/>
      <c r="AC164" s="378"/>
      <c r="AD164" s="378"/>
      <c r="AE164" s="378"/>
      <c r="AF164" s="378"/>
      <c r="AG164" s="380"/>
      <c r="AH164" s="379"/>
    </row>
    <row r="165" spans="1:34" ht="16.8">
      <c r="A165" s="381"/>
      <c r="B165" s="423" t="s">
        <v>362</v>
      </c>
      <c r="C165" s="413"/>
      <c r="D165" s="494"/>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380"/>
      <c r="AH165" s="379"/>
    </row>
    <row r="166" spans="1:34" ht="16.8">
      <c r="A166" s="381"/>
      <c r="B166" s="382"/>
      <c r="C166" s="413"/>
      <c r="D166" s="494"/>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380"/>
      <c r="AH166" s="379"/>
    </row>
    <row r="167" spans="1:34" ht="151.19999999999999">
      <c r="A167" s="374">
        <f>A161+1</f>
        <v>54</v>
      </c>
      <c r="B167" s="375" t="s">
        <v>901</v>
      </c>
      <c r="C167" s="413" t="s">
        <v>7</v>
      </c>
      <c r="D167" s="494">
        <v>8820</v>
      </c>
      <c r="E167" s="378">
        <v>0</v>
      </c>
      <c r="F167" s="379">
        <f>+E167*$D167</f>
        <v>0</v>
      </c>
      <c r="G167" s="378">
        <v>0</v>
      </c>
      <c r="H167" s="379">
        <f>+G167*$D167</f>
        <v>0</v>
      </c>
      <c r="I167" s="378">
        <f>'Health  Care Center DTL'!G451</f>
        <v>6</v>
      </c>
      <c r="J167" s="379">
        <f>+I167*$D167</f>
        <v>52920</v>
      </c>
      <c r="K167" s="378">
        <v>0</v>
      </c>
      <c r="L167" s="379">
        <f>+K167*$D167</f>
        <v>0</v>
      </c>
      <c r="M167" s="378">
        <f>'Scrap yard bins'!G241</f>
        <v>23</v>
      </c>
      <c r="N167" s="379">
        <f>+M167*$D167</f>
        <v>202860</v>
      </c>
      <c r="O167" s="378">
        <v>0</v>
      </c>
      <c r="P167" s="379">
        <f>+O167*$D167</f>
        <v>0</v>
      </c>
      <c r="Q167" s="378">
        <v>0</v>
      </c>
      <c r="R167" s="379">
        <f>+Q167*$D167</f>
        <v>0</v>
      </c>
      <c r="S167" s="378">
        <v>0</v>
      </c>
      <c r="T167" s="379">
        <f>+S167*$D167</f>
        <v>0</v>
      </c>
      <c r="U167" s="379">
        <f>'Ambulance Shed '!G176</f>
        <v>2</v>
      </c>
      <c r="V167" s="379">
        <f>+U167*$D167</f>
        <v>17640</v>
      </c>
      <c r="W167" s="378">
        <v>0</v>
      </c>
      <c r="X167" s="379">
        <f>+W167*$D167</f>
        <v>0</v>
      </c>
      <c r="Y167" s="379">
        <v>0</v>
      </c>
      <c r="Z167" s="379">
        <f>+Y167*$D167</f>
        <v>0</v>
      </c>
      <c r="AA167" s="379">
        <f>'Approach roads'!G119</f>
        <v>80</v>
      </c>
      <c r="AB167" s="379">
        <f>+AA167*$D167</f>
        <v>705600</v>
      </c>
      <c r="AC167" s="379"/>
      <c r="AD167" s="379"/>
      <c r="AE167" s="378">
        <v>0</v>
      </c>
      <c r="AF167" s="379">
        <f>+AE167*$D167</f>
        <v>0</v>
      </c>
      <c r="AG167" s="380">
        <f>E167+G167+I167+K167+M167+O167+Q167+S167+U167+W167+Y167+AA167+AC167+AE167</f>
        <v>111</v>
      </c>
      <c r="AH167" s="379">
        <f>+AG167*$D167</f>
        <v>979020</v>
      </c>
    </row>
    <row r="168" spans="1:34" ht="16.8">
      <c r="A168" s="385"/>
      <c r="B168" s="418"/>
      <c r="C168" s="419"/>
      <c r="D168" s="494"/>
      <c r="E168" s="378"/>
      <c r="F168" s="379"/>
      <c r="G168" s="378"/>
      <c r="H168" s="379"/>
      <c r="I168" s="378"/>
      <c r="J168" s="379"/>
      <c r="K168" s="378"/>
      <c r="L168" s="379"/>
      <c r="M168" s="378"/>
      <c r="N168" s="379"/>
      <c r="O168" s="378"/>
      <c r="P168" s="379"/>
      <c r="Q168" s="378"/>
      <c r="R168" s="379"/>
      <c r="S168" s="378"/>
      <c r="T168" s="379"/>
      <c r="U168" s="379"/>
      <c r="V168" s="379"/>
      <c r="W168" s="378"/>
      <c r="X168" s="379"/>
      <c r="Y168" s="379"/>
      <c r="Z168" s="379"/>
      <c r="AA168" s="379"/>
      <c r="AB168" s="379"/>
      <c r="AC168" s="379"/>
      <c r="AD168" s="379"/>
      <c r="AE168" s="378"/>
      <c r="AF168" s="379"/>
      <c r="AG168" s="380"/>
      <c r="AH168" s="379"/>
    </row>
    <row r="169" spans="1:34" ht="84">
      <c r="A169" s="374">
        <f>A167+1</f>
        <v>55</v>
      </c>
      <c r="B169" s="425" t="s">
        <v>680</v>
      </c>
      <c r="C169" s="413" t="s">
        <v>9</v>
      </c>
      <c r="D169" s="494">
        <v>41</v>
      </c>
      <c r="E169" s="378">
        <v>0</v>
      </c>
      <c r="F169" s="379">
        <f>+E169*$D169</f>
        <v>0</v>
      </c>
      <c r="G169" s="378">
        <v>0</v>
      </c>
      <c r="H169" s="379">
        <f>+G169*$D169</f>
        <v>0</v>
      </c>
      <c r="I169" s="378">
        <f>'Health  Care Center DTL'!G455</f>
        <v>7</v>
      </c>
      <c r="J169" s="379">
        <f>+I169*$D169</f>
        <v>287</v>
      </c>
      <c r="K169" s="378">
        <v>0</v>
      </c>
      <c r="L169" s="379">
        <f>+K169*$D169</f>
        <v>0</v>
      </c>
      <c r="M169" s="378">
        <f>'Scrap yard bins'!G245</f>
        <v>27</v>
      </c>
      <c r="N169" s="379">
        <f>+M169*$D169</f>
        <v>1107</v>
      </c>
      <c r="O169" s="378">
        <v>0</v>
      </c>
      <c r="P169" s="379">
        <f>+O169*$D169</f>
        <v>0</v>
      </c>
      <c r="Q169" s="378">
        <v>0</v>
      </c>
      <c r="R169" s="379">
        <f>+Q169*$D169</f>
        <v>0</v>
      </c>
      <c r="S169" s="378">
        <v>0</v>
      </c>
      <c r="T169" s="379">
        <f>+S169*$D169</f>
        <v>0</v>
      </c>
      <c r="U169" s="379">
        <f>'Ambulance Shed '!G180</f>
        <v>0</v>
      </c>
      <c r="V169" s="379">
        <f>+U169*$D169</f>
        <v>0</v>
      </c>
      <c r="W169" s="378">
        <v>0</v>
      </c>
      <c r="X169" s="379">
        <f>+W169*$D169</f>
        <v>0</v>
      </c>
      <c r="Y169" s="379">
        <v>0</v>
      </c>
      <c r="Z169" s="379">
        <f>+Y169*$D169</f>
        <v>0</v>
      </c>
      <c r="AA169" s="379">
        <v>0</v>
      </c>
      <c r="AB169" s="379">
        <f>+AA169*$D169</f>
        <v>0</v>
      </c>
      <c r="AC169" s="379"/>
      <c r="AD169" s="379"/>
      <c r="AE169" s="378">
        <v>0</v>
      </c>
      <c r="AF169" s="379">
        <f>+AE169*$D169</f>
        <v>0</v>
      </c>
      <c r="AG169" s="380">
        <f>E169+G169+I169+K169+M169+O169+Q169+S169+U169+W169+Y169+AA169+AC169+AE169</f>
        <v>34</v>
      </c>
      <c r="AH169" s="379">
        <f>+AG169*$D169</f>
        <v>1394</v>
      </c>
    </row>
    <row r="170" spans="1:34" ht="16.8">
      <c r="A170" s="365"/>
      <c r="B170" s="389"/>
      <c r="C170" s="387"/>
      <c r="D170" s="494"/>
      <c r="E170" s="384"/>
      <c r="F170" s="384"/>
      <c r="G170" s="384"/>
      <c r="H170" s="384"/>
      <c r="I170" s="384"/>
      <c r="J170" s="384"/>
      <c r="K170" s="384"/>
      <c r="L170" s="384"/>
      <c r="M170" s="384"/>
      <c r="N170" s="384"/>
      <c r="O170" s="384"/>
      <c r="P170" s="384"/>
      <c r="Q170" s="384"/>
      <c r="R170" s="384"/>
      <c r="S170" s="384"/>
      <c r="T170" s="384"/>
      <c r="U170" s="384"/>
      <c r="V170" s="384"/>
      <c r="W170" s="384"/>
      <c r="X170" s="384"/>
      <c r="Y170" s="384"/>
      <c r="Z170" s="384"/>
      <c r="AA170" s="384"/>
      <c r="AB170" s="384"/>
      <c r="AC170" s="384"/>
      <c r="AD170" s="384"/>
      <c r="AE170" s="384"/>
      <c r="AF170" s="384"/>
      <c r="AG170" s="380"/>
      <c r="AH170" s="379"/>
    </row>
    <row r="171" spans="1:34" ht="151.19999999999999">
      <c r="A171" s="374">
        <f>A169+1</f>
        <v>56</v>
      </c>
      <c r="B171" s="375" t="s">
        <v>902</v>
      </c>
      <c r="C171" s="413" t="s">
        <v>6</v>
      </c>
      <c r="D171" s="494">
        <v>920</v>
      </c>
      <c r="E171" s="378">
        <v>0</v>
      </c>
      <c r="F171" s="379">
        <f>+E171*$D171</f>
        <v>0</v>
      </c>
      <c r="G171" s="378">
        <v>0</v>
      </c>
      <c r="H171" s="379">
        <f>+G171*$D171</f>
        <v>0</v>
      </c>
      <c r="I171" s="378">
        <f>'Health  Care Center DTL'!G497</f>
        <v>0</v>
      </c>
      <c r="J171" s="379">
        <f>+I171*$D171</f>
        <v>0</v>
      </c>
      <c r="K171" s="378">
        <v>0</v>
      </c>
      <c r="L171" s="379">
        <f>+K171*$D171</f>
        <v>0</v>
      </c>
      <c r="M171" s="378">
        <v>0</v>
      </c>
      <c r="N171" s="379">
        <f>+M171*$D171</f>
        <v>0</v>
      </c>
      <c r="O171" s="378">
        <v>0</v>
      </c>
      <c r="P171" s="379">
        <f>+O171*$D171</f>
        <v>0</v>
      </c>
      <c r="Q171" s="378">
        <v>0</v>
      </c>
      <c r="R171" s="379">
        <f>+Q171*$D171</f>
        <v>0</v>
      </c>
      <c r="S171" s="378">
        <v>0</v>
      </c>
      <c r="T171" s="379">
        <f>+S171*$D171</f>
        <v>0</v>
      </c>
      <c r="U171" s="379">
        <v>0</v>
      </c>
      <c r="V171" s="379">
        <f>+U171*$D171</f>
        <v>0</v>
      </c>
      <c r="W171" s="378">
        <v>0</v>
      </c>
      <c r="X171" s="379">
        <f>+W171*$D171</f>
        <v>0</v>
      </c>
      <c r="Y171" s="379">
        <v>0</v>
      </c>
      <c r="Z171" s="379">
        <f>+Y171*$D171</f>
        <v>0</v>
      </c>
      <c r="AA171" s="379">
        <v>0</v>
      </c>
      <c r="AB171" s="379">
        <f>+AA171*$D171</f>
        <v>0</v>
      </c>
      <c r="AC171" s="379">
        <f>'SEPTIC TANK(100 CAPACITY)'!G57</f>
        <v>30</v>
      </c>
      <c r="AD171" s="379">
        <f>+AC171*$D171</f>
        <v>27600</v>
      </c>
      <c r="AE171" s="378">
        <v>0</v>
      </c>
      <c r="AF171" s="379">
        <f>+AE171*$D171</f>
        <v>0</v>
      </c>
      <c r="AG171" s="380">
        <f>E171+G171+I171+K171+M171+O171+Q171+S171+U171+W171+Y171+AA171+AC171+AE171</f>
        <v>30</v>
      </c>
      <c r="AH171" s="379">
        <f>+AG171*$D171</f>
        <v>27600</v>
      </c>
    </row>
    <row r="172" spans="1:34" ht="16.8">
      <c r="A172" s="385"/>
      <c r="B172" s="418"/>
      <c r="C172" s="419"/>
      <c r="D172" s="494"/>
      <c r="E172" s="378"/>
      <c r="F172" s="379"/>
      <c r="G172" s="378"/>
      <c r="H172" s="379"/>
      <c r="I172" s="378"/>
      <c r="J172" s="379"/>
      <c r="K172" s="378"/>
      <c r="L172" s="379"/>
      <c r="M172" s="378"/>
      <c r="N172" s="379"/>
      <c r="O172" s="378"/>
      <c r="P172" s="379"/>
      <c r="Q172" s="378"/>
      <c r="R172" s="379"/>
      <c r="S172" s="378"/>
      <c r="T172" s="379"/>
      <c r="U172" s="379"/>
      <c r="V172" s="379"/>
      <c r="W172" s="378"/>
      <c r="X172" s="379"/>
      <c r="Y172" s="379"/>
      <c r="Z172" s="379"/>
      <c r="AA172" s="379"/>
      <c r="AB172" s="379"/>
      <c r="AC172" s="379"/>
      <c r="AD172" s="379"/>
      <c r="AE172" s="378"/>
      <c r="AF172" s="379"/>
      <c r="AG172" s="380"/>
      <c r="AH172" s="379"/>
    </row>
    <row r="173" spans="1:34" ht="201.6">
      <c r="A173" s="385">
        <f>A171+1</f>
        <v>57</v>
      </c>
      <c r="B173" s="425" t="s">
        <v>903</v>
      </c>
      <c r="C173" s="439" t="s">
        <v>6</v>
      </c>
      <c r="D173" s="494">
        <v>1898</v>
      </c>
      <c r="E173" s="378">
        <f>'Rest Rooms &amp; Toilet Dtl'!G312</f>
        <v>47</v>
      </c>
      <c r="F173" s="379">
        <f>+E173*$D173</f>
        <v>89206</v>
      </c>
      <c r="G173" s="378">
        <f>'Workers rest room&amp;change room'!G334</f>
        <v>147</v>
      </c>
      <c r="H173" s="379">
        <f>+G173*$D173</f>
        <v>279006</v>
      </c>
      <c r="I173" s="378">
        <f>'Health  Care Center DTL'!G475</f>
        <v>84</v>
      </c>
      <c r="J173" s="379">
        <f>+I173*$D173</f>
        <v>159432</v>
      </c>
      <c r="K173" s="378">
        <f>'Security Extension Dtl'!G320</f>
        <v>13</v>
      </c>
      <c r="L173" s="379">
        <f>+K173*$D173</f>
        <v>24674</v>
      </c>
      <c r="M173" s="378">
        <v>0</v>
      </c>
      <c r="N173" s="379">
        <f>+M173*$D173</f>
        <v>0</v>
      </c>
      <c r="O173" s="378">
        <f>'Oil Store'!G500</f>
        <v>78</v>
      </c>
      <c r="P173" s="379">
        <f>+O173*$D173</f>
        <v>148044</v>
      </c>
      <c r="Q173" s="378">
        <v>0</v>
      </c>
      <c r="R173" s="379">
        <f>+Q173*$D173</f>
        <v>0</v>
      </c>
      <c r="S173" s="378">
        <v>0</v>
      </c>
      <c r="T173" s="379">
        <f>+S173*$D173</f>
        <v>0</v>
      </c>
      <c r="U173" s="379">
        <v>0</v>
      </c>
      <c r="V173" s="379">
        <f>+U173*$D173</f>
        <v>0</v>
      </c>
      <c r="W173" s="378">
        <v>0</v>
      </c>
      <c r="X173" s="379">
        <f>+W173*$D173</f>
        <v>0</v>
      </c>
      <c r="Y173" s="379">
        <v>0</v>
      </c>
      <c r="Z173" s="379">
        <f>+Y173*$D173</f>
        <v>0</v>
      </c>
      <c r="AA173" s="379">
        <v>0</v>
      </c>
      <c r="AB173" s="379">
        <f>+AA173*$D173</f>
        <v>0</v>
      </c>
      <c r="AC173" s="379"/>
      <c r="AD173" s="379"/>
      <c r="AE173" s="378">
        <v>0</v>
      </c>
      <c r="AF173" s="379">
        <f>+AE173*$D173</f>
        <v>0</v>
      </c>
      <c r="AG173" s="380">
        <f>E173+G173+I173+K173+M173+O173+Q173+S173+U173+W173+Y173+AA173+AC173+AE173</f>
        <v>369</v>
      </c>
      <c r="AH173" s="379">
        <f>+AG173*$D173</f>
        <v>700362</v>
      </c>
    </row>
    <row r="174" spans="1:34" ht="16.8">
      <c r="A174" s="385"/>
      <c r="B174" s="425"/>
      <c r="C174" s="439"/>
      <c r="D174" s="494"/>
      <c r="E174" s="378"/>
      <c r="F174" s="379"/>
      <c r="G174" s="378"/>
      <c r="H174" s="379"/>
      <c r="I174" s="378"/>
      <c r="J174" s="379"/>
      <c r="K174" s="378"/>
      <c r="L174" s="379"/>
      <c r="M174" s="378"/>
      <c r="N174" s="379"/>
      <c r="O174" s="378"/>
      <c r="P174" s="379"/>
      <c r="Q174" s="378"/>
      <c r="R174" s="379"/>
      <c r="S174" s="378"/>
      <c r="T174" s="379"/>
      <c r="U174" s="379"/>
      <c r="V174" s="379"/>
      <c r="W174" s="378"/>
      <c r="X174" s="379"/>
      <c r="Y174" s="379"/>
      <c r="Z174" s="379"/>
      <c r="AA174" s="379"/>
      <c r="AB174" s="379"/>
      <c r="AC174" s="379"/>
      <c r="AD174" s="379"/>
      <c r="AE174" s="378"/>
      <c r="AF174" s="379"/>
      <c r="AG174" s="380"/>
      <c r="AH174" s="379"/>
    </row>
    <row r="175" spans="1:34" ht="134.4">
      <c r="A175" s="385">
        <f>A173+1</f>
        <v>58</v>
      </c>
      <c r="B175" s="440" t="s">
        <v>904</v>
      </c>
      <c r="C175" s="439" t="s">
        <v>6</v>
      </c>
      <c r="D175" s="494">
        <v>2098</v>
      </c>
      <c r="E175" s="378">
        <f>'Rest Rooms &amp; Toilet Dtl'!G317</f>
        <v>3</v>
      </c>
      <c r="F175" s="379">
        <f>+E175*$D175</f>
        <v>6294</v>
      </c>
      <c r="G175" s="378">
        <f>'Workers rest room&amp;change room'!G340</f>
        <v>8</v>
      </c>
      <c r="H175" s="379">
        <f>+G175*$D175</f>
        <v>16784</v>
      </c>
      <c r="I175" s="378">
        <f>'Health  Care Center DTL'!G488</f>
        <v>11</v>
      </c>
      <c r="J175" s="379">
        <f>+I175*$D175</f>
        <v>23078</v>
      </c>
      <c r="K175" s="378">
        <f>'Security Extension Dtl'!G325</f>
        <v>2</v>
      </c>
      <c r="L175" s="379">
        <f>+K175*$D175</f>
        <v>4196</v>
      </c>
      <c r="M175" s="378">
        <v>0</v>
      </c>
      <c r="N175" s="379">
        <f>+M175*$D175</f>
        <v>0</v>
      </c>
      <c r="O175" s="378">
        <f>'Oil Store'!G505</f>
        <v>4</v>
      </c>
      <c r="P175" s="379">
        <f>+O175*$D175</f>
        <v>8392</v>
      </c>
      <c r="Q175" s="378">
        <v>0</v>
      </c>
      <c r="R175" s="379">
        <f>+Q175*$D175</f>
        <v>0</v>
      </c>
      <c r="S175" s="378">
        <v>0</v>
      </c>
      <c r="T175" s="379">
        <f>+S175*$D175</f>
        <v>0</v>
      </c>
      <c r="U175" s="379">
        <v>0</v>
      </c>
      <c r="V175" s="379">
        <f>+U175*$D175</f>
        <v>0</v>
      </c>
      <c r="W175" s="378">
        <v>0</v>
      </c>
      <c r="X175" s="379">
        <f>+W175*$D175</f>
        <v>0</v>
      </c>
      <c r="Y175" s="379">
        <v>0</v>
      </c>
      <c r="Z175" s="379">
        <f>+Y175*$D175</f>
        <v>0</v>
      </c>
      <c r="AA175" s="379">
        <v>0</v>
      </c>
      <c r="AB175" s="379">
        <f>+AA175*$D175</f>
        <v>0</v>
      </c>
      <c r="AC175" s="379"/>
      <c r="AD175" s="379"/>
      <c r="AE175" s="378">
        <v>0</v>
      </c>
      <c r="AF175" s="379">
        <f>+AE175*$D175</f>
        <v>0</v>
      </c>
      <c r="AG175" s="380">
        <f>E175+G175+I175+K175+M175+O175+Q175+S175+U175+W175+Y175+AA175+AC175+AE175</f>
        <v>28</v>
      </c>
      <c r="AH175" s="379">
        <f>+AG175*$D175</f>
        <v>58744</v>
      </c>
    </row>
    <row r="176" spans="1:34" ht="16.8">
      <c r="A176" s="441"/>
      <c r="B176" s="442"/>
      <c r="C176" s="443"/>
      <c r="D176" s="494"/>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380"/>
      <c r="AH176" s="379"/>
    </row>
    <row r="177" spans="1:34" ht="33.6">
      <c r="A177" s="397">
        <f>A175+1</f>
        <v>59</v>
      </c>
      <c r="B177" s="399" t="s">
        <v>303</v>
      </c>
      <c r="C177" s="439" t="s">
        <v>6</v>
      </c>
      <c r="D177" s="494">
        <v>598</v>
      </c>
      <c r="E177" s="378">
        <v>0</v>
      </c>
      <c r="F177" s="379">
        <f>+E177*$D177</f>
        <v>0</v>
      </c>
      <c r="G177" s="378">
        <v>0</v>
      </c>
      <c r="H177" s="379">
        <f>+G177*$D177</f>
        <v>0</v>
      </c>
      <c r="I177" s="378">
        <f>'Health  Care Center DTL'!G505</f>
        <v>0</v>
      </c>
      <c r="J177" s="379">
        <f>+I177*$D177</f>
        <v>0</v>
      </c>
      <c r="K177" s="378">
        <v>0</v>
      </c>
      <c r="L177" s="379">
        <f>+K177*$D177</f>
        <v>0</v>
      </c>
      <c r="M177" s="378">
        <f>'Scrap yard bins'!G259</f>
        <v>15</v>
      </c>
      <c r="N177" s="379">
        <f>+M177*$D177</f>
        <v>8970</v>
      </c>
      <c r="O177" s="378">
        <v>0</v>
      </c>
      <c r="P177" s="379">
        <f>+O177*$D177</f>
        <v>0</v>
      </c>
      <c r="Q177" s="378">
        <v>0</v>
      </c>
      <c r="R177" s="379">
        <f>+Q177*$D177</f>
        <v>0</v>
      </c>
      <c r="S177" s="378">
        <v>0</v>
      </c>
      <c r="T177" s="379">
        <f>+S177*$D177</f>
        <v>0</v>
      </c>
      <c r="U177" s="379">
        <v>0</v>
      </c>
      <c r="V177" s="379">
        <f>+U177*$D177</f>
        <v>0</v>
      </c>
      <c r="W177" s="378">
        <v>0</v>
      </c>
      <c r="X177" s="379">
        <f>+W177*$D177</f>
        <v>0</v>
      </c>
      <c r="Y177" s="379">
        <v>0</v>
      </c>
      <c r="Z177" s="379">
        <f>+Y177*$D177</f>
        <v>0</v>
      </c>
      <c r="AA177" s="379">
        <v>0</v>
      </c>
      <c r="AB177" s="379">
        <f>+AA177*$D177</f>
        <v>0</v>
      </c>
      <c r="AC177" s="379"/>
      <c r="AD177" s="379"/>
      <c r="AE177" s="378">
        <v>0</v>
      </c>
      <c r="AF177" s="379">
        <f>+AE177*$D177</f>
        <v>0</v>
      </c>
      <c r="AG177" s="380">
        <f>E177+G177+I177+K177+M177+O177+Q177+S177+U177+W177+Y177+AA177+AC177+AE177</f>
        <v>15</v>
      </c>
      <c r="AH177" s="379">
        <f>+AG177*$D177</f>
        <v>8970</v>
      </c>
    </row>
    <row r="178" spans="1:34" ht="16.8">
      <c r="A178" s="397"/>
      <c r="B178" s="399"/>
      <c r="C178" s="439"/>
      <c r="D178" s="494"/>
      <c r="E178" s="378"/>
      <c r="F178" s="379"/>
      <c r="G178" s="378"/>
      <c r="H178" s="379"/>
      <c r="I178" s="378"/>
      <c r="J178" s="379"/>
      <c r="K178" s="378"/>
      <c r="L178" s="379"/>
      <c r="M178" s="378"/>
      <c r="N178" s="379"/>
      <c r="O178" s="378"/>
      <c r="P178" s="379"/>
      <c r="Q178" s="378"/>
      <c r="R178" s="379"/>
      <c r="S178" s="378"/>
      <c r="T178" s="379"/>
      <c r="U178" s="379"/>
      <c r="V178" s="379"/>
      <c r="W178" s="378"/>
      <c r="X178" s="379"/>
      <c r="Y178" s="379"/>
      <c r="Z178" s="379"/>
      <c r="AA178" s="379"/>
      <c r="AB178" s="379"/>
      <c r="AC178" s="379"/>
      <c r="AD178" s="379"/>
      <c r="AE178" s="378"/>
      <c r="AF178" s="379"/>
      <c r="AG178" s="380"/>
      <c r="AH178" s="379"/>
    </row>
    <row r="179" spans="1:34" ht="100.8">
      <c r="A179" s="374">
        <f>A177+1</f>
        <v>60</v>
      </c>
      <c r="B179" s="375" t="s">
        <v>905</v>
      </c>
      <c r="C179" s="413" t="s">
        <v>6</v>
      </c>
      <c r="D179" s="494">
        <v>1670</v>
      </c>
      <c r="E179" s="378">
        <f>'Rest Rooms &amp; Toilet Dtl'!G346</f>
        <v>7</v>
      </c>
      <c r="F179" s="379">
        <f>+E179*$D179</f>
        <v>11690</v>
      </c>
      <c r="G179" s="378">
        <f>'Workers rest room&amp;change room'!G350</f>
        <v>9</v>
      </c>
      <c r="H179" s="379">
        <f>+G179*$D179</f>
        <v>15030</v>
      </c>
      <c r="I179" s="378">
        <f>'Health  Care Center DTL'!G531</f>
        <v>40</v>
      </c>
      <c r="J179" s="379">
        <f>+I179*$D179</f>
        <v>66800</v>
      </c>
      <c r="K179" s="378">
        <f>'Security Extension Dtl'!G346</f>
        <v>2</v>
      </c>
      <c r="L179" s="379">
        <f>+K179*$D179</f>
        <v>3340</v>
      </c>
      <c r="M179" s="378">
        <f>'Scrap yard bins'!G270</f>
        <v>21</v>
      </c>
      <c r="N179" s="379">
        <f>+M179*$D179</f>
        <v>35070</v>
      </c>
      <c r="O179" s="378">
        <f>'Oil Store'!G545</f>
        <v>26</v>
      </c>
      <c r="P179" s="379">
        <f>+O179*$D179</f>
        <v>43420</v>
      </c>
      <c r="Q179" s="378">
        <v>0</v>
      </c>
      <c r="R179" s="379">
        <f>+Q179*$D179</f>
        <v>0</v>
      </c>
      <c r="S179" s="378">
        <v>0</v>
      </c>
      <c r="T179" s="379">
        <f>+S179*$D179</f>
        <v>0</v>
      </c>
      <c r="U179" s="379">
        <v>0</v>
      </c>
      <c r="V179" s="379">
        <f>+U179*$D179</f>
        <v>0</v>
      </c>
      <c r="W179" s="378">
        <v>0</v>
      </c>
      <c r="X179" s="379">
        <f>+W179*$D179</f>
        <v>0</v>
      </c>
      <c r="Y179" s="379">
        <f>'Office Area-1 Toilet '!G167</f>
        <v>0</v>
      </c>
      <c r="Z179" s="379">
        <f>+Y179*$D179</f>
        <v>0</v>
      </c>
      <c r="AA179" s="379">
        <v>0</v>
      </c>
      <c r="AB179" s="379">
        <f>+AA179*$D179</f>
        <v>0</v>
      </c>
      <c r="AC179" s="379"/>
      <c r="AD179" s="379"/>
      <c r="AE179" s="378">
        <v>0</v>
      </c>
      <c r="AF179" s="379">
        <f>+AE179*$D179</f>
        <v>0</v>
      </c>
      <c r="AG179" s="380">
        <f>E179+G179+I179+K179+M179+O179+Q179+S179+U179+W179+Y179+AA179+AC179+AE179</f>
        <v>105</v>
      </c>
      <c r="AH179" s="379">
        <f>+AG179*$D179</f>
        <v>175350</v>
      </c>
    </row>
    <row r="180" spans="1:34" ht="16.8">
      <c r="A180" s="381"/>
      <c r="B180" s="382"/>
      <c r="C180" s="413"/>
      <c r="D180" s="494"/>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380"/>
      <c r="AH180" s="379"/>
    </row>
    <row r="181" spans="1:34" ht="100.8">
      <c r="A181" s="374">
        <f>A179+1</f>
        <v>61</v>
      </c>
      <c r="B181" s="375" t="s">
        <v>906</v>
      </c>
      <c r="C181" s="413" t="s">
        <v>6</v>
      </c>
      <c r="D181" s="494">
        <v>1010</v>
      </c>
      <c r="E181" s="378">
        <f>'Rest Rooms &amp; Toilet Dtl'!G326</f>
        <v>21</v>
      </c>
      <c r="F181" s="379">
        <f>+E181*$D181</f>
        <v>21210</v>
      </c>
      <c r="G181" s="378">
        <v>0</v>
      </c>
      <c r="H181" s="379">
        <f>+G181*$D181</f>
        <v>0</v>
      </c>
      <c r="I181" s="378">
        <f>'Health  Care Center DTL'!G541</f>
        <v>6</v>
      </c>
      <c r="J181" s="379">
        <f>+I181*$D181</f>
        <v>6060</v>
      </c>
      <c r="K181" s="378">
        <v>0</v>
      </c>
      <c r="L181" s="379">
        <f>+K181*$D181</f>
        <v>0</v>
      </c>
      <c r="M181" s="378">
        <v>0</v>
      </c>
      <c r="N181" s="379">
        <f>+M181*$D181</f>
        <v>0</v>
      </c>
      <c r="O181" s="378">
        <v>0</v>
      </c>
      <c r="P181" s="379">
        <f>+O181*$D181</f>
        <v>0</v>
      </c>
      <c r="Q181" s="378">
        <v>0</v>
      </c>
      <c r="R181" s="379">
        <f>+Q181*$D181</f>
        <v>0</v>
      </c>
      <c r="S181" s="378">
        <v>0</v>
      </c>
      <c r="T181" s="379">
        <f>+S181*$D181</f>
        <v>0</v>
      </c>
      <c r="U181" s="379">
        <v>0</v>
      </c>
      <c r="V181" s="379">
        <f>+U181*$D181</f>
        <v>0</v>
      </c>
      <c r="W181" s="378">
        <v>0</v>
      </c>
      <c r="X181" s="379">
        <f>+W181*$D181</f>
        <v>0</v>
      </c>
      <c r="Y181" s="379">
        <f>'Office Area-1 Toilet '!G149</f>
        <v>14</v>
      </c>
      <c r="Z181" s="379">
        <f>+Y181*$D181</f>
        <v>14140</v>
      </c>
      <c r="AA181" s="379">
        <v>0</v>
      </c>
      <c r="AB181" s="379">
        <f>+AA181*$D181</f>
        <v>0</v>
      </c>
      <c r="AC181" s="379"/>
      <c r="AD181" s="379"/>
      <c r="AE181" s="378">
        <v>0</v>
      </c>
      <c r="AF181" s="379">
        <f>+AE181*$D181</f>
        <v>0</v>
      </c>
      <c r="AG181" s="380">
        <f>E181+G181+I181+K181+M181+O181+Q181+S181+U181+W181+Y181+AA181+AC181+AE181</f>
        <v>41</v>
      </c>
      <c r="AH181" s="379">
        <f>+AG181*$D181</f>
        <v>41410</v>
      </c>
    </row>
    <row r="182" spans="1:34" ht="16.8">
      <c r="A182" s="381"/>
      <c r="B182" s="382"/>
      <c r="C182" s="383"/>
      <c r="D182" s="494"/>
      <c r="E182" s="384"/>
      <c r="F182" s="384"/>
      <c r="G182" s="384"/>
      <c r="H182" s="384"/>
      <c r="I182" s="384"/>
      <c r="J182" s="384"/>
      <c r="K182" s="384"/>
      <c r="L182" s="384"/>
      <c r="M182" s="384"/>
      <c r="N182" s="384"/>
      <c r="O182" s="384"/>
      <c r="P182" s="384"/>
      <c r="Q182" s="384"/>
      <c r="R182" s="384"/>
      <c r="S182" s="384"/>
      <c r="T182" s="384"/>
      <c r="U182" s="384"/>
      <c r="V182" s="384"/>
      <c r="W182" s="384"/>
      <c r="X182" s="384"/>
      <c r="Y182" s="384"/>
      <c r="Z182" s="384"/>
      <c r="AA182" s="384"/>
      <c r="AB182" s="384"/>
      <c r="AC182" s="384"/>
      <c r="AD182" s="384"/>
      <c r="AE182" s="384"/>
      <c r="AF182" s="384"/>
      <c r="AG182" s="380"/>
      <c r="AH182" s="379"/>
    </row>
    <row r="183" spans="1:34" ht="151.19999999999999">
      <c r="A183" s="374">
        <f>A181+1</f>
        <v>62</v>
      </c>
      <c r="B183" s="375" t="s">
        <v>907</v>
      </c>
      <c r="C183" s="383"/>
      <c r="D183" s="494"/>
      <c r="E183" s="384"/>
      <c r="F183" s="384"/>
      <c r="G183" s="384"/>
      <c r="H183" s="384"/>
      <c r="I183" s="384"/>
      <c r="J183" s="384"/>
      <c r="K183" s="384"/>
      <c r="L183" s="384"/>
      <c r="M183" s="384"/>
      <c r="N183" s="384"/>
      <c r="O183" s="384"/>
      <c r="P183" s="384"/>
      <c r="Q183" s="384"/>
      <c r="R183" s="384"/>
      <c r="S183" s="384"/>
      <c r="T183" s="384"/>
      <c r="U183" s="384"/>
      <c r="V183" s="384"/>
      <c r="W183" s="384"/>
      <c r="X183" s="384"/>
      <c r="Y183" s="384"/>
      <c r="Z183" s="384"/>
      <c r="AA183" s="384"/>
      <c r="AB183" s="384"/>
      <c r="AC183" s="384"/>
      <c r="AD183" s="384"/>
      <c r="AE183" s="384"/>
      <c r="AF183" s="384"/>
      <c r="AG183" s="380"/>
      <c r="AH183" s="379"/>
    </row>
    <row r="184" spans="1:34" ht="16.8">
      <c r="A184" s="385"/>
      <c r="B184" s="444" t="s">
        <v>854</v>
      </c>
      <c r="C184" s="413" t="s">
        <v>6</v>
      </c>
      <c r="D184" s="494">
        <v>1075</v>
      </c>
      <c r="E184" s="378">
        <v>0</v>
      </c>
      <c r="F184" s="379">
        <f>+E184*$D184</f>
        <v>0</v>
      </c>
      <c r="G184" s="378">
        <v>0</v>
      </c>
      <c r="H184" s="379">
        <f>+G184*$D184</f>
        <v>0</v>
      </c>
      <c r="I184" s="378">
        <v>0</v>
      </c>
      <c r="J184" s="379">
        <f>+I184*$D184</f>
        <v>0</v>
      </c>
      <c r="K184" s="378">
        <v>0</v>
      </c>
      <c r="L184" s="379">
        <f>+K184*$D184</f>
        <v>0</v>
      </c>
      <c r="M184" s="378">
        <v>0</v>
      </c>
      <c r="N184" s="379">
        <f>+M184*$D184</f>
        <v>0</v>
      </c>
      <c r="O184" s="378">
        <v>0</v>
      </c>
      <c r="P184" s="379">
        <f>+O184*$D184</f>
        <v>0</v>
      </c>
      <c r="Q184" s="378">
        <v>0</v>
      </c>
      <c r="R184" s="379">
        <f>+Q184*$D184</f>
        <v>0</v>
      </c>
      <c r="S184" s="378">
        <v>0</v>
      </c>
      <c r="T184" s="379">
        <f>+S184*$D184</f>
        <v>0</v>
      </c>
      <c r="U184" s="379">
        <v>0</v>
      </c>
      <c r="V184" s="379">
        <f>+U184*$D184</f>
        <v>0</v>
      </c>
      <c r="W184" s="378">
        <v>0</v>
      </c>
      <c r="X184" s="379">
        <f>+W184*$D184</f>
        <v>0</v>
      </c>
      <c r="Y184" s="379">
        <v>0</v>
      </c>
      <c r="Z184" s="379">
        <f>+Y184*$D184</f>
        <v>0</v>
      </c>
      <c r="AA184" s="379">
        <v>0</v>
      </c>
      <c r="AB184" s="379">
        <f>+AA184*$D184</f>
        <v>0</v>
      </c>
      <c r="AC184" s="379"/>
      <c r="AD184" s="379"/>
      <c r="AE184" s="378">
        <v>0</v>
      </c>
      <c r="AF184" s="379">
        <f>+AE184*$D184</f>
        <v>0</v>
      </c>
      <c r="AG184" s="380">
        <f>E184+G184+I184+K184+M184+O184+Q184+S184+U184+W184+Y184+AA184+AC184+AE184</f>
        <v>0</v>
      </c>
      <c r="AH184" s="379">
        <f>+AG184*$D184</f>
        <v>0</v>
      </c>
    </row>
    <row r="185" spans="1:34" ht="16.8">
      <c r="A185" s="385"/>
      <c r="B185" s="444" t="s">
        <v>855</v>
      </c>
      <c r="C185" s="413" t="s">
        <v>6</v>
      </c>
      <c r="D185" s="494">
        <v>1352</v>
      </c>
      <c r="E185" s="378">
        <f>'Rest Rooms &amp; Toilet Dtl'!G337</f>
        <v>133</v>
      </c>
      <c r="F185" s="379">
        <f>+E185*$D185</f>
        <v>179816</v>
      </c>
      <c r="G185" s="378">
        <f>G184</f>
        <v>0</v>
      </c>
      <c r="H185" s="379">
        <f>+G185*$D185</f>
        <v>0</v>
      </c>
      <c r="I185" s="378">
        <f>I184</f>
        <v>0</v>
      </c>
      <c r="J185" s="379">
        <f>+I185*$D185</f>
        <v>0</v>
      </c>
      <c r="K185" s="378">
        <f>K184</f>
        <v>0</v>
      </c>
      <c r="L185" s="379">
        <f>+K185*$D185</f>
        <v>0</v>
      </c>
      <c r="M185" s="378">
        <f>M184</f>
        <v>0</v>
      </c>
      <c r="N185" s="379">
        <f>+M185*$D185</f>
        <v>0</v>
      </c>
      <c r="O185" s="378">
        <f>O184</f>
        <v>0</v>
      </c>
      <c r="P185" s="379">
        <f>+O185*$D185</f>
        <v>0</v>
      </c>
      <c r="Q185" s="378">
        <f>Q184</f>
        <v>0</v>
      </c>
      <c r="R185" s="379">
        <f>+Q185*$D185</f>
        <v>0</v>
      </c>
      <c r="S185" s="378">
        <f>S184</f>
        <v>0</v>
      </c>
      <c r="T185" s="379">
        <f>+S185*$D185</f>
        <v>0</v>
      </c>
      <c r="U185" s="378">
        <f>U184</f>
        <v>0</v>
      </c>
      <c r="V185" s="379">
        <f>+U185*$D185</f>
        <v>0</v>
      </c>
      <c r="W185" s="378">
        <f>W184</f>
        <v>0</v>
      </c>
      <c r="X185" s="379">
        <f>+W185*$D185</f>
        <v>0</v>
      </c>
      <c r="Y185" s="379">
        <f>'Office Area-1 Toilet '!G158</f>
        <v>106</v>
      </c>
      <c r="Z185" s="379">
        <f>+Y185*$D185</f>
        <v>143312</v>
      </c>
      <c r="AA185" s="378">
        <f>AA184</f>
        <v>0</v>
      </c>
      <c r="AB185" s="379">
        <f>+AA185*$D185</f>
        <v>0</v>
      </c>
      <c r="AC185" s="379"/>
      <c r="AD185" s="379"/>
      <c r="AE185" s="378">
        <f>AE184</f>
        <v>0</v>
      </c>
      <c r="AF185" s="379">
        <f>+AE185*$D185</f>
        <v>0</v>
      </c>
      <c r="AG185" s="380">
        <f>E185+G185+I185+K185+M185+O185+Q185+S185+U185+W185+Y185+AA185+AC185+AE185</f>
        <v>239</v>
      </c>
      <c r="AH185" s="379">
        <f>+AG185*$D185</f>
        <v>323128</v>
      </c>
    </row>
    <row r="186" spans="1:34" ht="16.8">
      <c r="A186" s="385"/>
      <c r="B186" s="418"/>
      <c r="C186" s="419"/>
      <c r="D186" s="494"/>
      <c r="E186" s="378"/>
      <c r="F186" s="379"/>
      <c r="G186" s="378"/>
      <c r="H186" s="379"/>
      <c r="I186" s="378"/>
      <c r="J186" s="379"/>
      <c r="K186" s="378"/>
      <c r="L186" s="379"/>
      <c r="M186" s="378"/>
      <c r="N186" s="379"/>
      <c r="O186" s="378"/>
      <c r="P186" s="379"/>
      <c r="Q186" s="378"/>
      <c r="R186" s="379"/>
      <c r="S186" s="378"/>
      <c r="T186" s="379"/>
      <c r="U186" s="379"/>
      <c r="V186" s="379"/>
      <c r="W186" s="378"/>
      <c r="X186" s="379"/>
      <c r="Y186" s="379"/>
      <c r="Z186" s="379"/>
      <c r="AA186" s="379"/>
      <c r="AB186" s="379"/>
      <c r="AC186" s="379"/>
      <c r="AD186" s="379"/>
      <c r="AE186" s="378"/>
      <c r="AF186" s="379"/>
      <c r="AG186" s="380"/>
      <c r="AH186" s="379"/>
    </row>
    <row r="187" spans="1:34" ht="16.8">
      <c r="A187" s="381"/>
      <c r="B187" s="410" t="s">
        <v>286</v>
      </c>
      <c r="C187" s="413"/>
      <c r="D187" s="494"/>
      <c r="E187" s="415"/>
      <c r="F187" s="402">
        <f>SUM(F167:F186)</f>
        <v>308216</v>
      </c>
      <c r="G187" s="415"/>
      <c r="H187" s="402">
        <f>SUM(H167:H186)</f>
        <v>310820</v>
      </c>
      <c r="I187" s="415"/>
      <c r="J187" s="402">
        <f>SUM(J167:J186)</f>
        <v>308577</v>
      </c>
      <c r="K187" s="415"/>
      <c r="L187" s="402">
        <f>SUM(L167:L186)</f>
        <v>32210</v>
      </c>
      <c r="M187" s="415"/>
      <c r="N187" s="402">
        <f>SUM(N167:N186)</f>
        <v>248007</v>
      </c>
      <c r="O187" s="415"/>
      <c r="P187" s="402">
        <f>SUM(P167:P186)</f>
        <v>199856</v>
      </c>
      <c r="Q187" s="415"/>
      <c r="R187" s="402">
        <f>SUM(R167:R186)</f>
        <v>0</v>
      </c>
      <c r="S187" s="415"/>
      <c r="T187" s="402">
        <f>SUM(T167:T186)</f>
        <v>0</v>
      </c>
      <c r="U187" s="402"/>
      <c r="V187" s="402">
        <f>SUM(V167:V186)</f>
        <v>17640</v>
      </c>
      <c r="W187" s="415"/>
      <c r="X187" s="402">
        <f>SUM(X167:X186)</f>
        <v>0</v>
      </c>
      <c r="Y187" s="402"/>
      <c r="Z187" s="402">
        <f>SUM(Z167:Z186)</f>
        <v>157452</v>
      </c>
      <c r="AA187" s="402"/>
      <c r="AB187" s="402">
        <f>SUM(AB167:AB186)</f>
        <v>705600</v>
      </c>
      <c r="AC187" s="402"/>
      <c r="AD187" s="402">
        <f>SUM(AD167:AD186)</f>
        <v>27600</v>
      </c>
      <c r="AE187" s="415"/>
      <c r="AF187" s="402">
        <f>SUM(AF167:AF186)</f>
        <v>0</v>
      </c>
      <c r="AG187" s="380"/>
      <c r="AH187" s="379"/>
    </row>
    <row r="188" spans="1:34" ht="16.8">
      <c r="A188" s="365"/>
      <c r="B188" s="389"/>
      <c r="C188" s="419"/>
      <c r="D188" s="494"/>
      <c r="E188" s="415"/>
      <c r="F188" s="402"/>
      <c r="G188" s="415"/>
      <c r="H188" s="402"/>
      <c r="I188" s="415"/>
      <c r="J188" s="402"/>
      <c r="K188" s="415"/>
      <c r="L188" s="402"/>
      <c r="M188" s="415"/>
      <c r="N188" s="402"/>
      <c r="O188" s="415"/>
      <c r="P188" s="402"/>
      <c r="Q188" s="415"/>
      <c r="R188" s="402"/>
      <c r="S188" s="415"/>
      <c r="T188" s="402"/>
      <c r="U188" s="415"/>
      <c r="V188" s="402"/>
      <c r="W188" s="415"/>
      <c r="X188" s="402"/>
      <c r="Y188" s="402"/>
      <c r="Z188" s="402"/>
      <c r="AA188" s="402"/>
      <c r="AB188" s="402"/>
      <c r="AC188" s="402"/>
      <c r="AD188" s="402"/>
      <c r="AE188" s="415"/>
      <c r="AF188" s="402"/>
      <c r="AG188" s="380"/>
      <c r="AH188" s="379"/>
    </row>
    <row r="189" spans="1:34" ht="16.8">
      <c r="A189" s="381"/>
      <c r="B189" s="445" t="s">
        <v>726</v>
      </c>
      <c r="C189" s="413"/>
      <c r="D189" s="494"/>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380"/>
      <c r="AH189" s="379"/>
    </row>
    <row r="190" spans="1:34" ht="16.8">
      <c r="A190" s="385"/>
      <c r="B190" s="418"/>
      <c r="C190" s="365"/>
      <c r="D190" s="494"/>
      <c r="E190" s="378"/>
      <c r="F190" s="379"/>
      <c r="G190" s="378"/>
      <c r="H190" s="379"/>
      <c r="I190" s="378"/>
      <c r="J190" s="379"/>
      <c r="K190" s="378"/>
      <c r="L190" s="379"/>
      <c r="M190" s="378"/>
      <c r="N190" s="379"/>
      <c r="O190" s="378"/>
      <c r="P190" s="379"/>
      <c r="Q190" s="378"/>
      <c r="R190" s="379"/>
      <c r="S190" s="378"/>
      <c r="T190" s="379"/>
      <c r="U190" s="379"/>
      <c r="V190" s="379"/>
      <c r="W190" s="378"/>
      <c r="X190" s="379"/>
      <c r="Y190" s="379"/>
      <c r="Z190" s="379"/>
      <c r="AA190" s="379"/>
      <c r="AB190" s="379"/>
      <c r="AC190" s="379"/>
      <c r="AD190" s="379"/>
      <c r="AE190" s="378"/>
      <c r="AF190" s="379"/>
      <c r="AG190" s="380"/>
      <c r="AH190" s="379"/>
    </row>
    <row r="191" spans="1:34" ht="409.6">
      <c r="A191" s="424">
        <f>A183+1</f>
        <v>63</v>
      </c>
      <c r="B191" s="515" t="s">
        <v>976</v>
      </c>
      <c r="C191" s="443" t="s">
        <v>6</v>
      </c>
      <c r="D191" s="494">
        <v>20200</v>
      </c>
      <c r="E191" s="378">
        <v>0</v>
      </c>
      <c r="F191" s="379">
        <f>+E191*$D191</f>
        <v>0</v>
      </c>
      <c r="G191" s="378">
        <v>0</v>
      </c>
      <c r="H191" s="379">
        <f>+G191*$D191</f>
        <v>0</v>
      </c>
      <c r="I191" s="378">
        <v>0</v>
      </c>
      <c r="J191" s="379">
        <f>+I191*$D191</f>
        <v>0</v>
      </c>
      <c r="K191" s="378">
        <v>0</v>
      </c>
      <c r="L191" s="379">
        <f>+K191*$D191</f>
        <v>0</v>
      </c>
      <c r="M191" s="378">
        <v>0</v>
      </c>
      <c r="N191" s="379">
        <f>+M191*$D191</f>
        <v>0</v>
      </c>
      <c r="O191" s="378">
        <v>0</v>
      </c>
      <c r="P191" s="379">
        <f>+O191*$D191</f>
        <v>0</v>
      </c>
      <c r="Q191" s="378">
        <v>0</v>
      </c>
      <c r="R191" s="379">
        <f>+Q191*$D191</f>
        <v>0</v>
      </c>
      <c r="S191" s="378">
        <v>0</v>
      </c>
      <c r="T191" s="379">
        <f>+S191*$D191</f>
        <v>0</v>
      </c>
      <c r="U191" s="379">
        <v>0</v>
      </c>
      <c r="V191" s="379">
        <f>+U191*$D191</f>
        <v>0</v>
      </c>
      <c r="W191" s="378">
        <v>0</v>
      </c>
      <c r="X191" s="379">
        <f>+W191*$D191</f>
        <v>0</v>
      </c>
      <c r="Y191" s="379">
        <v>0</v>
      </c>
      <c r="Z191" s="379">
        <f>+Y191*$D191</f>
        <v>0</v>
      </c>
      <c r="AA191" s="379">
        <v>0</v>
      </c>
      <c r="AB191" s="379">
        <f>+AA191*$D191</f>
        <v>0</v>
      </c>
      <c r="AC191" s="379"/>
      <c r="AD191" s="379"/>
      <c r="AE191" s="378">
        <v>0</v>
      </c>
      <c r="AF191" s="379">
        <f>+AE191*$D191</f>
        <v>0</v>
      </c>
      <c r="AG191" s="380">
        <f>E191+G191+I191+K191+M191+O191+Q191+S191+U191+W191+Y191+AA191+AC191+AE191</f>
        <v>0</v>
      </c>
      <c r="AH191" s="379">
        <f>+AG191*$D191</f>
        <v>0</v>
      </c>
    </row>
    <row r="192" spans="1:34" ht="16.8">
      <c r="A192" s="441"/>
      <c r="B192" s="442"/>
      <c r="C192" s="376"/>
      <c r="D192" s="494"/>
      <c r="E192" s="447"/>
      <c r="F192" s="447"/>
      <c r="G192" s="447"/>
      <c r="H192" s="447"/>
      <c r="I192" s="447"/>
      <c r="J192" s="447"/>
      <c r="K192" s="447"/>
      <c r="L192" s="447"/>
      <c r="M192" s="447"/>
      <c r="N192" s="447"/>
      <c r="O192" s="447"/>
      <c r="P192" s="447"/>
      <c r="Q192" s="447"/>
      <c r="R192" s="447"/>
      <c r="S192" s="447"/>
      <c r="T192" s="447"/>
      <c r="U192" s="447"/>
      <c r="V192" s="447"/>
      <c r="W192" s="447"/>
      <c r="X192" s="447"/>
      <c r="Y192" s="447"/>
      <c r="Z192" s="447"/>
      <c r="AA192" s="447"/>
      <c r="AB192" s="447"/>
      <c r="AC192" s="447"/>
      <c r="AD192" s="447"/>
      <c r="AE192" s="447"/>
      <c r="AF192" s="447"/>
      <c r="AG192" s="380"/>
      <c r="AH192" s="379"/>
    </row>
    <row r="193" spans="1:34" ht="352.8">
      <c r="A193" s="424">
        <f>A191+1</f>
        <v>64</v>
      </c>
      <c r="B193" s="391" t="s">
        <v>908</v>
      </c>
      <c r="C193" s="395"/>
      <c r="D193" s="494"/>
      <c r="E193" s="395"/>
      <c r="F193" s="395"/>
      <c r="G193" s="395"/>
      <c r="H193" s="395"/>
      <c r="I193" s="395"/>
      <c r="J193" s="395"/>
      <c r="K193" s="395"/>
      <c r="L193" s="395"/>
      <c r="M193" s="395"/>
      <c r="N193" s="395"/>
      <c r="O193" s="395"/>
      <c r="P193" s="395"/>
      <c r="Q193" s="395"/>
      <c r="R193" s="395"/>
      <c r="S193" s="395"/>
      <c r="T193" s="395"/>
      <c r="U193" s="395"/>
      <c r="V193" s="395"/>
      <c r="W193" s="395"/>
      <c r="X193" s="395"/>
      <c r="Y193" s="395"/>
      <c r="Z193" s="395"/>
      <c r="AA193" s="395"/>
      <c r="AB193" s="395"/>
      <c r="AC193" s="395"/>
      <c r="AD193" s="395"/>
      <c r="AE193" s="395"/>
      <c r="AF193" s="395"/>
      <c r="AG193" s="380"/>
      <c r="AH193" s="379"/>
    </row>
    <row r="194" spans="1:34" ht="16.8">
      <c r="A194" s="397"/>
      <c r="B194" s="448" t="s">
        <v>859</v>
      </c>
      <c r="C194" s="419" t="s">
        <v>9</v>
      </c>
      <c r="D194" s="494">
        <v>620</v>
      </c>
      <c r="E194" s="378">
        <f>'Rest Rooms &amp; Toilet Dtl'!G401</f>
        <v>22</v>
      </c>
      <c r="F194" s="379">
        <f>+E194*$D194</f>
        <v>13640</v>
      </c>
      <c r="G194" s="378">
        <v>0</v>
      </c>
      <c r="H194" s="379">
        <f>+G194*$D194</f>
        <v>0</v>
      </c>
      <c r="I194" s="378">
        <f>'Health  Care Center DTL'!G594</f>
        <v>5</v>
      </c>
      <c r="J194" s="379">
        <f>+I194*$D194</f>
        <v>3100</v>
      </c>
      <c r="K194" s="378">
        <v>0</v>
      </c>
      <c r="L194" s="379">
        <f>+K194*$D194</f>
        <v>0</v>
      </c>
      <c r="M194" s="378">
        <v>0</v>
      </c>
      <c r="N194" s="379">
        <f>+M194*$D194</f>
        <v>0</v>
      </c>
      <c r="O194" s="378">
        <v>0</v>
      </c>
      <c r="P194" s="379">
        <f>+O194*$D194</f>
        <v>0</v>
      </c>
      <c r="Q194" s="378">
        <v>0</v>
      </c>
      <c r="R194" s="379">
        <f>+Q194*$D194</f>
        <v>0</v>
      </c>
      <c r="S194" s="378">
        <v>0</v>
      </c>
      <c r="T194" s="379">
        <f>+S194*$D194</f>
        <v>0</v>
      </c>
      <c r="U194" s="379">
        <v>0</v>
      </c>
      <c r="V194" s="379">
        <f>+U194*$D194</f>
        <v>0</v>
      </c>
      <c r="W194" s="378">
        <v>0</v>
      </c>
      <c r="X194" s="379">
        <f>+W194*$D194</f>
        <v>0</v>
      </c>
      <c r="Y194" s="379">
        <f>'Office Area-1 Toilet '!G190</f>
        <v>20</v>
      </c>
      <c r="Z194" s="379">
        <f>+Y194*$D194</f>
        <v>12400</v>
      </c>
      <c r="AA194" s="379">
        <v>0</v>
      </c>
      <c r="AB194" s="379">
        <f>+AA194*$D194</f>
        <v>0</v>
      </c>
      <c r="AC194" s="379"/>
      <c r="AD194" s="379"/>
      <c r="AE194" s="378">
        <v>0</v>
      </c>
      <c r="AF194" s="379">
        <f>+AE194*$D194</f>
        <v>0</v>
      </c>
      <c r="AG194" s="380">
        <f t="shared" ref="AG194:AG195" si="56">E194+G194+I194+K194+M194+O194+Q194+S194+U194+W194+Y194+AA194+AC194+AE194</f>
        <v>47</v>
      </c>
      <c r="AH194" s="379">
        <f>+AG194*$D194</f>
        <v>29140</v>
      </c>
    </row>
    <row r="195" spans="1:34" ht="16.8">
      <c r="A195" s="397"/>
      <c r="B195" s="448" t="s">
        <v>860</v>
      </c>
      <c r="C195" s="443" t="s">
        <v>9</v>
      </c>
      <c r="D195" s="494">
        <v>832</v>
      </c>
      <c r="E195" s="378">
        <f>'Rest Rooms &amp; Toilet Dtl'!G391</f>
        <v>10</v>
      </c>
      <c r="F195" s="379">
        <f>+E195*$D195</f>
        <v>8320</v>
      </c>
      <c r="G195" s="378">
        <f>'Workers rest room&amp;change room'!G385</f>
        <v>16</v>
      </c>
      <c r="H195" s="379">
        <f>+G195*$D195</f>
        <v>13312</v>
      </c>
      <c r="I195" s="378">
        <f>'Health  Care Center DTL'!G579</f>
        <v>36</v>
      </c>
      <c r="J195" s="379">
        <f>+I195*$D195</f>
        <v>29952</v>
      </c>
      <c r="K195" s="378">
        <f>'Security Extension Dtl'!G371</f>
        <v>0</v>
      </c>
      <c r="L195" s="379">
        <f>+K195*$D195</f>
        <v>0</v>
      </c>
      <c r="M195" s="378">
        <v>0</v>
      </c>
      <c r="N195" s="379">
        <f>+M195*$D195</f>
        <v>0</v>
      </c>
      <c r="O195" s="378">
        <f>'Oil Store'!G571</f>
        <v>5</v>
      </c>
      <c r="P195" s="379">
        <f>+O195*$D195</f>
        <v>4160</v>
      </c>
      <c r="Q195" s="378">
        <v>0</v>
      </c>
      <c r="R195" s="379">
        <f>+Q195*$D195</f>
        <v>0</v>
      </c>
      <c r="S195" s="378">
        <v>0</v>
      </c>
      <c r="T195" s="379">
        <f>+S195*$D195</f>
        <v>0</v>
      </c>
      <c r="U195" s="379">
        <v>0</v>
      </c>
      <c r="V195" s="379">
        <f>+U195*$D195</f>
        <v>0</v>
      </c>
      <c r="W195" s="378">
        <v>0</v>
      </c>
      <c r="X195" s="379">
        <f>+W195*$D195</f>
        <v>0</v>
      </c>
      <c r="Y195" s="379">
        <v>0</v>
      </c>
      <c r="Z195" s="379">
        <f>+Y195*$D195</f>
        <v>0</v>
      </c>
      <c r="AA195" s="379">
        <v>0</v>
      </c>
      <c r="AB195" s="379">
        <f>+AA195*$D195</f>
        <v>0</v>
      </c>
      <c r="AC195" s="379"/>
      <c r="AD195" s="379"/>
      <c r="AE195" s="378">
        <v>0</v>
      </c>
      <c r="AF195" s="379">
        <f>+AE195*$D195</f>
        <v>0</v>
      </c>
      <c r="AG195" s="380">
        <f t="shared" si="56"/>
        <v>67</v>
      </c>
      <c r="AH195" s="379">
        <f>+AG195*$D195</f>
        <v>55744</v>
      </c>
    </row>
    <row r="196" spans="1:34" ht="16.8">
      <c r="A196" s="443"/>
      <c r="B196" s="442" t="s">
        <v>366</v>
      </c>
      <c r="C196" s="376"/>
      <c r="D196" s="494"/>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380"/>
      <c r="AH196" s="379"/>
    </row>
    <row r="197" spans="1:34" ht="285.60000000000002">
      <c r="A197" s="424">
        <f>A193+1</f>
        <v>65</v>
      </c>
      <c r="B197" s="391" t="s">
        <v>909</v>
      </c>
      <c r="C197" s="376"/>
      <c r="D197" s="494"/>
      <c r="E197" s="411"/>
      <c r="F197" s="411"/>
      <c r="G197" s="411"/>
      <c r="H197" s="411"/>
      <c r="I197" s="411"/>
      <c r="J197" s="411"/>
      <c r="K197" s="411"/>
      <c r="L197" s="411"/>
      <c r="M197" s="411"/>
      <c r="N197" s="411"/>
      <c r="O197" s="411"/>
      <c r="P197" s="411"/>
      <c r="Q197" s="411"/>
      <c r="R197" s="411"/>
      <c r="S197" s="411"/>
      <c r="T197" s="411"/>
      <c r="U197" s="411"/>
      <c r="V197" s="411"/>
      <c r="W197" s="411"/>
      <c r="X197" s="411"/>
      <c r="Y197" s="411"/>
      <c r="Z197" s="411"/>
      <c r="AA197" s="411"/>
      <c r="AB197" s="411"/>
      <c r="AC197" s="411"/>
      <c r="AD197" s="411"/>
      <c r="AE197" s="411"/>
      <c r="AF197" s="411"/>
      <c r="AG197" s="380"/>
      <c r="AH197" s="379"/>
    </row>
    <row r="198" spans="1:34" ht="16.8">
      <c r="A198" s="397"/>
      <c r="B198" s="448" t="s">
        <v>856</v>
      </c>
      <c r="C198" s="443" t="s">
        <v>6</v>
      </c>
      <c r="D198" s="494">
        <v>4190</v>
      </c>
      <c r="E198" s="378">
        <f>'Rest Rooms &amp; Toilet Dtl'!G396</f>
        <v>6</v>
      </c>
      <c r="F198" s="379">
        <f>+E198*$D198</f>
        <v>25140</v>
      </c>
      <c r="G198" s="378">
        <v>0</v>
      </c>
      <c r="H198" s="379">
        <f>+G198*$D198</f>
        <v>0</v>
      </c>
      <c r="I198" s="378">
        <f>'Health  Care Center DTL'!G586</f>
        <v>2</v>
      </c>
      <c r="J198" s="379">
        <f>+I198*$D198</f>
        <v>8380</v>
      </c>
      <c r="K198" s="378">
        <v>0</v>
      </c>
      <c r="L198" s="379">
        <f>+K198*$D198</f>
        <v>0</v>
      </c>
      <c r="M198" s="378">
        <v>0</v>
      </c>
      <c r="N198" s="379">
        <f>+M198*$D198</f>
        <v>0</v>
      </c>
      <c r="O198" s="378">
        <v>0</v>
      </c>
      <c r="P198" s="379">
        <f>+O198*$D198</f>
        <v>0</v>
      </c>
      <c r="Q198" s="378">
        <v>0</v>
      </c>
      <c r="R198" s="379">
        <f>+Q198*$D198</f>
        <v>0</v>
      </c>
      <c r="S198" s="378">
        <v>0</v>
      </c>
      <c r="T198" s="379">
        <f>+S198*$D198</f>
        <v>0</v>
      </c>
      <c r="U198" s="379">
        <v>0</v>
      </c>
      <c r="V198" s="379">
        <f>+U198*$D198</f>
        <v>0</v>
      </c>
      <c r="W198" s="378">
        <f>'Office Area-1 Toilet '!G185</f>
        <v>6</v>
      </c>
      <c r="X198" s="379">
        <f>+W198*$D198</f>
        <v>25140</v>
      </c>
      <c r="Y198" s="379">
        <v>0</v>
      </c>
      <c r="Z198" s="379">
        <f>+Y198*$D198</f>
        <v>0</v>
      </c>
      <c r="AA198" s="379">
        <v>0</v>
      </c>
      <c r="AB198" s="379">
        <f>+AA198*$D198</f>
        <v>0</v>
      </c>
      <c r="AC198" s="379"/>
      <c r="AD198" s="379"/>
      <c r="AE198" s="378">
        <v>0</v>
      </c>
      <c r="AF198" s="379">
        <f>+AE198*$D198</f>
        <v>0</v>
      </c>
      <c r="AG198" s="380">
        <f t="shared" ref="AG198:AG199" si="57">E198+G198+I198+K198+M198+O198+Q198+S198+U198+W198+Y198+AA198+AC198+AE198</f>
        <v>14</v>
      </c>
      <c r="AH198" s="379">
        <f>+AG198*$D198</f>
        <v>58660</v>
      </c>
    </row>
    <row r="199" spans="1:34" ht="16.8">
      <c r="A199" s="397"/>
      <c r="B199" s="448" t="s">
        <v>858</v>
      </c>
      <c r="C199" s="443" t="s">
        <v>6</v>
      </c>
      <c r="D199" s="494">
        <v>4860</v>
      </c>
      <c r="E199" s="378">
        <f>'Rest Rooms &amp; Toilet Dtl'!G384</f>
        <v>4</v>
      </c>
      <c r="F199" s="379">
        <f>+E199*$D199</f>
        <v>19440</v>
      </c>
      <c r="G199" s="378">
        <f>'Workers rest room&amp;change room'!G378</f>
        <v>7</v>
      </c>
      <c r="H199" s="379">
        <f>+G199*$D199</f>
        <v>34020</v>
      </c>
      <c r="I199" s="378">
        <f>'Health  Care Center DTL'!G573</f>
        <v>15</v>
      </c>
      <c r="J199" s="379">
        <f>+I199*$D199</f>
        <v>72900</v>
      </c>
      <c r="K199" s="378">
        <f>'Security Extension Dtl'!G364</f>
        <v>0</v>
      </c>
      <c r="L199" s="379">
        <f>+K199*$D199</f>
        <v>0</v>
      </c>
      <c r="M199" s="378">
        <v>0</v>
      </c>
      <c r="N199" s="379">
        <f>+M199*$D199</f>
        <v>0</v>
      </c>
      <c r="O199" s="378">
        <f>'Oil Store'!G564</f>
        <v>3</v>
      </c>
      <c r="P199" s="379">
        <f>+O199*$D199</f>
        <v>14580</v>
      </c>
      <c r="Q199" s="378">
        <v>0</v>
      </c>
      <c r="R199" s="379">
        <f>+Q199*$D199</f>
        <v>0</v>
      </c>
      <c r="S199" s="378">
        <v>0</v>
      </c>
      <c r="T199" s="379">
        <f>+S199*$D199</f>
        <v>0</v>
      </c>
      <c r="U199" s="379">
        <v>0</v>
      </c>
      <c r="V199" s="379">
        <f>+U199*$D199</f>
        <v>0</v>
      </c>
      <c r="W199" s="378">
        <v>0</v>
      </c>
      <c r="X199" s="379">
        <f>+W199*$D199</f>
        <v>0</v>
      </c>
      <c r="Y199" s="379">
        <v>0</v>
      </c>
      <c r="Z199" s="379">
        <f>+Y199*$D199</f>
        <v>0</v>
      </c>
      <c r="AA199" s="379">
        <v>0</v>
      </c>
      <c r="AB199" s="379">
        <f>+AA199*$D199</f>
        <v>0</v>
      </c>
      <c r="AC199" s="379"/>
      <c r="AD199" s="379"/>
      <c r="AE199" s="378">
        <v>0</v>
      </c>
      <c r="AF199" s="379">
        <f>+AE199*$D199</f>
        <v>0</v>
      </c>
      <c r="AG199" s="380">
        <f t="shared" si="57"/>
        <v>29</v>
      </c>
      <c r="AH199" s="379">
        <f>+AG199*$D199</f>
        <v>140940</v>
      </c>
    </row>
    <row r="200" spans="1:34" ht="16.8">
      <c r="A200" s="397"/>
      <c r="B200" s="425"/>
      <c r="C200" s="439"/>
      <c r="D200" s="494"/>
      <c r="E200" s="378"/>
      <c r="F200" s="379"/>
      <c r="G200" s="378"/>
      <c r="H200" s="379"/>
      <c r="I200" s="378"/>
      <c r="J200" s="379"/>
      <c r="K200" s="378"/>
      <c r="L200" s="379"/>
      <c r="M200" s="378"/>
      <c r="N200" s="379"/>
      <c r="O200" s="378"/>
      <c r="P200" s="379"/>
      <c r="Q200" s="378"/>
      <c r="R200" s="379"/>
      <c r="S200" s="378"/>
      <c r="T200" s="379"/>
      <c r="U200" s="379"/>
      <c r="V200" s="379"/>
      <c r="W200" s="378"/>
      <c r="X200" s="379"/>
      <c r="Y200" s="379"/>
      <c r="Z200" s="379"/>
      <c r="AA200" s="379"/>
      <c r="AB200" s="379"/>
      <c r="AC200" s="379"/>
      <c r="AD200" s="379"/>
      <c r="AE200" s="378"/>
      <c r="AF200" s="379"/>
      <c r="AG200" s="380"/>
      <c r="AH200" s="379"/>
    </row>
    <row r="201" spans="1:34" ht="16.8">
      <c r="A201" s="413"/>
      <c r="B201" s="382"/>
      <c r="C201" s="376"/>
      <c r="D201" s="494"/>
      <c r="E201" s="411"/>
      <c r="F201" s="411"/>
      <c r="G201" s="411"/>
      <c r="H201" s="411"/>
      <c r="I201" s="411"/>
      <c r="J201" s="411"/>
      <c r="K201" s="411"/>
      <c r="L201" s="411"/>
      <c r="M201" s="411"/>
      <c r="N201" s="411"/>
      <c r="O201" s="411"/>
      <c r="P201" s="411"/>
      <c r="Q201" s="411"/>
      <c r="R201" s="411"/>
      <c r="S201" s="411"/>
      <c r="T201" s="411"/>
      <c r="U201" s="411"/>
      <c r="V201" s="411"/>
      <c r="W201" s="411"/>
      <c r="X201" s="411"/>
      <c r="Y201" s="411"/>
      <c r="Z201" s="411"/>
      <c r="AA201" s="411"/>
      <c r="AB201" s="411"/>
      <c r="AC201" s="411"/>
      <c r="AD201" s="411"/>
      <c r="AE201" s="411"/>
      <c r="AF201" s="411"/>
      <c r="AG201" s="380"/>
      <c r="AH201" s="379"/>
    </row>
    <row r="202" spans="1:34" ht="409.6">
      <c r="A202" s="374">
        <f>A197+1</f>
        <v>66</v>
      </c>
      <c r="B202" s="363" t="s">
        <v>865</v>
      </c>
      <c r="C202" s="413" t="s">
        <v>6</v>
      </c>
      <c r="D202" s="494">
        <v>8054</v>
      </c>
      <c r="E202" s="378">
        <f>'Rest Rooms &amp; Toilet Dtl'!G409</f>
        <v>11</v>
      </c>
      <c r="F202" s="379">
        <f>+E202*$D202</f>
        <v>88594</v>
      </c>
      <c r="G202" s="378">
        <f>'Workers rest room&amp;change room'!G393</f>
        <v>20</v>
      </c>
      <c r="H202" s="379">
        <f>+G202*$D202</f>
        <v>161080</v>
      </c>
      <c r="I202" s="378">
        <f>'Health  Care Center DTL'!G604</f>
        <v>19</v>
      </c>
      <c r="J202" s="379">
        <f>+I202*$D202</f>
        <v>153026</v>
      </c>
      <c r="K202" s="378">
        <f>'Security Extension Dtl'!G382</f>
        <v>23</v>
      </c>
      <c r="L202" s="379">
        <f>+K202*$D202</f>
        <v>185242</v>
      </c>
      <c r="M202" s="378">
        <v>0</v>
      </c>
      <c r="N202" s="379">
        <f>+M202*$D202</f>
        <v>0</v>
      </c>
      <c r="O202" s="378">
        <f>'Oil Store'!G580</f>
        <v>0</v>
      </c>
      <c r="P202" s="379">
        <f>+O202*$D202</f>
        <v>0</v>
      </c>
      <c r="Q202" s="378">
        <v>0</v>
      </c>
      <c r="R202" s="379">
        <f>+Q202*$D202</f>
        <v>0</v>
      </c>
      <c r="S202" s="378">
        <v>0</v>
      </c>
      <c r="T202" s="379">
        <f>+S202*$D202</f>
        <v>0</v>
      </c>
      <c r="U202" s="379">
        <v>0</v>
      </c>
      <c r="V202" s="379">
        <f>+U202*$D202</f>
        <v>0</v>
      </c>
      <c r="W202" s="378">
        <v>0</v>
      </c>
      <c r="X202" s="379">
        <f>+W202*$D202</f>
        <v>0</v>
      </c>
      <c r="Y202" s="379">
        <v>0</v>
      </c>
      <c r="Z202" s="379">
        <f>+Y202*$D202</f>
        <v>0</v>
      </c>
      <c r="AA202" s="379">
        <v>0</v>
      </c>
      <c r="AB202" s="379">
        <f>+AA202*$D202</f>
        <v>0</v>
      </c>
      <c r="AC202" s="379"/>
      <c r="AD202" s="379"/>
      <c r="AE202" s="378">
        <v>0</v>
      </c>
      <c r="AF202" s="379">
        <f>+AE202*$D202</f>
        <v>0</v>
      </c>
      <c r="AG202" s="380">
        <f>E202+G202+I202+K202+M202+O202+Q202+S202+U202+W202+Y202+AA202+AC202+AE202</f>
        <v>73</v>
      </c>
      <c r="AH202" s="379">
        <f>+AG202*$D202</f>
        <v>587942</v>
      </c>
    </row>
    <row r="203" spans="1:34" ht="16.8">
      <c r="A203" s="385"/>
      <c r="B203" s="418"/>
      <c r="C203" s="419"/>
      <c r="D203" s="494"/>
      <c r="E203" s="378"/>
      <c r="F203" s="379"/>
      <c r="G203" s="378"/>
      <c r="H203" s="379"/>
      <c r="I203" s="378"/>
      <c r="J203" s="379"/>
      <c r="K203" s="378"/>
      <c r="L203" s="379"/>
      <c r="M203" s="378"/>
      <c r="N203" s="379"/>
      <c r="O203" s="378"/>
      <c r="P203" s="379"/>
      <c r="Q203" s="378"/>
      <c r="R203" s="379"/>
      <c r="S203" s="378"/>
      <c r="T203" s="379"/>
      <c r="U203" s="379"/>
      <c r="V203" s="379"/>
      <c r="W203" s="378"/>
      <c r="X203" s="379"/>
      <c r="Y203" s="379"/>
      <c r="Z203" s="379"/>
      <c r="AA203" s="379"/>
      <c r="AB203" s="379"/>
      <c r="AC203" s="379"/>
      <c r="AD203" s="379"/>
      <c r="AE203" s="378"/>
      <c r="AF203" s="379"/>
      <c r="AG203" s="380"/>
      <c r="AH203" s="379"/>
    </row>
    <row r="204" spans="1:34" ht="117.6">
      <c r="A204" s="385">
        <f>A202+1</f>
        <v>67</v>
      </c>
      <c r="B204" s="449" t="s">
        <v>910</v>
      </c>
      <c r="C204" s="413" t="s">
        <v>6</v>
      </c>
      <c r="D204" s="494">
        <v>7542</v>
      </c>
      <c r="E204" s="378">
        <f>'Rest Rooms &amp; Toilet Dtl'!G416</f>
        <v>8</v>
      </c>
      <c r="F204" s="379">
        <f>+E204*$D204</f>
        <v>60336</v>
      </c>
      <c r="G204" s="378">
        <f>'Workers rest room&amp;change room'!G399</f>
        <v>10</v>
      </c>
      <c r="H204" s="379">
        <f>+G204*$D204</f>
        <v>75420</v>
      </c>
      <c r="I204" s="378">
        <f>'Health  Care Center DTL'!G611</f>
        <v>10</v>
      </c>
      <c r="J204" s="379">
        <f>+I204*$D204</f>
        <v>75420</v>
      </c>
      <c r="K204" s="378">
        <v>0</v>
      </c>
      <c r="L204" s="379">
        <f>+K204*$D204</f>
        <v>0</v>
      </c>
      <c r="M204" s="378">
        <v>0</v>
      </c>
      <c r="N204" s="379">
        <f>+M204*$D204</f>
        <v>0</v>
      </c>
      <c r="O204" s="378">
        <v>0</v>
      </c>
      <c r="P204" s="379">
        <f>+O204*$D204</f>
        <v>0</v>
      </c>
      <c r="Q204" s="378">
        <v>0</v>
      </c>
      <c r="R204" s="379">
        <f>+Q204*$D204</f>
        <v>0</v>
      </c>
      <c r="S204" s="378">
        <v>0</v>
      </c>
      <c r="T204" s="379">
        <f>+S204*$D204</f>
        <v>0</v>
      </c>
      <c r="U204" s="378">
        <v>0</v>
      </c>
      <c r="V204" s="379">
        <f>+U204*$D204</f>
        <v>0</v>
      </c>
      <c r="W204" s="378">
        <v>0</v>
      </c>
      <c r="X204" s="379">
        <f>+W204*$D204</f>
        <v>0</v>
      </c>
      <c r="Y204" s="379">
        <f>'Office Area-1 Toilet '!G197</f>
        <v>1</v>
      </c>
      <c r="Z204" s="379">
        <f>+Y204*$D204</f>
        <v>7542</v>
      </c>
      <c r="AA204" s="379">
        <v>0</v>
      </c>
      <c r="AB204" s="379">
        <f>+AA204*$D204</f>
        <v>0</v>
      </c>
      <c r="AC204" s="379"/>
      <c r="AD204" s="379"/>
      <c r="AE204" s="378">
        <v>0</v>
      </c>
      <c r="AF204" s="379">
        <f>+AE204*$D204</f>
        <v>0</v>
      </c>
      <c r="AG204" s="380">
        <f>E204+G204+I204+K204+M204+O204+Q204+S204+U204+W204+Y204+AA204+AC204+AE204</f>
        <v>29</v>
      </c>
      <c r="AH204" s="379">
        <f>+AG204*$D204</f>
        <v>218718</v>
      </c>
    </row>
    <row r="205" spans="1:34" ht="16.8">
      <c r="A205" s="385"/>
      <c r="B205" s="450"/>
      <c r="C205" s="365"/>
      <c r="D205" s="494"/>
      <c r="E205" s="378"/>
      <c r="F205" s="379"/>
      <c r="G205" s="378"/>
      <c r="H205" s="379"/>
      <c r="I205" s="378"/>
      <c r="J205" s="379"/>
      <c r="K205" s="378"/>
      <c r="L205" s="379"/>
      <c r="M205" s="378"/>
      <c r="N205" s="379"/>
      <c r="O205" s="378"/>
      <c r="P205" s="379"/>
      <c r="Q205" s="378"/>
      <c r="R205" s="379"/>
      <c r="S205" s="378"/>
      <c r="T205" s="379"/>
      <c r="U205" s="379"/>
      <c r="V205" s="379"/>
      <c r="W205" s="378"/>
      <c r="X205" s="379"/>
      <c r="Y205" s="379"/>
      <c r="Z205" s="379"/>
      <c r="AA205" s="379"/>
      <c r="AB205" s="379"/>
      <c r="AC205" s="379"/>
      <c r="AD205" s="379"/>
      <c r="AE205" s="378"/>
      <c r="AF205" s="379"/>
      <c r="AG205" s="380"/>
      <c r="AH205" s="379"/>
    </row>
    <row r="206" spans="1:34" ht="84">
      <c r="A206" s="385">
        <f>A204+1</f>
        <v>68</v>
      </c>
      <c r="B206" s="425" t="s">
        <v>846</v>
      </c>
      <c r="C206" s="365" t="s">
        <v>376</v>
      </c>
      <c r="D206" s="494">
        <v>150</v>
      </c>
      <c r="E206" s="378">
        <f>'Rest Rooms &amp; Toilet Dtl'!G426</f>
        <v>0</v>
      </c>
      <c r="F206" s="379">
        <f>+E206*$D206</f>
        <v>0</v>
      </c>
      <c r="G206" s="378">
        <f>'Workers rest room&amp;change room'!G410</f>
        <v>0</v>
      </c>
      <c r="H206" s="379">
        <f>+G206*$D206</f>
        <v>0</v>
      </c>
      <c r="I206" s="378">
        <f>'Health  Care Center DTL'!G623</f>
        <v>0</v>
      </c>
      <c r="J206" s="379">
        <f>+I206*$D206</f>
        <v>0</v>
      </c>
      <c r="K206" s="378">
        <f>'Security Extension Dtl'!G392</f>
        <v>0</v>
      </c>
      <c r="L206" s="379">
        <f>+K206*$D206</f>
        <v>0</v>
      </c>
      <c r="M206" s="378">
        <v>0</v>
      </c>
      <c r="N206" s="379">
        <f>+M206*$D206</f>
        <v>0</v>
      </c>
      <c r="O206" s="378">
        <f>'Oil Store'!G607</f>
        <v>0</v>
      </c>
      <c r="P206" s="379">
        <f>+O206*$D206</f>
        <v>0</v>
      </c>
      <c r="Q206" s="378">
        <v>0</v>
      </c>
      <c r="R206" s="379">
        <f>+Q206*$D206</f>
        <v>0</v>
      </c>
      <c r="S206" s="378">
        <v>0</v>
      </c>
      <c r="T206" s="379">
        <f>+S206*$D206</f>
        <v>0</v>
      </c>
      <c r="U206" s="379">
        <v>0</v>
      </c>
      <c r="V206" s="379">
        <f>+U206*$D206</f>
        <v>0</v>
      </c>
      <c r="W206" s="378">
        <v>0</v>
      </c>
      <c r="X206" s="379">
        <f>+W206*$D206</f>
        <v>0</v>
      </c>
      <c r="Y206" s="379">
        <v>0</v>
      </c>
      <c r="Z206" s="379">
        <f>+Y206*$D206</f>
        <v>0</v>
      </c>
      <c r="AA206" s="379">
        <v>0</v>
      </c>
      <c r="AB206" s="379">
        <f>+AA206*$D206</f>
        <v>0</v>
      </c>
      <c r="AC206" s="379"/>
      <c r="AD206" s="379"/>
      <c r="AE206" s="378">
        <v>0</v>
      </c>
      <c r="AF206" s="379">
        <f>+AE206*$D206</f>
        <v>0</v>
      </c>
      <c r="AG206" s="380">
        <f>E206+G206+I206+K206+M206+O206+Q206+S206+U206+W206+Y206+AA206+AC206+AE206</f>
        <v>0</v>
      </c>
      <c r="AH206" s="379">
        <f>+AG206*$D206</f>
        <v>0</v>
      </c>
    </row>
    <row r="207" spans="1:34" ht="16.8">
      <c r="A207" s="441"/>
      <c r="B207" s="401"/>
      <c r="C207" s="451"/>
      <c r="D207" s="494"/>
      <c r="E207" s="384"/>
      <c r="F207" s="384"/>
      <c r="G207" s="384"/>
      <c r="H207" s="384"/>
      <c r="I207" s="384"/>
      <c r="J207" s="384"/>
      <c r="K207" s="384"/>
      <c r="L207" s="384"/>
      <c r="M207" s="384"/>
      <c r="N207" s="384"/>
      <c r="O207" s="384"/>
      <c r="P207" s="384"/>
      <c r="Q207" s="384"/>
      <c r="R207" s="384"/>
      <c r="S207" s="384"/>
      <c r="T207" s="384"/>
      <c r="U207" s="384"/>
      <c r="V207" s="384"/>
      <c r="W207" s="384"/>
      <c r="X207" s="384"/>
      <c r="Y207" s="384"/>
      <c r="Z207" s="384"/>
      <c r="AA207" s="384"/>
      <c r="AB207" s="384"/>
      <c r="AC207" s="384"/>
      <c r="AD207" s="384"/>
      <c r="AE207" s="384"/>
      <c r="AF207" s="384"/>
      <c r="AG207" s="380"/>
      <c r="AH207" s="379"/>
    </row>
    <row r="208" spans="1:34" ht="16.8">
      <c r="A208" s="381"/>
      <c r="B208" s="410" t="s">
        <v>357</v>
      </c>
      <c r="C208" s="376"/>
      <c r="D208" s="494"/>
      <c r="E208" s="378"/>
      <c r="F208" s="402">
        <f>SUM(F190:F207)</f>
        <v>215470</v>
      </c>
      <c r="G208" s="378"/>
      <c r="H208" s="402">
        <f>SUM(H190:H207)</f>
        <v>283832</v>
      </c>
      <c r="I208" s="378"/>
      <c r="J208" s="402">
        <f>SUM(J190:J207)</f>
        <v>342778</v>
      </c>
      <c r="K208" s="378"/>
      <c r="L208" s="402">
        <f>SUM(L190:L207)</f>
        <v>185242</v>
      </c>
      <c r="M208" s="378"/>
      <c r="N208" s="402">
        <f>SUM(N190:N207)</f>
        <v>0</v>
      </c>
      <c r="O208" s="378"/>
      <c r="P208" s="402">
        <f>SUM(P190:P207)</f>
        <v>18740</v>
      </c>
      <c r="Q208" s="378"/>
      <c r="R208" s="402">
        <f>SUM(R190:R207)</f>
        <v>0</v>
      </c>
      <c r="S208" s="378"/>
      <c r="T208" s="402">
        <f>SUM(T190:T207)</f>
        <v>0</v>
      </c>
      <c r="U208" s="402"/>
      <c r="V208" s="402">
        <f>SUM(V190:V207)</f>
        <v>0</v>
      </c>
      <c r="W208" s="378"/>
      <c r="X208" s="402">
        <f>SUM(X190:X207)</f>
        <v>25140</v>
      </c>
      <c r="Y208" s="402"/>
      <c r="Z208" s="402">
        <f>SUM(Z190:Z207)</f>
        <v>19942</v>
      </c>
      <c r="AA208" s="402"/>
      <c r="AB208" s="402">
        <f>SUM(AB190:AB207)</f>
        <v>0</v>
      </c>
      <c r="AC208" s="402"/>
      <c r="AD208" s="402">
        <f>SUM(AD190:AD207)</f>
        <v>0</v>
      </c>
      <c r="AE208" s="378"/>
      <c r="AF208" s="402">
        <f>SUM(AF190:AF207)</f>
        <v>0</v>
      </c>
      <c r="AG208" s="380"/>
      <c r="AH208" s="379"/>
    </row>
    <row r="209" spans="1:34" ht="16.8">
      <c r="A209" s="419"/>
      <c r="B209" s="389"/>
      <c r="C209" s="403"/>
      <c r="D209" s="494"/>
      <c r="E209" s="411"/>
      <c r="F209" s="402"/>
      <c r="G209" s="411"/>
      <c r="H209" s="402"/>
      <c r="I209" s="411"/>
      <c r="J209" s="402"/>
      <c r="K209" s="411"/>
      <c r="L209" s="402"/>
      <c r="M209" s="411"/>
      <c r="N209" s="402"/>
      <c r="O209" s="411"/>
      <c r="P209" s="402"/>
      <c r="Q209" s="411"/>
      <c r="R209" s="402"/>
      <c r="S209" s="411"/>
      <c r="T209" s="402"/>
      <c r="U209" s="411"/>
      <c r="V209" s="402"/>
      <c r="W209" s="411"/>
      <c r="X209" s="402"/>
      <c r="Y209" s="402"/>
      <c r="Z209" s="402"/>
      <c r="AA209" s="402"/>
      <c r="AB209" s="402"/>
      <c r="AC209" s="402"/>
      <c r="AD209" s="402"/>
      <c r="AE209" s="411"/>
      <c r="AF209" s="402"/>
      <c r="AG209" s="380"/>
      <c r="AH209" s="379"/>
    </row>
    <row r="210" spans="1:34" ht="16.8">
      <c r="A210" s="381"/>
      <c r="B210" s="423" t="s">
        <v>363</v>
      </c>
      <c r="C210" s="413"/>
      <c r="D210" s="494"/>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380"/>
      <c r="AH210" s="379"/>
    </row>
    <row r="211" spans="1:34" ht="16.8">
      <c r="A211" s="365"/>
      <c r="B211" s="452"/>
      <c r="C211" s="419"/>
      <c r="D211" s="494"/>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380"/>
      <c r="AH211" s="379"/>
    </row>
    <row r="212" spans="1:34" ht="16.8">
      <c r="A212" s="419"/>
      <c r="B212" s="452" t="s">
        <v>727</v>
      </c>
      <c r="C212" s="419"/>
      <c r="D212" s="494"/>
      <c r="E212" s="378"/>
      <c r="F212" s="379"/>
      <c r="G212" s="378"/>
      <c r="H212" s="379"/>
      <c r="I212" s="378"/>
      <c r="J212" s="379"/>
      <c r="K212" s="378"/>
      <c r="L212" s="379"/>
      <c r="M212" s="378"/>
      <c r="N212" s="379"/>
      <c r="O212" s="378"/>
      <c r="P212" s="379"/>
      <c r="Q212" s="378"/>
      <c r="R212" s="379"/>
      <c r="S212" s="378"/>
      <c r="T212" s="379"/>
      <c r="U212" s="379"/>
      <c r="V212" s="379"/>
      <c r="W212" s="378"/>
      <c r="X212" s="379"/>
      <c r="Y212" s="379"/>
      <c r="Z212" s="379"/>
      <c r="AA212" s="379"/>
      <c r="AB212" s="379"/>
      <c r="AC212" s="379"/>
      <c r="AD212" s="379"/>
      <c r="AE212" s="378"/>
      <c r="AF212" s="379"/>
      <c r="AG212" s="380"/>
      <c r="AH212" s="379"/>
    </row>
    <row r="213" spans="1:34" ht="100.8">
      <c r="A213" s="385">
        <f>A206+1</f>
        <v>69</v>
      </c>
      <c r="B213" s="453" t="s">
        <v>353</v>
      </c>
      <c r="C213" s="419"/>
      <c r="D213" s="494"/>
      <c r="E213" s="378"/>
      <c r="F213" s="379"/>
      <c r="G213" s="378"/>
      <c r="H213" s="379"/>
      <c r="I213" s="378"/>
      <c r="J213" s="379"/>
      <c r="K213" s="378"/>
      <c r="L213" s="379"/>
      <c r="M213" s="378"/>
      <c r="N213" s="379"/>
      <c r="O213" s="378"/>
      <c r="P213" s="379"/>
      <c r="Q213" s="378"/>
      <c r="R213" s="379"/>
      <c r="S213" s="378"/>
      <c r="T213" s="379"/>
      <c r="U213" s="379"/>
      <c r="V213" s="379"/>
      <c r="W213" s="378"/>
      <c r="X213" s="379"/>
      <c r="Y213" s="379"/>
      <c r="Z213" s="379"/>
      <c r="AA213" s="379"/>
      <c r="AB213" s="379"/>
      <c r="AC213" s="379"/>
      <c r="AD213" s="379"/>
      <c r="AE213" s="378"/>
      <c r="AF213" s="379"/>
      <c r="AG213" s="380"/>
      <c r="AH213" s="379"/>
    </row>
    <row r="214" spans="1:34" ht="201.6">
      <c r="A214" s="385"/>
      <c r="B214" s="453" t="s">
        <v>686</v>
      </c>
      <c r="C214" s="413" t="s">
        <v>6</v>
      </c>
      <c r="D214" s="494">
        <v>6480</v>
      </c>
      <c r="E214" s="378">
        <v>0</v>
      </c>
      <c r="F214" s="379">
        <f>+E214*$D214</f>
        <v>0</v>
      </c>
      <c r="G214" s="378">
        <v>0</v>
      </c>
      <c r="H214" s="379">
        <f>+G214*$D214</f>
        <v>0</v>
      </c>
      <c r="I214" s="378">
        <v>0</v>
      </c>
      <c r="J214" s="379">
        <f>+I214*$D214</f>
        <v>0</v>
      </c>
      <c r="K214" s="378">
        <v>0</v>
      </c>
      <c r="L214" s="379">
        <f>+K214*$D214</f>
        <v>0</v>
      </c>
      <c r="M214" s="378">
        <v>0</v>
      </c>
      <c r="N214" s="379">
        <f>+M214*$D214</f>
        <v>0</v>
      </c>
      <c r="O214" s="378">
        <v>0</v>
      </c>
      <c r="P214" s="379">
        <f>+O214*$D214</f>
        <v>0</v>
      </c>
      <c r="Q214" s="378">
        <v>0</v>
      </c>
      <c r="R214" s="379">
        <f>+Q214*$D214</f>
        <v>0</v>
      </c>
      <c r="S214" s="378">
        <v>0</v>
      </c>
      <c r="T214" s="379">
        <f>+S214*$D214</f>
        <v>0</v>
      </c>
      <c r="U214" s="379">
        <v>0</v>
      </c>
      <c r="V214" s="379">
        <f>+U214*$D214</f>
        <v>0</v>
      </c>
      <c r="W214" s="378">
        <v>0</v>
      </c>
      <c r="X214" s="379">
        <f>+W214*$D214</f>
        <v>0</v>
      </c>
      <c r="Y214" s="379">
        <v>0</v>
      </c>
      <c r="Z214" s="379">
        <f>+Y214*$D214</f>
        <v>0</v>
      </c>
      <c r="AA214" s="379">
        <v>0</v>
      </c>
      <c r="AB214" s="379">
        <f>+AA214*$D214</f>
        <v>0</v>
      </c>
      <c r="AC214" s="379"/>
      <c r="AD214" s="379"/>
      <c r="AE214" s="378">
        <v>0</v>
      </c>
      <c r="AF214" s="379">
        <f>+AE214*$D214</f>
        <v>0</v>
      </c>
      <c r="AG214" s="380">
        <f>E214+G214+I214+K214+M214+O214+Q214+S214+U214+W214+Y214+AA214+AC214+AE214</f>
        <v>0</v>
      </c>
      <c r="AH214" s="379">
        <f>+AG214*$D214</f>
        <v>0</v>
      </c>
    </row>
    <row r="215" spans="1:34" ht="16.8">
      <c r="A215" s="385"/>
      <c r="B215" s="453"/>
      <c r="C215" s="419"/>
      <c r="D215" s="494"/>
      <c r="E215" s="378"/>
      <c r="F215" s="379"/>
      <c r="G215" s="378"/>
      <c r="H215" s="379"/>
      <c r="I215" s="378"/>
      <c r="J215" s="379"/>
      <c r="K215" s="378"/>
      <c r="L215" s="379"/>
      <c r="M215" s="378"/>
      <c r="N215" s="379"/>
      <c r="O215" s="378"/>
      <c r="P215" s="379"/>
      <c r="Q215" s="378"/>
      <c r="R215" s="379"/>
      <c r="S215" s="378"/>
      <c r="T215" s="379"/>
      <c r="U215" s="379"/>
      <c r="V215" s="379"/>
      <c r="W215" s="378"/>
      <c r="X215" s="379"/>
      <c r="Y215" s="379"/>
      <c r="Z215" s="379"/>
      <c r="AA215" s="379"/>
      <c r="AB215" s="379"/>
      <c r="AC215" s="379"/>
      <c r="AD215" s="379"/>
      <c r="AE215" s="378"/>
      <c r="AF215" s="379"/>
      <c r="AG215" s="380"/>
      <c r="AH215" s="379"/>
    </row>
    <row r="216" spans="1:34" ht="16.8">
      <c r="A216" s="385"/>
      <c r="B216" s="454" t="s">
        <v>728</v>
      </c>
      <c r="C216" s="419"/>
      <c r="D216" s="494"/>
      <c r="E216" s="378"/>
      <c r="F216" s="379"/>
      <c r="G216" s="378"/>
      <c r="H216" s="379"/>
      <c r="I216" s="378"/>
      <c r="J216" s="379"/>
      <c r="K216" s="378"/>
      <c r="L216" s="379"/>
      <c r="M216" s="378"/>
      <c r="N216" s="379"/>
      <c r="O216" s="378"/>
      <c r="P216" s="379"/>
      <c r="Q216" s="378"/>
      <c r="R216" s="379"/>
      <c r="S216" s="378"/>
      <c r="T216" s="379"/>
      <c r="U216" s="379"/>
      <c r="V216" s="379"/>
      <c r="W216" s="378"/>
      <c r="X216" s="379"/>
      <c r="Y216" s="379"/>
      <c r="Z216" s="379"/>
      <c r="AA216" s="379"/>
      <c r="AB216" s="379"/>
      <c r="AC216" s="379"/>
      <c r="AD216" s="379"/>
      <c r="AE216" s="378"/>
      <c r="AF216" s="379"/>
      <c r="AG216" s="380"/>
      <c r="AH216" s="379"/>
    </row>
    <row r="217" spans="1:34" ht="16.8">
      <c r="A217" s="385"/>
      <c r="B217" s="455"/>
      <c r="C217" s="419"/>
      <c r="D217" s="494"/>
      <c r="E217" s="456"/>
      <c r="F217" s="379"/>
      <c r="G217" s="378"/>
      <c r="H217" s="379"/>
      <c r="I217" s="378"/>
      <c r="J217" s="379"/>
      <c r="K217" s="378"/>
      <c r="L217" s="379"/>
      <c r="M217" s="378"/>
      <c r="N217" s="379"/>
      <c r="O217" s="378"/>
      <c r="P217" s="379"/>
      <c r="Q217" s="378"/>
      <c r="R217" s="379"/>
      <c r="S217" s="378"/>
      <c r="T217" s="379"/>
      <c r="U217" s="379"/>
      <c r="V217" s="379"/>
      <c r="W217" s="378"/>
      <c r="X217" s="379"/>
      <c r="Y217" s="379"/>
      <c r="Z217" s="379"/>
      <c r="AA217" s="379"/>
      <c r="AB217" s="379"/>
      <c r="AC217" s="379"/>
      <c r="AD217" s="379"/>
      <c r="AE217" s="378"/>
      <c r="AF217" s="379"/>
      <c r="AG217" s="380"/>
      <c r="AH217" s="379"/>
    </row>
    <row r="218" spans="1:34" ht="16.8">
      <c r="A218" s="385"/>
      <c r="B218" s="454" t="s">
        <v>729</v>
      </c>
      <c r="C218" s="419"/>
      <c r="D218" s="494"/>
      <c r="E218" s="456"/>
      <c r="F218" s="379"/>
      <c r="G218" s="378"/>
      <c r="H218" s="379"/>
      <c r="I218" s="378"/>
      <c r="J218" s="379"/>
      <c r="K218" s="378"/>
      <c r="L218" s="379"/>
      <c r="M218" s="378"/>
      <c r="N218" s="379"/>
      <c r="O218" s="378"/>
      <c r="P218" s="379"/>
      <c r="Q218" s="378"/>
      <c r="R218" s="379"/>
      <c r="S218" s="378"/>
      <c r="T218" s="379"/>
      <c r="U218" s="379"/>
      <c r="V218" s="379"/>
      <c r="W218" s="378"/>
      <c r="X218" s="379"/>
      <c r="Y218" s="379"/>
      <c r="Z218" s="379"/>
      <c r="AA218" s="379"/>
      <c r="AB218" s="379"/>
      <c r="AC218" s="379"/>
      <c r="AD218" s="379"/>
      <c r="AE218" s="378"/>
      <c r="AF218" s="379"/>
      <c r="AG218" s="380"/>
      <c r="AH218" s="379"/>
    </row>
    <row r="219" spans="1:34" ht="134.4">
      <c r="A219" s="385">
        <f>A213+1</f>
        <v>70</v>
      </c>
      <c r="B219" s="449" t="s">
        <v>911</v>
      </c>
      <c r="C219" s="419" t="s">
        <v>6</v>
      </c>
      <c r="D219" s="494">
        <v>1480</v>
      </c>
      <c r="E219" s="456">
        <v>0</v>
      </c>
      <c r="F219" s="379">
        <f>+E219*$D219</f>
        <v>0</v>
      </c>
      <c r="G219" s="378">
        <v>0</v>
      </c>
      <c r="H219" s="379">
        <f>+G219*$D219</f>
        <v>0</v>
      </c>
      <c r="I219" s="378">
        <v>0</v>
      </c>
      <c r="J219" s="379">
        <f>+I219*$D219</f>
        <v>0</v>
      </c>
      <c r="K219" s="378">
        <v>0</v>
      </c>
      <c r="L219" s="379">
        <f>+K219*$D219</f>
        <v>0</v>
      </c>
      <c r="M219" s="378">
        <v>0</v>
      </c>
      <c r="N219" s="379">
        <f>+M219*$D219</f>
        <v>0</v>
      </c>
      <c r="O219" s="378">
        <v>0</v>
      </c>
      <c r="P219" s="379">
        <f>+O219*$D219</f>
        <v>0</v>
      </c>
      <c r="Q219" s="378">
        <v>0</v>
      </c>
      <c r="R219" s="379">
        <f>+Q219*$D219</f>
        <v>0</v>
      </c>
      <c r="S219" s="378">
        <v>0</v>
      </c>
      <c r="T219" s="379">
        <f>+S219*$D219</f>
        <v>0</v>
      </c>
      <c r="U219" s="379">
        <v>0</v>
      </c>
      <c r="V219" s="379">
        <f>+U219*$D219</f>
        <v>0</v>
      </c>
      <c r="W219" s="378">
        <v>0</v>
      </c>
      <c r="X219" s="379">
        <f>+W219*$D219</f>
        <v>0</v>
      </c>
      <c r="Y219" s="379">
        <v>0</v>
      </c>
      <c r="Z219" s="379">
        <f>+Y219*$D219</f>
        <v>0</v>
      </c>
      <c r="AA219" s="379">
        <v>0</v>
      </c>
      <c r="AB219" s="379">
        <f>+AA219*$D219</f>
        <v>0</v>
      </c>
      <c r="AC219" s="379"/>
      <c r="AD219" s="379"/>
      <c r="AE219" s="378">
        <v>0</v>
      </c>
      <c r="AF219" s="379">
        <f>+AE219*$D219</f>
        <v>0</v>
      </c>
      <c r="AG219" s="380">
        <f>E219+G219+I219+K219+M219+O219+Q219+S219+U219+W219+Y219+AA219+AC219+AE219</f>
        <v>0</v>
      </c>
      <c r="AH219" s="379">
        <f>+AG219*$D219</f>
        <v>0</v>
      </c>
    </row>
    <row r="220" spans="1:34" ht="16.8">
      <c r="A220" s="439"/>
      <c r="B220" s="455"/>
      <c r="C220" s="387"/>
      <c r="D220" s="494"/>
      <c r="E220" s="457"/>
      <c r="F220" s="384"/>
      <c r="G220" s="384"/>
      <c r="H220" s="384"/>
      <c r="I220" s="384"/>
      <c r="J220" s="384"/>
      <c r="K220" s="384"/>
      <c r="L220" s="384"/>
      <c r="M220" s="384"/>
      <c r="N220" s="384"/>
      <c r="O220" s="384"/>
      <c r="P220" s="384"/>
      <c r="Q220" s="384"/>
      <c r="R220" s="384"/>
      <c r="S220" s="384"/>
      <c r="T220" s="384"/>
      <c r="U220" s="384"/>
      <c r="V220" s="384"/>
      <c r="W220" s="384"/>
      <c r="X220" s="384"/>
      <c r="Y220" s="384"/>
      <c r="Z220" s="384"/>
      <c r="AA220" s="384"/>
      <c r="AB220" s="384"/>
      <c r="AC220" s="384"/>
      <c r="AD220" s="384"/>
      <c r="AE220" s="384"/>
      <c r="AF220" s="384"/>
      <c r="AG220" s="380"/>
      <c r="AH220" s="379"/>
    </row>
    <row r="221" spans="1:34" ht="16.8">
      <c r="A221" s="458"/>
      <c r="B221" s="454" t="s">
        <v>730</v>
      </c>
      <c r="C221" s="459"/>
      <c r="D221" s="494"/>
      <c r="E221" s="457"/>
      <c r="F221" s="384"/>
      <c r="G221" s="384"/>
      <c r="H221" s="384"/>
      <c r="I221" s="384"/>
      <c r="J221" s="384"/>
      <c r="K221" s="384"/>
      <c r="L221" s="384"/>
      <c r="M221" s="384"/>
      <c r="N221" s="384"/>
      <c r="O221" s="384"/>
      <c r="P221" s="384"/>
      <c r="Q221" s="384"/>
      <c r="R221" s="384"/>
      <c r="S221" s="384"/>
      <c r="T221" s="384"/>
      <c r="U221" s="384"/>
      <c r="V221" s="384"/>
      <c r="W221" s="384"/>
      <c r="X221" s="384"/>
      <c r="Y221" s="384"/>
      <c r="Z221" s="384"/>
      <c r="AA221" s="384"/>
      <c r="AB221" s="384"/>
      <c r="AC221" s="384"/>
      <c r="AD221" s="384"/>
      <c r="AE221" s="384"/>
      <c r="AF221" s="384"/>
      <c r="AG221" s="380"/>
      <c r="AH221" s="379"/>
    </row>
    <row r="222" spans="1:34" ht="218.4">
      <c r="A222" s="460">
        <f>A219+1</f>
        <v>71</v>
      </c>
      <c r="B222" s="461" t="s">
        <v>912</v>
      </c>
      <c r="C222" s="462" t="s">
        <v>6</v>
      </c>
      <c r="D222" s="494">
        <v>7480</v>
      </c>
      <c r="E222" s="456">
        <v>0</v>
      </c>
      <c r="F222" s="379">
        <f>+E222*$D222</f>
        <v>0</v>
      </c>
      <c r="G222" s="378">
        <v>0</v>
      </c>
      <c r="H222" s="379">
        <f>+G222*$D222</f>
        <v>0</v>
      </c>
      <c r="I222" s="378">
        <v>0</v>
      </c>
      <c r="J222" s="379">
        <f>+I222*$D222</f>
        <v>0</v>
      </c>
      <c r="K222" s="378">
        <v>0</v>
      </c>
      <c r="L222" s="379">
        <f>+K222*$D222</f>
        <v>0</v>
      </c>
      <c r="M222" s="378">
        <v>0</v>
      </c>
      <c r="N222" s="379">
        <f>+M222*$D222</f>
        <v>0</v>
      </c>
      <c r="O222" s="378">
        <v>0</v>
      </c>
      <c r="P222" s="379">
        <f>+O222*$D222</f>
        <v>0</v>
      </c>
      <c r="Q222" s="378">
        <v>0</v>
      </c>
      <c r="R222" s="379">
        <f>+Q222*$D222</f>
        <v>0</v>
      </c>
      <c r="S222" s="378">
        <v>0</v>
      </c>
      <c r="T222" s="379">
        <f>+S222*$D222</f>
        <v>0</v>
      </c>
      <c r="U222" s="379">
        <v>0</v>
      </c>
      <c r="V222" s="379">
        <f>+U222*$D222</f>
        <v>0</v>
      </c>
      <c r="W222" s="378">
        <v>0</v>
      </c>
      <c r="X222" s="379">
        <f>+W222*$D222</f>
        <v>0</v>
      </c>
      <c r="Y222" s="379">
        <v>0</v>
      </c>
      <c r="Z222" s="379">
        <f>+Y222*$D222</f>
        <v>0</v>
      </c>
      <c r="AA222" s="379">
        <v>0</v>
      </c>
      <c r="AB222" s="379">
        <f>+AA222*$D222</f>
        <v>0</v>
      </c>
      <c r="AC222" s="379"/>
      <c r="AD222" s="379"/>
      <c r="AE222" s="378">
        <v>0</v>
      </c>
      <c r="AF222" s="379">
        <f>+AE222*$D222</f>
        <v>0</v>
      </c>
      <c r="AG222" s="380">
        <f>E222+G222+I222+K222+M222+O222+Q222+S222+U222+W222+Y222+AA222+AC222+AE222</f>
        <v>0</v>
      </c>
      <c r="AH222" s="379">
        <f>+AG222*$D222</f>
        <v>0</v>
      </c>
    </row>
    <row r="223" spans="1:34" ht="16.8">
      <c r="A223" s="463"/>
      <c r="B223" s="464"/>
      <c r="C223" s="465"/>
      <c r="D223" s="494"/>
      <c r="E223" s="384"/>
      <c r="F223" s="384"/>
      <c r="G223" s="384"/>
      <c r="H223" s="384"/>
      <c r="I223" s="384"/>
      <c r="J223" s="384"/>
      <c r="K223" s="384"/>
      <c r="L223" s="384"/>
      <c r="M223" s="384"/>
      <c r="N223" s="384"/>
      <c r="O223" s="384"/>
      <c r="P223" s="384"/>
      <c r="Q223" s="384"/>
      <c r="R223" s="384"/>
      <c r="S223" s="384"/>
      <c r="T223" s="384"/>
      <c r="U223" s="384"/>
      <c r="V223" s="384"/>
      <c r="W223" s="384"/>
      <c r="X223" s="384"/>
      <c r="Y223" s="384"/>
      <c r="Z223" s="384"/>
      <c r="AA223" s="384"/>
      <c r="AB223" s="384"/>
      <c r="AC223" s="384"/>
      <c r="AD223" s="384"/>
      <c r="AE223" s="384"/>
      <c r="AF223" s="384"/>
      <c r="AG223" s="380"/>
      <c r="AH223" s="379"/>
    </row>
    <row r="224" spans="1:34" ht="184.8">
      <c r="A224" s="374">
        <f>A222+1</f>
        <v>72</v>
      </c>
      <c r="B224" s="391" t="s">
        <v>913</v>
      </c>
      <c r="C224" s="413" t="s">
        <v>6</v>
      </c>
      <c r="D224" s="494">
        <v>10450</v>
      </c>
      <c r="E224" s="378">
        <v>0</v>
      </c>
      <c r="F224" s="379">
        <f>+E224*$D224</f>
        <v>0</v>
      </c>
      <c r="G224" s="378">
        <v>0</v>
      </c>
      <c r="H224" s="379">
        <f>+G224*$D224</f>
        <v>0</v>
      </c>
      <c r="I224" s="378">
        <v>0</v>
      </c>
      <c r="J224" s="379">
        <f>+I224*$D224</f>
        <v>0</v>
      </c>
      <c r="K224" s="378">
        <v>6</v>
      </c>
      <c r="L224" s="379">
        <f>+K224*$D224</f>
        <v>62700</v>
      </c>
      <c r="M224" s="378">
        <v>0</v>
      </c>
      <c r="N224" s="379">
        <f>+M224*$D224</f>
        <v>0</v>
      </c>
      <c r="O224" s="378">
        <v>0</v>
      </c>
      <c r="P224" s="379">
        <f>+O224*$D224</f>
        <v>0</v>
      </c>
      <c r="Q224" s="378">
        <v>0</v>
      </c>
      <c r="R224" s="379">
        <f>+Q224*$D224</f>
        <v>0</v>
      </c>
      <c r="S224" s="378">
        <v>0</v>
      </c>
      <c r="T224" s="379">
        <f>+S224*$D224</f>
        <v>0</v>
      </c>
      <c r="U224" s="379">
        <v>0</v>
      </c>
      <c r="V224" s="379">
        <f>+U224*$D224</f>
        <v>0</v>
      </c>
      <c r="W224" s="378">
        <v>0</v>
      </c>
      <c r="X224" s="379">
        <f>+W224*$D224</f>
        <v>0</v>
      </c>
      <c r="Y224" s="379">
        <v>0</v>
      </c>
      <c r="Z224" s="379">
        <f>+Y224*$D224</f>
        <v>0</v>
      </c>
      <c r="AA224" s="379">
        <v>0</v>
      </c>
      <c r="AB224" s="379">
        <f>+AA224*$D224</f>
        <v>0</v>
      </c>
      <c r="AC224" s="379"/>
      <c r="AD224" s="379"/>
      <c r="AE224" s="378">
        <v>0</v>
      </c>
      <c r="AF224" s="379">
        <f>+AE224*$D224</f>
        <v>0</v>
      </c>
      <c r="AG224" s="380">
        <f>E224+G224+I224+K224+M224+O224+Q224+S224+U224+W224+Y224+AA224+AC224+AE224</f>
        <v>6</v>
      </c>
      <c r="AH224" s="379">
        <f>+AG224*$D224</f>
        <v>62700</v>
      </c>
    </row>
    <row r="225" spans="1:34" ht="16.8">
      <c r="A225" s="419"/>
      <c r="B225" s="454" t="s">
        <v>731</v>
      </c>
      <c r="C225" s="403"/>
      <c r="D225" s="494"/>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380"/>
      <c r="AH225" s="379"/>
    </row>
    <row r="226" spans="1:34" ht="409.6">
      <c r="A226" s="374">
        <f>A224+1</f>
        <v>73</v>
      </c>
      <c r="B226" s="375" t="s">
        <v>914</v>
      </c>
      <c r="C226" s="413" t="s">
        <v>6</v>
      </c>
      <c r="D226" s="494">
        <v>9700</v>
      </c>
      <c r="E226" s="378">
        <v>0</v>
      </c>
      <c r="F226" s="379">
        <f>+E226*$D226</f>
        <v>0</v>
      </c>
      <c r="G226" s="378">
        <v>0</v>
      </c>
      <c r="H226" s="379">
        <f>+G226*$D226</f>
        <v>0</v>
      </c>
      <c r="I226" s="378">
        <v>0</v>
      </c>
      <c r="J226" s="379">
        <f>+I226*$D226</f>
        <v>0</v>
      </c>
      <c r="K226" s="378">
        <v>0</v>
      </c>
      <c r="L226" s="379">
        <f>+K226*$D226</f>
        <v>0</v>
      </c>
      <c r="M226" s="378">
        <v>0</v>
      </c>
      <c r="N226" s="379">
        <f>+M226*$D226</f>
        <v>0</v>
      </c>
      <c r="O226" s="378">
        <v>0</v>
      </c>
      <c r="P226" s="379">
        <f>+O226*$D226</f>
        <v>0</v>
      </c>
      <c r="Q226" s="378">
        <v>0</v>
      </c>
      <c r="R226" s="379">
        <f>+Q226*$D226</f>
        <v>0</v>
      </c>
      <c r="S226" s="378">
        <v>0</v>
      </c>
      <c r="T226" s="379">
        <f>+S226*$D226</f>
        <v>0</v>
      </c>
      <c r="U226" s="379">
        <v>0</v>
      </c>
      <c r="V226" s="379">
        <f>+U226*$D226</f>
        <v>0</v>
      </c>
      <c r="W226" s="378">
        <v>0</v>
      </c>
      <c r="X226" s="379">
        <f>+W226*$D226</f>
        <v>0</v>
      </c>
      <c r="Y226" s="379">
        <v>0</v>
      </c>
      <c r="Z226" s="379">
        <f>+Y226*$D226</f>
        <v>0</v>
      </c>
      <c r="AA226" s="379">
        <v>0</v>
      </c>
      <c r="AB226" s="379">
        <f>+AA226*$D226</f>
        <v>0</v>
      </c>
      <c r="AC226" s="379"/>
      <c r="AD226" s="379"/>
      <c r="AE226" s="378">
        <v>0</v>
      </c>
      <c r="AF226" s="379">
        <f>+AE226*$D226</f>
        <v>0</v>
      </c>
      <c r="AG226" s="380">
        <f>E226+G226+I226+K226+M226+O226+Q226+S226+U226+W226+Y226+AA226+AC226+AE226</f>
        <v>0</v>
      </c>
      <c r="AH226" s="379">
        <f>+AG226*$D226</f>
        <v>0</v>
      </c>
    </row>
    <row r="227" spans="1:34" ht="16.8">
      <c r="A227" s="385"/>
      <c r="B227" s="418"/>
      <c r="C227" s="419"/>
      <c r="D227" s="494"/>
      <c r="E227" s="378"/>
      <c r="F227" s="379"/>
      <c r="G227" s="378"/>
      <c r="H227" s="379"/>
      <c r="I227" s="378"/>
      <c r="J227" s="379"/>
      <c r="K227" s="378"/>
      <c r="L227" s="379"/>
      <c r="M227" s="378"/>
      <c r="N227" s="379"/>
      <c r="O227" s="378"/>
      <c r="P227" s="379"/>
      <c r="Q227" s="378"/>
      <c r="R227" s="379"/>
      <c r="S227" s="378"/>
      <c r="T227" s="379"/>
      <c r="U227" s="379"/>
      <c r="V227" s="379"/>
      <c r="W227" s="378"/>
      <c r="X227" s="379"/>
      <c r="Y227" s="379"/>
      <c r="Z227" s="379"/>
      <c r="AA227" s="379"/>
      <c r="AB227" s="379"/>
      <c r="AC227" s="379"/>
      <c r="AD227" s="379"/>
      <c r="AE227" s="378"/>
      <c r="AF227" s="379"/>
      <c r="AG227" s="380"/>
      <c r="AH227" s="379"/>
    </row>
    <row r="228" spans="1:34" ht="84">
      <c r="A228" s="374">
        <f>A226+1</f>
        <v>74</v>
      </c>
      <c r="B228" s="375" t="s">
        <v>915</v>
      </c>
      <c r="C228" s="413" t="s">
        <v>8</v>
      </c>
      <c r="D228" s="494">
        <v>1250</v>
      </c>
      <c r="E228" s="378">
        <f>'Rest Rooms &amp; Toilet Dtl'!G421</f>
        <v>4</v>
      </c>
      <c r="F228" s="379">
        <f>+E228*$D228</f>
        <v>5000</v>
      </c>
      <c r="G228" s="378">
        <f>'Workers rest room&amp;change room'!G404</f>
        <v>6</v>
      </c>
      <c r="H228" s="379">
        <f>+G228*$D228</f>
        <v>7500</v>
      </c>
      <c r="I228" s="378">
        <f>'Health  Care Center DTL'!G618</f>
        <v>8</v>
      </c>
      <c r="J228" s="379">
        <f>+I228*$D228</f>
        <v>10000</v>
      </c>
      <c r="K228" s="378">
        <f>'Security Extension Dtl'!G387</f>
        <v>3</v>
      </c>
      <c r="L228" s="379">
        <f>+K228*$D228</f>
        <v>3750</v>
      </c>
      <c r="M228" s="378">
        <v>0</v>
      </c>
      <c r="N228" s="379">
        <f>+M228*$D228</f>
        <v>0</v>
      </c>
      <c r="O228" s="378">
        <f>'Oil Store'!G585</f>
        <v>2</v>
      </c>
      <c r="P228" s="379">
        <f>+O228*$D228</f>
        <v>2500</v>
      </c>
      <c r="Q228" s="378">
        <v>0</v>
      </c>
      <c r="R228" s="379">
        <f>+Q228*$D228</f>
        <v>0</v>
      </c>
      <c r="S228" s="378">
        <v>0</v>
      </c>
      <c r="T228" s="379">
        <f>+S228*$D228</f>
        <v>0</v>
      </c>
      <c r="U228" s="379">
        <v>0</v>
      </c>
      <c r="V228" s="379">
        <f>+U228*$D228</f>
        <v>0</v>
      </c>
      <c r="W228" s="378">
        <v>0</v>
      </c>
      <c r="X228" s="379">
        <f>+W228*$D228</f>
        <v>0</v>
      </c>
      <c r="Y228" s="379">
        <v>0</v>
      </c>
      <c r="Z228" s="379">
        <f>+Y228*$D228</f>
        <v>0</v>
      </c>
      <c r="AA228" s="379">
        <v>0</v>
      </c>
      <c r="AB228" s="379">
        <f>+AA228*$D228</f>
        <v>0</v>
      </c>
      <c r="AC228" s="379"/>
      <c r="AD228" s="379"/>
      <c r="AE228" s="378">
        <v>0</v>
      </c>
      <c r="AF228" s="379">
        <f>+AE228*$D228</f>
        <v>0</v>
      </c>
      <c r="AG228" s="380">
        <f>E228+G228+I228+K228+M228+O228+Q228+S228+U228+W228+Y228+AA228+AC228+AE228</f>
        <v>23</v>
      </c>
      <c r="AH228" s="379">
        <f>+AG228*$D228</f>
        <v>28750</v>
      </c>
    </row>
    <row r="229" spans="1:34" ht="16.8">
      <c r="A229" s="385"/>
      <c r="B229" s="410" t="s">
        <v>287</v>
      </c>
      <c r="C229" s="376"/>
      <c r="D229" s="494"/>
      <c r="E229" s="411"/>
      <c r="F229" s="402">
        <f>SUM(F212:F228)</f>
        <v>5000</v>
      </c>
      <c r="G229" s="378"/>
      <c r="H229" s="402">
        <f>SUM(H212:H228)</f>
        <v>7500</v>
      </c>
      <c r="I229" s="378"/>
      <c r="J229" s="402">
        <f>SUM(J212:J228)</f>
        <v>10000</v>
      </c>
      <c r="K229" s="378"/>
      <c r="L229" s="402">
        <f>SUM(L212:L228)</f>
        <v>66450</v>
      </c>
      <c r="M229" s="378"/>
      <c r="N229" s="402">
        <f>SUM(N212:N228)</f>
        <v>0</v>
      </c>
      <c r="O229" s="378"/>
      <c r="P229" s="402">
        <f>SUM(P212:P228)</f>
        <v>2500</v>
      </c>
      <c r="Q229" s="378"/>
      <c r="R229" s="402">
        <f>SUM(R212:R228)</f>
        <v>0</v>
      </c>
      <c r="S229" s="378"/>
      <c r="T229" s="402">
        <f>SUM(T212:T228)</f>
        <v>0</v>
      </c>
      <c r="U229" s="402"/>
      <c r="V229" s="402">
        <f>SUM(V212:V228)</f>
        <v>0</v>
      </c>
      <c r="W229" s="378"/>
      <c r="X229" s="402">
        <f>SUM(X212:X228)</f>
        <v>0</v>
      </c>
      <c r="Y229" s="402"/>
      <c r="Z229" s="402">
        <f>SUM(Z212:Z228)</f>
        <v>0</v>
      </c>
      <c r="AA229" s="402"/>
      <c r="AB229" s="402">
        <f>SUM(AB212:AB228)</f>
        <v>0</v>
      </c>
      <c r="AC229" s="402"/>
      <c r="AD229" s="402">
        <f>SUM(AD212:AD228)</f>
        <v>0</v>
      </c>
      <c r="AE229" s="378"/>
      <c r="AF229" s="402">
        <f>SUM(AF212:AF228)</f>
        <v>0</v>
      </c>
      <c r="AG229" s="380"/>
      <c r="AH229" s="379"/>
    </row>
    <row r="230" spans="1:34" ht="16.8">
      <c r="A230" s="385"/>
      <c r="B230" s="418"/>
      <c r="C230" s="419"/>
      <c r="D230" s="494"/>
      <c r="E230" s="378"/>
      <c r="F230" s="379"/>
      <c r="G230" s="378"/>
      <c r="H230" s="379"/>
      <c r="I230" s="378"/>
      <c r="J230" s="379"/>
      <c r="K230" s="378"/>
      <c r="L230" s="379"/>
      <c r="M230" s="378"/>
      <c r="N230" s="379"/>
      <c r="O230" s="378"/>
      <c r="P230" s="379"/>
      <c r="Q230" s="378"/>
      <c r="R230" s="379"/>
      <c r="S230" s="378"/>
      <c r="T230" s="379"/>
      <c r="U230" s="379"/>
      <c r="V230" s="379"/>
      <c r="W230" s="378"/>
      <c r="X230" s="379"/>
      <c r="Y230" s="379"/>
      <c r="Z230" s="379"/>
      <c r="AA230" s="379"/>
      <c r="AB230" s="379"/>
      <c r="AC230" s="379"/>
      <c r="AD230" s="379"/>
      <c r="AE230" s="378"/>
      <c r="AF230" s="379"/>
      <c r="AG230" s="380"/>
      <c r="AH230" s="379"/>
    </row>
    <row r="231" spans="1:34" ht="16.8">
      <c r="A231" s="381"/>
      <c r="B231" s="423" t="s">
        <v>296</v>
      </c>
      <c r="C231" s="376"/>
      <c r="D231" s="494"/>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80"/>
      <c r="AH231" s="379"/>
    </row>
    <row r="232" spans="1:34" ht="16.8">
      <c r="A232" s="381"/>
      <c r="B232" s="382"/>
      <c r="C232" s="376"/>
      <c r="D232" s="494"/>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80"/>
      <c r="AH232" s="379"/>
    </row>
    <row r="233" spans="1:34" ht="16.8">
      <c r="A233" s="385">
        <f>A228+1</f>
        <v>75</v>
      </c>
      <c r="B233" s="452" t="s">
        <v>162</v>
      </c>
      <c r="C233" s="403"/>
      <c r="D233" s="494"/>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80"/>
      <c r="AH233" s="379"/>
    </row>
    <row r="234" spans="1:34" ht="409.6">
      <c r="A234" s="424"/>
      <c r="B234" s="597" t="s">
        <v>955</v>
      </c>
      <c r="C234" s="376" t="s">
        <v>6</v>
      </c>
      <c r="D234" s="494">
        <v>2040</v>
      </c>
      <c r="E234" s="378">
        <f>'Rest Rooms &amp; Toilet Dtl'!G377</f>
        <v>79</v>
      </c>
      <c r="F234" s="379">
        <f>+E234*$D234</f>
        <v>161160</v>
      </c>
      <c r="G234" s="378">
        <f>'Workers rest room&amp;change room'!G372</f>
        <v>161</v>
      </c>
      <c r="H234" s="379">
        <f>+G234*$D234</f>
        <v>328440</v>
      </c>
      <c r="I234" s="378">
        <f>'Health  Care Center DTL'!G564</f>
        <v>228</v>
      </c>
      <c r="J234" s="379">
        <f>+I234*$D234</f>
        <v>465120</v>
      </c>
      <c r="K234" s="378">
        <f>'Security Extension Dtl'!G358</f>
        <v>17</v>
      </c>
      <c r="L234" s="379">
        <f>+K234*$D234</f>
        <v>34680</v>
      </c>
      <c r="M234" s="378">
        <v>0</v>
      </c>
      <c r="N234" s="379">
        <f>+M234*$D234</f>
        <v>0</v>
      </c>
      <c r="O234" s="378">
        <f>'Oil Store'!G557</f>
        <v>99</v>
      </c>
      <c r="P234" s="379">
        <f>+O234*$D234</f>
        <v>201960</v>
      </c>
      <c r="Q234" s="378">
        <v>0</v>
      </c>
      <c r="R234" s="379">
        <f>+Q234*$D234</f>
        <v>0</v>
      </c>
      <c r="S234" s="378">
        <v>0</v>
      </c>
      <c r="T234" s="379">
        <f>+S234*$D234</f>
        <v>0</v>
      </c>
      <c r="U234" s="379">
        <v>0</v>
      </c>
      <c r="V234" s="379">
        <f>+U234*$D234</f>
        <v>0</v>
      </c>
      <c r="W234" s="378">
        <v>0</v>
      </c>
      <c r="X234" s="379">
        <f>+W234*$D234</f>
        <v>0</v>
      </c>
      <c r="Y234" s="379">
        <f>'Office Area-1 Toilet '!G179</f>
        <v>16</v>
      </c>
      <c r="Z234" s="379">
        <f>+Y234*$D234</f>
        <v>32640</v>
      </c>
      <c r="AA234" s="379">
        <v>0</v>
      </c>
      <c r="AB234" s="379">
        <f>+AA234*$D234</f>
        <v>0</v>
      </c>
      <c r="AC234" s="379"/>
      <c r="AD234" s="379"/>
      <c r="AE234" s="378">
        <v>0</v>
      </c>
      <c r="AF234" s="379">
        <f>+AE234*$D234</f>
        <v>0</v>
      </c>
      <c r="AG234" s="380">
        <f>E234+G234+I234+K234+M234+O234+Q234+S234+U234+W234+Y234+AA234+AC234+AE234</f>
        <v>600</v>
      </c>
      <c r="AH234" s="379">
        <f>+AG234*$D234</f>
        <v>1224000</v>
      </c>
    </row>
    <row r="235" spans="1:34" ht="33.6">
      <c r="A235" s="397"/>
      <c r="B235" s="598" t="s">
        <v>970</v>
      </c>
      <c r="C235" s="403"/>
      <c r="D235" s="494"/>
      <c r="E235" s="378"/>
      <c r="F235" s="379"/>
      <c r="G235" s="378"/>
      <c r="H235" s="379"/>
      <c r="I235" s="378"/>
      <c r="J235" s="379"/>
      <c r="K235" s="378"/>
      <c r="L235" s="379"/>
      <c r="M235" s="378"/>
      <c r="N235" s="379"/>
      <c r="O235" s="378"/>
      <c r="P235" s="379"/>
      <c r="Q235" s="378"/>
      <c r="R235" s="379"/>
      <c r="S235" s="378"/>
      <c r="T235" s="379"/>
      <c r="U235" s="379"/>
      <c r="V235" s="379"/>
      <c r="W235" s="378"/>
      <c r="X235" s="379"/>
      <c r="Y235" s="379"/>
      <c r="Z235" s="379"/>
      <c r="AA235" s="379"/>
      <c r="AB235" s="379"/>
      <c r="AC235" s="379"/>
      <c r="AD235" s="379"/>
      <c r="AE235" s="378"/>
      <c r="AF235" s="379"/>
      <c r="AG235" s="380"/>
      <c r="AH235" s="379"/>
    </row>
    <row r="236" spans="1:34" ht="151.19999999999999">
      <c r="A236" s="397"/>
      <c r="B236" s="599" t="s">
        <v>971</v>
      </c>
      <c r="C236" s="403"/>
      <c r="D236" s="494"/>
      <c r="E236" s="378"/>
      <c r="F236" s="379"/>
      <c r="G236" s="378"/>
      <c r="H236" s="379"/>
      <c r="I236" s="378"/>
      <c r="J236" s="379"/>
      <c r="K236" s="378"/>
      <c r="L236" s="379"/>
      <c r="M236" s="378"/>
      <c r="N236" s="379"/>
      <c r="O236" s="378"/>
      <c r="P236" s="379"/>
      <c r="Q236" s="378"/>
      <c r="R236" s="379"/>
      <c r="S236" s="378"/>
      <c r="T236" s="379"/>
      <c r="U236" s="379"/>
      <c r="V236" s="379"/>
      <c r="W236" s="378"/>
      <c r="X236" s="379"/>
      <c r="Y236" s="379"/>
      <c r="Z236" s="379"/>
      <c r="AA236" s="379"/>
      <c r="AB236" s="379"/>
      <c r="AC236" s="379"/>
      <c r="AD236" s="379"/>
      <c r="AE236" s="378"/>
      <c r="AF236" s="379"/>
      <c r="AG236" s="380"/>
      <c r="AH236" s="379"/>
    </row>
    <row r="237" spans="1:34" ht="100.8">
      <c r="A237" s="397"/>
      <c r="B237" s="599" t="s">
        <v>972</v>
      </c>
      <c r="C237" s="403"/>
      <c r="D237" s="494"/>
      <c r="E237" s="378"/>
      <c r="F237" s="379"/>
      <c r="G237" s="378"/>
      <c r="H237" s="379"/>
      <c r="I237" s="378"/>
      <c r="J237" s="379"/>
      <c r="K237" s="378"/>
      <c r="L237" s="379"/>
      <c r="M237" s="378"/>
      <c r="N237" s="379"/>
      <c r="O237" s="378"/>
      <c r="P237" s="379"/>
      <c r="Q237" s="378"/>
      <c r="R237" s="379"/>
      <c r="S237" s="378"/>
      <c r="T237" s="379"/>
      <c r="U237" s="379"/>
      <c r="V237" s="379"/>
      <c r="W237" s="378"/>
      <c r="X237" s="379"/>
      <c r="Y237" s="379"/>
      <c r="Z237" s="379"/>
      <c r="AA237" s="379"/>
      <c r="AB237" s="379"/>
      <c r="AC237" s="379"/>
      <c r="AD237" s="379"/>
      <c r="AE237" s="378"/>
      <c r="AF237" s="379"/>
      <c r="AG237" s="380"/>
      <c r="AH237" s="379"/>
    </row>
    <row r="238" spans="1:34" ht="50.4">
      <c r="A238" s="397"/>
      <c r="B238" s="466" t="s">
        <v>916</v>
      </c>
      <c r="C238" s="403"/>
      <c r="D238" s="494"/>
      <c r="E238" s="378"/>
      <c r="F238" s="379"/>
      <c r="G238" s="378"/>
      <c r="H238" s="379"/>
      <c r="I238" s="378"/>
      <c r="J238" s="379"/>
      <c r="K238" s="378"/>
      <c r="L238" s="379"/>
      <c r="M238" s="378"/>
      <c r="N238" s="379"/>
      <c r="O238" s="378"/>
      <c r="P238" s="379"/>
      <c r="Q238" s="378"/>
      <c r="R238" s="379"/>
      <c r="S238" s="378"/>
      <c r="T238" s="379"/>
      <c r="U238" s="379"/>
      <c r="V238" s="379"/>
      <c r="W238" s="378"/>
      <c r="X238" s="379"/>
      <c r="Y238" s="379"/>
      <c r="Z238" s="379"/>
      <c r="AA238" s="379"/>
      <c r="AB238" s="379"/>
      <c r="AC238" s="379"/>
      <c r="AD238" s="379"/>
      <c r="AE238" s="378"/>
      <c r="AF238" s="379"/>
      <c r="AG238" s="380"/>
      <c r="AH238" s="379"/>
    </row>
    <row r="239" spans="1:34" ht="16.8">
      <c r="A239" s="397"/>
      <c r="B239" s="599"/>
      <c r="C239" s="403"/>
      <c r="D239" s="494"/>
      <c r="E239" s="378"/>
      <c r="F239" s="379"/>
      <c r="G239" s="378"/>
      <c r="H239" s="379"/>
      <c r="I239" s="378"/>
      <c r="J239" s="379"/>
      <c r="K239" s="378"/>
      <c r="L239" s="379"/>
      <c r="M239" s="378"/>
      <c r="N239" s="379"/>
      <c r="O239" s="378"/>
      <c r="P239" s="379"/>
      <c r="Q239" s="378"/>
      <c r="R239" s="379"/>
      <c r="S239" s="378"/>
      <c r="T239" s="379"/>
      <c r="U239" s="379"/>
      <c r="V239" s="379"/>
      <c r="W239" s="378"/>
      <c r="X239" s="379"/>
      <c r="Y239" s="379"/>
      <c r="Z239" s="379"/>
      <c r="AA239" s="379"/>
      <c r="AB239" s="379"/>
      <c r="AC239" s="379"/>
      <c r="AD239" s="379"/>
      <c r="AE239" s="378"/>
      <c r="AF239" s="379"/>
      <c r="AG239" s="380"/>
      <c r="AH239" s="379"/>
    </row>
    <row r="240" spans="1:34" ht="16.8">
      <c r="A240" s="397">
        <f>A233+1</f>
        <v>76</v>
      </c>
      <c r="B240" s="467" t="s">
        <v>861</v>
      </c>
      <c r="C240" s="403"/>
      <c r="D240" s="494"/>
      <c r="E240" s="378"/>
      <c r="F240" s="379"/>
      <c r="G240" s="378"/>
      <c r="H240" s="379"/>
      <c r="I240" s="378"/>
      <c r="J240" s="379"/>
      <c r="K240" s="378"/>
      <c r="L240" s="379"/>
      <c r="M240" s="378"/>
      <c r="N240" s="379"/>
      <c r="O240" s="378"/>
      <c r="P240" s="379"/>
      <c r="Q240" s="378"/>
      <c r="R240" s="379"/>
      <c r="S240" s="378"/>
      <c r="T240" s="379"/>
      <c r="U240" s="379"/>
      <c r="V240" s="379"/>
      <c r="W240" s="378"/>
      <c r="X240" s="379"/>
      <c r="Y240" s="379"/>
      <c r="Z240" s="379"/>
      <c r="AA240" s="379"/>
      <c r="AB240" s="379"/>
      <c r="AC240" s="379"/>
      <c r="AD240" s="379"/>
      <c r="AE240" s="378"/>
      <c r="AF240" s="379"/>
      <c r="AG240" s="380"/>
      <c r="AH240" s="379"/>
    </row>
    <row r="241" spans="1:34" ht="369.6">
      <c r="A241" s="424"/>
      <c r="B241" s="600" t="s">
        <v>956</v>
      </c>
      <c r="C241" s="376" t="s">
        <v>6</v>
      </c>
      <c r="D241" s="494">
        <v>940</v>
      </c>
      <c r="E241" s="378">
        <f>'Rest Rooms &amp; Toilet Dtl'!G380</f>
        <v>0</v>
      </c>
      <c r="F241" s="379">
        <f>+E241*$D241</f>
        <v>0</v>
      </c>
      <c r="G241" s="378">
        <v>0</v>
      </c>
      <c r="H241" s="379">
        <f>+G241*$D241</f>
        <v>0</v>
      </c>
      <c r="I241" s="378">
        <v>0</v>
      </c>
      <c r="J241" s="379">
        <f>+I241*$D241</f>
        <v>0</v>
      </c>
      <c r="K241" s="378">
        <v>0</v>
      </c>
      <c r="L241" s="379">
        <f>+K241*$D241</f>
        <v>0</v>
      </c>
      <c r="M241" s="378">
        <v>0</v>
      </c>
      <c r="N241" s="379">
        <f>+M241*$D241</f>
        <v>0</v>
      </c>
      <c r="O241" s="378">
        <v>0</v>
      </c>
      <c r="P241" s="379">
        <f>+O241*$D241</f>
        <v>0</v>
      </c>
      <c r="Q241" s="378">
        <v>0</v>
      </c>
      <c r="R241" s="379">
        <f>+Q241*$D241</f>
        <v>0</v>
      </c>
      <c r="S241" s="378">
        <v>0</v>
      </c>
      <c r="T241" s="379">
        <f>+S241*$D241</f>
        <v>0</v>
      </c>
      <c r="U241" s="379">
        <v>0</v>
      </c>
      <c r="V241" s="379">
        <f>+U241*$D241</f>
        <v>0</v>
      </c>
      <c r="W241" s="378">
        <f>'Sump &amp; External  Servieces Dtl '!G123</f>
        <v>39</v>
      </c>
      <c r="X241" s="379">
        <f>+W241*$D241</f>
        <v>36660</v>
      </c>
      <c r="Y241" s="379">
        <v>0</v>
      </c>
      <c r="Z241" s="379">
        <f>+Y241*$D241</f>
        <v>0</v>
      </c>
      <c r="AA241" s="379">
        <v>0</v>
      </c>
      <c r="AB241" s="379">
        <f>+AA241*$D241</f>
        <v>0</v>
      </c>
      <c r="AC241" s="379">
        <f>'SEPTIC TANK(100 CAPACITY)'!G76</f>
        <v>55</v>
      </c>
      <c r="AD241" s="379">
        <f>+AC241*$D241</f>
        <v>51700</v>
      </c>
      <c r="AE241" s="378">
        <v>0</v>
      </c>
      <c r="AF241" s="379">
        <f>+AE241*$D241</f>
        <v>0</v>
      </c>
      <c r="AG241" s="380">
        <f>E241+G241+I241+K241+M241+O241+Q241+S241+U241+W241+Y241+AA241+AC241+AE241</f>
        <v>94</v>
      </c>
      <c r="AH241" s="379">
        <f>+AG241*$D241</f>
        <v>88360</v>
      </c>
    </row>
    <row r="242" spans="1:34" ht="16.8">
      <c r="A242" s="441"/>
      <c r="B242" s="442"/>
      <c r="C242" s="376"/>
      <c r="D242" s="494"/>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80"/>
      <c r="AH242" s="379"/>
    </row>
    <row r="243" spans="1:34" ht="16.8">
      <c r="A243" s="397"/>
      <c r="B243" s="448" t="s">
        <v>288</v>
      </c>
      <c r="C243" s="403"/>
      <c r="D243" s="494"/>
      <c r="E243" s="378"/>
      <c r="F243" s="402">
        <f>SUM(F234:F242)</f>
        <v>161160</v>
      </c>
      <c r="G243" s="378"/>
      <c r="H243" s="402">
        <f>SUM(H234:H242)</f>
        <v>328440</v>
      </c>
      <c r="I243" s="378"/>
      <c r="J243" s="402">
        <f>SUM(J234:J242)</f>
        <v>465120</v>
      </c>
      <c r="K243" s="378"/>
      <c r="L243" s="402">
        <f>SUM(L234:L242)</f>
        <v>34680</v>
      </c>
      <c r="M243" s="378"/>
      <c r="N243" s="402">
        <f>SUM(N234:N242)</f>
        <v>0</v>
      </c>
      <c r="O243" s="378"/>
      <c r="P243" s="402">
        <f>SUM(P234:P242)</f>
        <v>201960</v>
      </c>
      <c r="Q243" s="378"/>
      <c r="R243" s="402">
        <f>SUM(R234:R242)</f>
        <v>0</v>
      </c>
      <c r="S243" s="378"/>
      <c r="T243" s="402">
        <f>SUM(T234:T242)</f>
        <v>0</v>
      </c>
      <c r="U243" s="402"/>
      <c r="V243" s="402">
        <f>SUM(V234:V242)</f>
        <v>0</v>
      </c>
      <c r="W243" s="378"/>
      <c r="X243" s="402">
        <f>SUM(X234:X242)</f>
        <v>36660</v>
      </c>
      <c r="Y243" s="402"/>
      <c r="Z243" s="402">
        <f>SUM(Z234:Z242)</f>
        <v>32640</v>
      </c>
      <c r="AA243" s="402"/>
      <c r="AB243" s="402">
        <f>SUM(AB234:AB242)</f>
        <v>0</v>
      </c>
      <c r="AC243" s="402"/>
      <c r="AD243" s="402">
        <f>SUM(AD234:AD242)</f>
        <v>51700</v>
      </c>
      <c r="AE243" s="378"/>
      <c r="AF243" s="402">
        <f>SUM(AF234:AF242)</f>
        <v>0</v>
      </c>
      <c r="AG243" s="380"/>
      <c r="AH243" s="379"/>
    </row>
    <row r="244" spans="1:34" ht="16.8">
      <c r="A244" s="381"/>
      <c r="B244" s="382"/>
      <c r="C244" s="376"/>
      <c r="D244" s="494"/>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80"/>
      <c r="AH244" s="379"/>
    </row>
    <row r="245" spans="1:34" ht="16.8">
      <c r="A245" s="365"/>
      <c r="B245" s="452" t="s">
        <v>364</v>
      </c>
      <c r="C245" s="403"/>
      <c r="D245" s="494"/>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80"/>
      <c r="AH245" s="379"/>
    </row>
    <row r="246" spans="1:34" ht="16.8">
      <c r="A246" s="381"/>
      <c r="B246" s="382"/>
      <c r="C246" s="381"/>
      <c r="D246" s="494"/>
      <c r="E246" s="446"/>
      <c r="F246" s="446"/>
      <c r="G246" s="446"/>
      <c r="H246" s="446"/>
      <c r="I246" s="446"/>
      <c r="J246" s="446"/>
      <c r="K246" s="446"/>
      <c r="L246" s="446"/>
      <c r="M246" s="446"/>
      <c r="N246" s="446"/>
      <c r="O246" s="446"/>
      <c r="P246" s="446"/>
      <c r="Q246" s="446"/>
      <c r="R246" s="446"/>
      <c r="S246" s="446"/>
      <c r="T246" s="446"/>
      <c r="U246" s="446"/>
      <c r="V246" s="446"/>
      <c r="W246" s="446"/>
      <c r="X246" s="446"/>
      <c r="Y246" s="446"/>
      <c r="Z246" s="446"/>
      <c r="AA246" s="446"/>
      <c r="AB246" s="446"/>
      <c r="AC246" s="446"/>
      <c r="AD246" s="446"/>
      <c r="AE246" s="446"/>
      <c r="AF246" s="446"/>
      <c r="AG246" s="380"/>
      <c r="AH246" s="379"/>
    </row>
    <row r="247" spans="1:34" ht="252">
      <c r="A247" s="374">
        <f>A240+1</f>
        <v>77</v>
      </c>
      <c r="B247" s="375" t="s">
        <v>687</v>
      </c>
      <c r="C247" s="413"/>
      <c r="D247" s="494"/>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380"/>
      <c r="AH247" s="379"/>
    </row>
    <row r="248" spans="1:34" ht="16.8">
      <c r="A248" s="413"/>
      <c r="B248" s="469" t="s">
        <v>979</v>
      </c>
      <c r="C248" s="413" t="s">
        <v>6</v>
      </c>
      <c r="D248" s="517">
        <v>665</v>
      </c>
      <c r="E248" s="378">
        <v>0</v>
      </c>
      <c r="F248" s="379">
        <f>+E248*$D248</f>
        <v>0</v>
      </c>
      <c r="G248" s="378">
        <v>0</v>
      </c>
      <c r="H248" s="379">
        <f>+G248*$D248</f>
        <v>0</v>
      </c>
      <c r="I248" s="378">
        <v>0</v>
      </c>
      <c r="J248" s="379">
        <f>+I248*$D248</f>
        <v>0</v>
      </c>
      <c r="K248" s="378">
        <v>0</v>
      </c>
      <c r="L248" s="379">
        <f>+K248*$D248</f>
        <v>0</v>
      </c>
      <c r="M248" s="378">
        <v>0</v>
      </c>
      <c r="N248" s="379">
        <f>+M248*$D248</f>
        <v>0</v>
      </c>
      <c r="O248" s="378">
        <v>0</v>
      </c>
      <c r="P248" s="379">
        <f>+O248*$D248</f>
        <v>0</v>
      </c>
      <c r="Q248" s="378">
        <v>0</v>
      </c>
      <c r="R248" s="379">
        <f>+Q248*$D248</f>
        <v>0</v>
      </c>
      <c r="S248" s="378">
        <f>'Search  Barrier Dtl'!G112</f>
        <v>54</v>
      </c>
      <c r="T248" s="379">
        <f>+S248*$D248</f>
        <v>35910</v>
      </c>
      <c r="U248" s="379">
        <v>0</v>
      </c>
      <c r="V248" s="379">
        <f>+U248*$D248</f>
        <v>0</v>
      </c>
      <c r="W248" s="378">
        <v>0</v>
      </c>
      <c r="X248" s="379">
        <f>+W248*$D248</f>
        <v>0</v>
      </c>
      <c r="Y248" s="379">
        <v>0</v>
      </c>
      <c r="Z248" s="379">
        <f>+Y248*$D248</f>
        <v>0</v>
      </c>
      <c r="AA248" s="379">
        <v>0</v>
      </c>
      <c r="AB248" s="379">
        <f>+AA248*$D248</f>
        <v>0</v>
      </c>
      <c r="AC248" s="379"/>
      <c r="AD248" s="379"/>
      <c r="AE248" s="378"/>
      <c r="AF248" s="379">
        <f>+AE248*$D248</f>
        <v>0</v>
      </c>
      <c r="AG248" s="380">
        <f t="shared" ref="AG248:AG249" si="58">E248+G248+I248+K248+M248+O248+Q248+S248+U248+W248+Y248+AA248+AC248+AE248</f>
        <v>54</v>
      </c>
      <c r="AH248" s="379">
        <f>+AG248*$D248</f>
        <v>35910</v>
      </c>
    </row>
    <row r="249" spans="1:34" ht="268.8">
      <c r="A249" s="419" t="s">
        <v>980</v>
      </c>
      <c r="B249" s="375" t="s">
        <v>981</v>
      </c>
      <c r="C249" s="413" t="s">
        <v>6</v>
      </c>
      <c r="D249" s="517">
        <v>275</v>
      </c>
      <c r="E249" s="378">
        <v>0</v>
      </c>
      <c r="F249" s="379">
        <f>+E249*$D249</f>
        <v>0</v>
      </c>
      <c r="G249" s="378">
        <v>0</v>
      </c>
      <c r="H249" s="379">
        <f>+G249*$D249</f>
        <v>0</v>
      </c>
      <c r="I249" s="378">
        <v>0</v>
      </c>
      <c r="J249" s="379">
        <f>+I249*$D249</f>
        <v>0</v>
      </c>
      <c r="K249" s="378">
        <v>0</v>
      </c>
      <c r="L249" s="379">
        <f>+K249*$D249</f>
        <v>0</v>
      </c>
      <c r="M249" s="378">
        <f>'Scrap yard bins'!G321</f>
        <v>500</v>
      </c>
      <c r="N249" s="379">
        <f>+M249*$D249</f>
        <v>137500</v>
      </c>
      <c r="O249" s="378">
        <v>0</v>
      </c>
      <c r="P249" s="379">
        <f>+O249*$D249</f>
        <v>0</v>
      </c>
      <c r="Q249" s="378">
        <f>'Parking Shed Dtl.'!G191</f>
        <v>1120.9000000000001</v>
      </c>
      <c r="R249" s="379">
        <f>+Q249*$D249</f>
        <v>308247.5</v>
      </c>
      <c r="S249" s="378">
        <v>0</v>
      </c>
      <c r="T249" s="379">
        <f>+S249*$D249</f>
        <v>0</v>
      </c>
      <c r="U249" s="379">
        <f>'Ambulance Shed '!G191</f>
        <v>31</v>
      </c>
      <c r="V249" s="379">
        <f>+U249*$D249</f>
        <v>8525</v>
      </c>
      <c r="W249" s="378">
        <v>0</v>
      </c>
      <c r="X249" s="379">
        <f>+W249*$D249</f>
        <v>0</v>
      </c>
      <c r="Y249" s="379">
        <f>'Office Area-1 Toilet '!G207</f>
        <v>26</v>
      </c>
      <c r="Z249" s="379">
        <f>+Y249*$D249</f>
        <v>7150</v>
      </c>
      <c r="AA249" s="379">
        <v>0</v>
      </c>
      <c r="AB249" s="379">
        <f>+AA249*$D249</f>
        <v>0</v>
      </c>
      <c r="AC249" s="379"/>
      <c r="AD249" s="379"/>
      <c r="AE249" s="378"/>
      <c r="AF249" s="379">
        <f>+AE249*$D249</f>
        <v>0</v>
      </c>
      <c r="AG249" s="380">
        <f t="shared" si="58"/>
        <v>1677.9</v>
      </c>
      <c r="AH249" s="379">
        <f>+AG249*$D249</f>
        <v>461422.5</v>
      </c>
    </row>
    <row r="250" spans="1:34" ht="16.8">
      <c r="A250" s="419"/>
      <c r="B250" s="518"/>
      <c r="C250" s="419"/>
      <c r="D250" s="494"/>
      <c r="E250" s="378"/>
      <c r="F250" s="379"/>
      <c r="G250" s="378"/>
      <c r="H250" s="379"/>
      <c r="I250" s="378"/>
      <c r="J250" s="379"/>
      <c r="K250" s="378"/>
      <c r="L250" s="379"/>
      <c r="M250" s="378"/>
      <c r="N250" s="379"/>
      <c r="O250" s="378"/>
      <c r="P250" s="379"/>
      <c r="Q250" s="378"/>
      <c r="R250" s="379"/>
      <c r="S250" s="378"/>
      <c r="T250" s="379"/>
      <c r="U250" s="379"/>
      <c r="V250" s="379"/>
      <c r="W250" s="378"/>
      <c r="X250" s="379"/>
      <c r="Y250" s="379"/>
      <c r="Z250" s="379"/>
      <c r="AA250" s="379"/>
      <c r="AB250" s="379"/>
      <c r="AC250" s="379"/>
      <c r="AD250" s="379"/>
      <c r="AE250" s="378"/>
      <c r="AF250" s="379"/>
      <c r="AG250" s="380"/>
      <c r="AH250" s="379"/>
    </row>
    <row r="251" spans="1:34" ht="117.6">
      <c r="A251" s="385">
        <f>A247+1</f>
        <v>78</v>
      </c>
      <c r="B251" s="425" t="s">
        <v>982</v>
      </c>
      <c r="C251" s="403" t="s">
        <v>348</v>
      </c>
      <c r="D251" s="494">
        <v>105</v>
      </c>
      <c r="E251" s="378">
        <v>0</v>
      </c>
      <c r="F251" s="379">
        <f>+E251*$D251</f>
        <v>0</v>
      </c>
      <c r="G251" s="378">
        <v>0</v>
      </c>
      <c r="H251" s="379">
        <f>+G251*$D251</f>
        <v>0</v>
      </c>
      <c r="I251" s="378">
        <v>0</v>
      </c>
      <c r="J251" s="379">
        <f>+I251*$D251</f>
        <v>0</v>
      </c>
      <c r="K251" s="378">
        <v>0</v>
      </c>
      <c r="L251" s="379">
        <f>+K251*$D251</f>
        <v>0</v>
      </c>
      <c r="M251" s="378">
        <f>'Scrap yard bins'!G415</f>
        <v>2632</v>
      </c>
      <c r="N251" s="379">
        <f>+M251*$D251</f>
        <v>276360</v>
      </c>
      <c r="O251" s="378">
        <v>0</v>
      </c>
      <c r="P251" s="379">
        <f>+O251*$D251</f>
        <v>0</v>
      </c>
      <c r="Q251" s="378">
        <f>'Parking Shed Dtl.'!G196</f>
        <v>38714.400000000001</v>
      </c>
      <c r="R251" s="379">
        <f>+Q251*$D251</f>
        <v>4065012</v>
      </c>
      <c r="S251" s="378">
        <f>'Search  Barrier Dtl'!G122</f>
        <v>2875</v>
      </c>
      <c r="T251" s="379">
        <f>+S251*$D251</f>
        <v>301875</v>
      </c>
      <c r="U251" s="379">
        <f>'Ambulance Shed '!G269</f>
        <v>671</v>
      </c>
      <c r="V251" s="379">
        <f>+U251*$D251</f>
        <v>70455</v>
      </c>
      <c r="W251" s="378">
        <v>0</v>
      </c>
      <c r="X251" s="379">
        <f>+W251*$D251</f>
        <v>0</v>
      </c>
      <c r="Y251" s="379">
        <v>0</v>
      </c>
      <c r="Z251" s="379">
        <f>+Y251*$D251</f>
        <v>0</v>
      </c>
      <c r="AA251" s="379">
        <v>0</v>
      </c>
      <c r="AB251" s="379">
        <f>+AA251*$D251</f>
        <v>0</v>
      </c>
      <c r="AC251" s="379"/>
      <c r="AD251" s="379"/>
      <c r="AE251" s="378">
        <v>0</v>
      </c>
      <c r="AF251" s="379">
        <f>+AE251*$D251</f>
        <v>0</v>
      </c>
      <c r="AG251" s="380">
        <f>E251+G251+I251+K251+M251+O251+Q251+S251+U251+W251+Y251+AA251+AC251+AE251</f>
        <v>44892.4</v>
      </c>
      <c r="AH251" s="379">
        <f>+AG251*$D251</f>
        <v>4713702</v>
      </c>
    </row>
    <row r="252" spans="1:34" ht="122.25" customHeight="1">
      <c r="A252" s="385" t="s">
        <v>983</v>
      </c>
      <c r="B252" s="425" t="s">
        <v>984</v>
      </c>
      <c r="C252" s="403" t="s">
        <v>348</v>
      </c>
      <c r="D252" s="494">
        <v>32</v>
      </c>
      <c r="E252" s="378">
        <v>0</v>
      </c>
      <c r="F252" s="379">
        <f>+E252*$D252</f>
        <v>0</v>
      </c>
      <c r="G252" s="378">
        <v>0</v>
      </c>
      <c r="H252" s="379">
        <f>+G252*$D252</f>
        <v>0</v>
      </c>
      <c r="I252" s="378">
        <v>0</v>
      </c>
      <c r="J252" s="379">
        <f>+I252*$D252</f>
        <v>0</v>
      </c>
      <c r="K252" s="378">
        <v>0</v>
      </c>
      <c r="L252" s="379">
        <f>+K252*$D252</f>
        <v>0</v>
      </c>
      <c r="M252" s="378">
        <f>'Scrap yard bins'!G426</f>
        <v>2233</v>
      </c>
      <c r="N252" s="379">
        <f>+M252*$D252</f>
        <v>71456</v>
      </c>
      <c r="O252" s="378">
        <v>0</v>
      </c>
      <c r="P252" s="379">
        <f>+O252*$D252</f>
        <v>0</v>
      </c>
      <c r="Q252" s="378">
        <f>'Parking Shed Dtl.'!G200</f>
        <v>4060</v>
      </c>
      <c r="R252" s="379">
        <f>+Q252*$D252</f>
        <v>129920</v>
      </c>
      <c r="S252" s="378">
        <v>0</v>
      </c>
      <c r="T252" s="379">
        <f>+S252*$D252</f>
        <v>0</v>
      </c>
      <c r="U252" s="379">
        <f>'Ambulance Shed '!G278</f>
        <v>121</v>
      </c>
      <c r="V252" s="379">
        <f>+U252*$D252</f>
        <v>3872</v>
      </c>
      <c r="W252" s="378">
        <v>0</v>
      </c>
      <c r="X252" s="379">
        <f>+W252*$D252</f>
        <v>0</v>
      </c>
      <c r="Y252" s="379">
        <f>'Office Area-1 Toilet '!G216</f>
        <v>114</v>
      </c>
      <c r="Z252" s="379">
        <f>+Y252*$D252</f>
        <v>3648</v>
      </c>
      <c r="AA252" s="379">
        <v>0</v>
      </c>
      <c r="AB252" s="379">
        <f>+AA252*$D252</f>
        <v>0</v>
      </c>
      <c r="AC252" s="379"/>
      <c r="AD252" s="379"/>
      <c r="AE252" s="378">
        <v>0</v>
      </c>
      <c r="AF252" s="379">
        <f>+AE252*$D252</f>
        <v>0</v>
      </c>
      <c r="AG252" s="380">
        <f>E252+G252+I252+K252+M252+O252+Q252+S252+U252+W252+Y252+AA252+AC252+AE252</f>
        <v>6528</v>
      </c>
      <c r="AH252" s="379">
        <f>+AG252*$D252</f>
        <v>208896</v>
      </c>
    </row>
    <row r="253" spans="1:34" ht="16.8">
      <c r="A253" s="365"/>
      <c r="B253" s="389"/>
      <c r="C253" s="403"/>
      <c r="D253" s="494"/>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80"/>
      <c r="AH253" s="379"/>
    </row>
    <row r="254" spans="1:34" ht="117.6">
      <c r="A254" s="385">
        <f>A251+1</f>
        <v>79</v>
      </c>
      <c r="B254" s="425" t="s">
        <v>917</v>
      </c>
      <c r="C254" s="403" t="s">
        <v>348</v>
      </c>
      <c r="D254" s="494">
        <v>140</v>
      </c>
      <c r="E254" s="378">
        <v>0</v>
      </c>
      <c r="F254" s="379">
        <f>+E254*$D254</f>
        <v>0</v>
      </c>
      <c r="G254" s="378">
        <v>0</v>
      </c>
      <c r="H254" s="379">
        <f>+G254*$D254</f>
        <v>0</v>
      </c>
      <c r="I254" s="378">
        <v>0</v>
      </c>
      <c r="J254" s="379">
        <f>+I254*$D254</f>
        <v>0</v>
      </c>
      <c r="K254" s="378">
        <v>0</v>
      </c>
      <c r="L254" s="379">
        <f>+K254*$D254</f>
        <v>0</v>
      </c>
      <c r="M254" s="378">
        <v>0</v>
      </c>
      <c r="N254" s="379">
        <f>+M254*$D254</f>
        <v>0</v>
      </c>
      <c r="O254" s="378">
        <v>0</v>
      </c>
      <c r="P254" s="379">
        <f>+O254*$D254</f>
        <v>0</v>
      </c>
      <c r="Q254" s="378">
        <v>0</v>
      </c>
      <c r="R254" s="379">
        <f>+Q254*$D254</f>
        <v>0</v>
      </c>
      <c r="S254" s="378">
        <v>0</v>
      </c>
      <c r="T254" s="379">
        <f>+S254*$D254</f>
        <v>0</v>
      </c>
      <c r="U254" s="379">
        <v>0</v>
      </c>
      <c r="V254" s="379">
        <f>+U254*$D254</f>
        <v>0</v>
      </c>
      <c r="W254" s="378">
        <v>0</v>
      </c>
      <c r="X254" s="379">
        <f>+W254*$D254</f>
        <v>0</v>
      </c>
      <c r="Y254" s="379">
        <v>0</v>
      </c>
      <c r="Z254" s="379">
        <f>+Y254*$D254</f>
        <v>0</v>
      </c>
      <c r="AA254" s="379">
        <v>0</v>
      </c>
      <c r="AB254" s="379">
        <f>+AA254*$D254</f>
        <v>0</v>
      </c>
      <c r="AC254" s="379"/>
      <c r="AD254" s="379"/>
      <c r="AE254" s="378">
        <v>0</v>
      </c>
      <c r="AF254" s="379">
        <f>+AE254*$D254</f>
        <v>0</v>
      </c>
      <c r="AG254" s="380">
        <f>E254+G254+I254+K254+M254+O254+Q254+S254+U254+W254+Y254+AA254+AC254+AE254</f>
        <v>0</v>
      </c>
      <c r="AH254" s="379">
        <f>+AG254*$D254</f>
        <v>0</v>
      </c>
    </row>
    <row r="255" spans="1:34" ht="16.8">
      <c r="A255" s="365"/>
      <c r="B255" s="389"/>
      <c r="C255" s="403"/>
      <c r="D255" s="494"/>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80"/>
      <c r="AH255" s="379"/>
    </row>
    <row r="256" spans="1:34" ht="100.8">
      <c r="A256" s="385">
        <f>A254+1</f>
        <v>80</v>
      </c>
      <c r="B256" s="392" t="s">
        <v>918</v>
      </c>
      <c r="C256" s="403" t="s">
        <v>6</v>
      </c>
      <c r="D256" s="494">
        <v>6110</v>
      </c>
      <c r="E256" s="378">
        <v>0</v>
      </c>
      <c r="F256" s="379">
        <f>+E256*$D256</f>
        <v>0</v>
      </c>
      <c r="G256" s="378">
        <v>0</v>
      </c>
      <c r="H256" s="379">
        <f>+G256*$D256</f>
        <v>0</v>
      </c>
      <c r="I256" s="378">
        <v>0</v>
      </c>
      <c r="J256" s="379">
        <f>+I256*$D256</f>
        <v>0</v>
      </c>
      <c r="K256" s="378">
        <v>0</v>
      </c>
      <c r="L256" s="379">
        <f>+K256*$D256</f>
        <v>0</v>
      </c>
      <c r="M256" s="378">
        <f>'Scrap yard bins'!G280</f>
        <v>29</v>
      </c>
      <c r="N256" s="379">
        <f>+M256*$D256</f>
        <v>177190</v>
      </c>
      <c r="O256" s="378">
        <v>0</v>
      </c>
      <c r="P256" s="379">
        <f>+O256*$D256</f>
        <v>0</v>
      </c>
      <c r="Q256" s="378">
        <v>0</v>
      </c>
      <c r="R256" s="379">
        <f>+Q256*$D256</f>
        <v>0</v>
      </c>
      <c r="S256" s="378">
        <v>0</v>
      </c>
      <c r="T256" s="379">
        <f>+S256*$D256</f>
        <v>0</v>
      </c>
      <c r="U256" s="378">
        <v>0</v>
      </c>
      <c r="V256" s="379">
        <f>+U256*$D256</f>
        <v>0</v>
      </c>
      <c r="W256" s="378">
        <v>0</v>
      </c>
      <c r="X256" s="379">
        <f>+W256*$D256</f>
        <v>0</v>
      </c>
      <c r="Y256" s="379">
        <v>0</v>
      </c>
      <c r="Z256" s="379">
        <f>+Y256*$D256</f>
        <v>0</v>
      </c>
      <c r="AA256" s="379">
        <v>0</v>
      </c>
      <c r="AB256" s="379">
        <f>+AA256*$D256</f>
        <v>0</v>
      </c>
      <c r="AC256" s="379"/>
      <c r="AD256" s="379"/>
      <c r="AE256" s="378">
        <v>0</v>
      </c>
      <c r="AF256" s="379">
        <f>+AE256*$D256</f>
        <v>0</v>
      </c>
      <c r="AG256" s="380">
        <f>E256+G256+I256+K256+M256+O256+Q256+S256+U256+W256+Y256+AA256+AC256+AE256</f>
        <v>29</v>
      </c>
      <c r="AH256" s="379">
        <f>+AG256*$D256</f>
        <v>177190</v>
      </c>
    </row>
    <row r="257" spans="1:34" ht="16.8">
      <c r="A257" s="365"/>
      <c r="B257" s="389"/>
      <c r="C257" s="403"/>
      <c r="D257" s="494"/>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80"/>
      <c r="AH257" s="379"/>
    </row>
    <row r="258" spans="1:34" ht="201.6">
      <c r="A258" s="385">
        <f>A256+1</f>
        <v>81</v>
      </c>
      <c r="B258" s="399" t="s">
        <v>919</v>
      </c>
      <c r="C258" s="403" t="s">
        <v>348</v>
      </c>
      <c r="D258" s="494">
        <v>135</v>
      </c>
      <c r="E258" s="378">
        <v>0</v>
      </c>
      <c r="F258" s="379">
        <f>+E258*$D258</f>
        <v>0</v>
      </c>
      <c r="G258" s="378">
        <v>0</v>
      </c>
      <c r="H258" s="379">
        <f>+G258*$D258</f>
        <v>0</v>
      </c>
      <c r="I258" s="378">
        <v>0</v>
      </c>
      <c r="J258" s="379">
        <f>+I258*$D258</f>
        <v>0</v>
      </c>
      <c r="K258" s="378">
        <v>0</v>
      </c>
      <c r="L258" s="379">
        <f>+K258*$D258</f>
        <v>0</v>
      </c>
      <c r="M258" s="378">
        <v>0</v>
      </c>
      <c r="N258" s="379">
        <f>+M258*$D258</f>
        <v>0</v>
      </c>
      <c r="O258" s="378">
        <v>0</v>
      </c>
      <c r="P258" s="379">
        <f>+O258*$D258</f>
        <v>0</v>
      </c>
      <c r="Q258" s="378">
        <v>0</v>
      </c>
      <c r="R258" s="379">
        <f>+Q258*$D258</f>
        <v>0</v>
      </c>
      <c r="S258" s="378">
        <v>0</v>
      </c>
      <c r="T258" s="379">
        <f>+S258*$D258</f>
        <v>0</v>
      </c>
      <c r="U258" s="378">
        <v>0</v>
      </c>
      <c r="V258" s="379">
        <f>+U258*$D258</f>
        <v>0</v>
      </c>
      <c r="W258" s="378">
        <v>0</v>
      </c>
      <c r="X258" s="379">
        <f>+W258*$D258</f>
        <v>0</v>
      </c>
      <c r="Y258" s="379">
        <v>0</v>
      </c>
      <c r="Z258" s="379">
        <f>+Y258*$D258</f>
        <v>0</v>
      </c>
      <c r="AA258" s="379">
        <v>0</v>
      </c>
      <c r="AB258" s="379">
        <f>+AA258*$D258</f>
        <v>0</v>
      </c>
      <c r="AC258" s="379"/>
      <c r="AD258" s="379"/>
      <c r="AE258" s="378">
        <v>0</v>
      </c>
      <c r="AF258" s="379">
        <f>+AE258*$D258</f>
        <v>0</v>
      </c>
      <c r="AG258" s="380">
        <f>E258+G258+I258+K258+M258+O258+Q258+S258+U258+W258+Y258+AA258+AC258+AE258</f>
        <v>0</v>
      </c>
      <c r="AH258" s="379">
        <f>+AG258*$D258</f>
        <v>0</v>
      </c>
    </row>
    <row r="259" spans="1:34" ht="16.8">
      <c r="A259" s="397"/>
      <c r="B259" s="425"/>
      <c r="C259" s="403"/>
      <c r="D259" s="494"/>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80"/>
      <c r="AH259" s="379"/>
    </row>
    <row r="260" spans="1:34" ht="117.6">
      <c r="A260" s="424">
        <f>A258+1</f>
        <v>82</v>
      </c>
      <c r="B260" s="391" t="s">
        <v>920</v>
      </c>
      <c r="C260" s="441" t="s">
        <v>348</v>
      </c>
      <c r="D260" s="494">
        <v>190</v>
      </c>
      <c r="E260" s="378">
        <v>0</v>
      </c>
      <c r="F260" s="379">
        <f>+E260*$D260</f>
        <v>0</v>
      </c>
      <c r="G260" s="378">
        <v>0</v>
      </c>
      <c r="H260" s="379">
        <f>+G260*$D260</f>
        <v>0</v>
      </c>
      <c r="I260" s="378">
        <v>0</v>
      </c>
      <c r="J260" s="379">
        <f>+I260*$D260</f>
        <v>0</v>
      </c>
      <c r="K260" s="378">
        <v>0</v>
      </c>
      <c r="L260" s="379">
        <f>+K260*$D260</f>
        <v>0</v>
      </c>
      <c r="M260" s="378">
        <v>0</v>
      </c>
      <c r="N260" s="379">
        <f>+M260*$D260</f>
        <v>0</v>
      </c>
      <c r="O260" s="378">
        <v>0</v>
      </c>
      <c r="P260" s="379">
        <f>+O260*$D260</f>
        <v>0</v>
      </c>
      <c r="Q260" s="378">
        <v>100</v>
      </c>
      <c r="R260" s="379">
        <f>+Q260*$D260</f>
        <v>19000</v>
      </c>
      <c r="S260" s="378">
        <v>0</v>
      </c>
      <c r="T260" s="379">
        <f>+S260*$D260</f>
        <v>0</v>
      </c>
      <c r="U260" s="379">
        <v>0</v>
      </c>
      <c r="V260" s="379">
        <f>+U260*$D260</f>
        <v>0</v>
      </c>
      <c r="W260" s="378">
        <v>0</v>
      </c>
      <c r="X260" s="379">
        <f>+W260*$D260</f>
        <v>0</v>
      </c>
      <c r="Y260" s="379">
        <v>0</v>
      </c>
      <c r="Z260" s="379">
        <f>+Y260*$D260</f>
        <v>0</v>
      </c>
      <c r="AA260" s="379">
        <v>0</v>
      </c>
      <c r="AB260" s="379">
        <f>+AA260*$D260</f>
        <v>0</v>
      </c>
      <c r="AC260" s="379"/>
      <c r="AD260" s="379"/>
      <c r="AE260" s="378">
        <v>0</v>
      </c>
      <c r="AF260" s="379">
        <f>+AE260*$D260</f>
        <v>0</v>
      </c>
      <c r="AG260" s="380">
        <f>E260+G260+I260+K260+M260+O260+Q260+S260+U260+W260+Y260+AA260+AC260+AE260</f>
        <v>100</v>
      </c>
      <c r="AH260" s="379">
        <f>+AG260*$D260</f>
        <v>19000</v>
      </c>
    </row>
    <row r="261" spans="1:34" ht="16.8">
      <c r="A261" s="397"/>
      <c r="B261" s="425"/>
      <c r="C261" s="379"/>
      <c r="D261" s="494"/>
      <c r="E261" s="378"/>
      <c r="F261" s="379"/>
      <c r="G261" s="378"/>
      <c r="H261" s="379"/>
      <c r="I261" s="378"/>
      <c r="J261" s="379"/>
      <c r="K261" s="378"/>
      <c r="L261" s="379"/>
      <c r="M261" s="378"/>
      <c r="N261" s="379"/>
      <c r="O261" s="378"/>
      <c r="P261" s="379"/>
      <c r="Q261" s="378"/>
      <c r="R261" s="379"/>
      <c r="S261" s="378"/>
      <c r="T261" s="379"/>
      <c r="U261" s="379"/>
      <c r="V261" s="379"/>
      <c r="W261" s="378"/>
      <c r="X261" s="379"/>
      <c r="Y261" s="379"/>
      <c r="Z261" s="379"/>
      <c r="AA261" s="379"/>
      <c r="AB261" s="379"/>
      <c r="AC261" s="379"/>
      <c r="AD261" s="379"/>
      <c r="AE261" s="378"/>
      <c r="AF261" s="379"/>
      <c r="AG261" s="380"/>
      <c r="AH261" s="379"/>
    </row>
    <row r="262" spans="1:34" ht="184.8">
      <c r="A262" s="397">
        <f>A260+1</f>
        <v>83</v>
      </c>
      <c r="B262" s="425" t="s">
        <v>921</v>
      </c>
      <c r="C262" s="441" t="s">
        <v>348</v>
      </c>
      <c r="D262" s="494">
        <v>710</v>
      </c>
      <c r="E262" s="378">
        <v>0</v>
      </c>
      <c r="F262" s="379">
        <f>+E262*$D262</f>
        <v>0</v>
      </c>
      <c r="G262" s="378">
        <v>0</v>
      </c>
      <c r="H262" s="379">
        <f>+G262*$D262</f>
        <v>0</v>
      </c>
      <c r="I262" s="378">
        <f>'Health  Care Center DTL'!G634</f>
        <v>275</v>
      </c>
      <c r="J262" s="379">
        <f>+I262*$D262</f>
        <v>195250</v>
      </c>
      <c r="K262" s="378">
        <v>0</v>
      </c>
      <c r="L262" s="379">
        <f>+K262*$D262</f>
        <v>0</v>
      </c>
      <c r="M262" s="378">
        <v>0</v>
      </c>
      <c r="N262" s="379">
        <f>+M262*$D262</f>
        <v>0</v>
      </c>
      <c r="O262" s="378">
        <f>'Oil Store'!G602</f>
        <v>0</v>
      </c>
      <c r="P262" s="379">
        <f>+O262*$D262</f>
        <v>0</v>
      </c>
      <c r="Q262" s="378">
        <v>0</v>
      </c>
      <c r="R262" s="379">
        <f>+Q262*$D262</f>
        <v>0</v>
      </c>
      <c r="S262" s="378">
        <f>'Search  Barrier Dtl'!G106</f>
        <v>0</v>
      </c>
      <c r="T262" s="379">
        <f>+S262*$D262</f>
        <v>0</v>
      </c>
      <c r="U262" s="379">
        <v>0</v>
      </c>
      <c r="V262" s="379">
        <f>+U262*$D262</f>
        <v>0</v>
      </c>
      <c r="W262" s="378">
        <v>0</v>
      </c>
      <c r="X262" s="379">
        <f>+W262*$D262</f>
        <v>0</v>
      </c>
      <c r="Y262" s="379">
        <v>0</v>
      </c>
      <c r="Z262" s="379">
        <f>+Y262*$D262</f>
        <v>0</v>
      </c>
      <c r="AA262" s="379">
        <v>0</v>
      </c>
      <c r="AB262" s="379">
        <f>+AA262*$D262</f>
        <v>0</v>
      </c>
      <c r="AC262" s="379"/>
      <c r="AD262" s="379"/>
      <c r="AE262" s="378">
        <v>0</v>
      </c>
      <c r="AF262" s="379">
        <f>+AE262*$D262</f>
        <v>0</v>
      </c>
      <c r="AG262" s="380">
        <f>E262+G262+I262+K262+M262+O262+Q262+S262+U262+W262+Y262+AA262+AC262+AE262</f>
        <v>275</v>
      </c>
      <c r="AH262" s="379">
        <f>+AG262*$D262</f>
        <v>195250</v>
      </c>
    </row>
    <row r="263" spans="1:34" ht="16.8">
      <c r="A263" s="365"/>
      <c r="B263" s="389"/>
      <c r="C263" s="403"/>
      <c r="D263" s="494"/>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80"/>
      <c r="AH263" s="379"/>
    </row>
    <row r="264" spans="1:34" ht="100.8">
      <c r="A264" s="385">
        <f>A262+1</f>
        <v>84</v>
      </c>
      <c r="B264" s="425" t="s">
        <v>688</v>
      </c>
      <c r="C264" s="403" t="s">
        <v>348</v>
      </c>
      <c r="D264" s="494">
        <v>152</v>
      </c>
      <c r="E264" s="378">
        <v>0</v>
      </c>
      <c r="F264" s="379">
        <f>+E264*$D264</f>
        <v>0</v>
      </c>
      <c r="G264" s="378">
        <v>0</v>
      </c>
      <c r="H264" s="379">
        <f>+G264*$D264</f>
        <v>0</v>
      </c>
      <c r="I264" s="378">
        <v>0</v>
      </c>
      <c r="J264" s="379">
        <f>+I264*$D264</f>
        <v>0</v>
      </c>
      <c r="K264" s="378">
        <v>0</v>
      </c>
      <c r="L264" s="379">
        <f>+K264*$D264</f>
        <v>0</v>
      </c>
      <c r="M264" s="378">
        <f>'Scrap yard bins'!G344</f>
        <v>139</v>
      </c>
      <c r="N264" s="379">
        <f>+M264*$D264</f>
        <v>21128</v>
      </c>
      <c r="O264" s="378">
        <v>0</v>
      </c>
      <c r="P264" s="379">
        <f>+O264*$D264</f>
        <v>0</v>
      </c>
      <c r="Q264" s="378">
        <v>0</v>
      </c>
      <c r="R264" s="379">
        <f>+Q264*$D264</f>
        <v>0</v>
      </c>
      <c r="S264" s="378">
        <v>0</v>
      </c>
      <c r="T264" s="379">
        <f>+S264*$D264</f>
        <v>0</v>
      </c>
      <c r="U264" s="379">
        <f>'Ambulance Shed '!G209</f>
        <v>40</v>
      </c>
      <c r="V264" s="379">
        <f>+U264*$D264</f>
        <v>6080</v>
      </c>
      <c r="W264" s="378">
        <v>0</v>
      </c>
      <c r="X264" s="379">
        <f>+W264*$D264</f>
        <v>0</v>
      </c>
      <c r="Y264" s="379">
        <v>0</v>
      </c>
      <c r="Z264" s="379">
        <f>+Y264*$D264</f>
        <v>0</v>
      </c>
      <c r="AA264" s="379">
        <v>0</v>
      </c>
      <c r="AB264" s="379">
        <f>+AA264*$D264</f>
        <v>0</v>
      </c>
      <c r="AC264" s="379"/>
      <c r="AD264" s="379"/>
      <c r="AE264" s="378">
        <v>0</v>
      </c>
      <c r="AF264" s="379">
        <f>+AE264*$D264</f>
        <v>0</v>
      </c>
      <c r="AG264" s="380">
        <f>E264+G264+I264+K264+M264+O264+Q264+S264+U264+W264+Y264+AA264+AC264+AE264</f>
        <v>179</v>
      </c>
      <c r="AH264" s="379">
        <f>+AG264*$D264</f>
        <v>27208</v>
      </c>
    </row>
    <row r="265" spans="1:34" ht="16.8">
      <c r="A265" s="365"/>
      <c r="B265" s="389"/>
      <c r="C265" s="403"/>
      <c r="D265" s="494"/>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80"/>
      <c r="AH265" s="379"/>
    </row>
    <row r="266" spans="1:34" ht="117.6">
      <c r="A266" s="385">
        <f>A264+1</f>
        <v>85</v>
      </c>
      <c r="B266" s="392" t="s">
        <v>922</v>
      </c>
      <c r="C266" s="403" t="s">
        <v>9</v>
      </c>
      <c r="D266" s="494">
        <v>1320</v>
      </c>
      <c r="E266" s="378">
        <v>0</v>
      </c>
      <c r="F266" s="379">
        <f>+E266*$D266</f>
        <v>0</v>
      </c>
      <c r="G266" s="378">
        <v>0</v>
      </c>
      <c r="H266" s="379">
        <f>+G266*$D266</f>
        <v>0</v>
      </c>
      <c r="I266" s="378">
        <v>0</v>
      </c>
      <c r="J266" s="379">
        <f>+I266*$D266</f>
        <v>0</v>
      </c>
      <c r="K266" s="378">
        <v>0</v>
      </c>
      <c r="L266" s="379">
        <f>+K266*$D266</f>
        <v>0</v>
      </c>
      <c r="M266" s="378">
        <f>'Scrap yard bins'!G432</f>
        <v>28</v>
      </c>
      <c r="N266" s="379">
        <f>+M266*$D266</f>
        <v>36960</v>
      </c>
      <c r="O266" s="378">
        <v>0</v>
      </c>
      <c r="P266" s="379">
        <f>+O266*$D266</f>
        <v>0</v>
      </c>
      <c r="Q266" s="378">
        <f>'Parking Shed Dtl.'!G205</f>
        <v>330</v>
      </c>
      <c r="R266" s="379">
        <f>+Q266*$D266</f>
        <v>435600</v>
      </c>
      <c r="S266" s="378">
        <f>'Search  Barrier Dtl'!G126</f>
        <v>17</v>
      </c>
      <c r="T266" s="379">
        <f>+S266*$D266</f>
        <v>22440</v>
      </c>
      <c r="U266" s="378">
        <f>'Ambulance Shed '!G283</f>
        <v>4</v>
      </c>
      <c r="V266" s="379">
        <f>+U266*$D266</f>
        <v>5280</v>
      </c>
      <c r="W266" s="378">
        <v>0</v>
      </c>
      <c r="X266" s="379">
        <f>+W266*$D266</f>
        <v>0</v>
      </c>
      <c r="Y266" s="378">
        <f>'Office Area-1 Toilet '!G223</f>
        <v>12</v>
      </c>
      <c r="Z266" s="379">
        <f>+Y266*$D266</f>
        <v>15840</v>
      </c>
      <c r="AA266" s="379">
        <v>0</v>
      </c>
      <c r="AB266" s="379">
        <f>+AA266*$D266</f>
        <v>0</v>
      </c>
      <c r="AC266" s="379"/>
      <c r="AD266" s="379"/>
      <c r="AE266" s="378">
        <v>0</v>
      </c>
      <c r="AF266" s="379">
        <f>+AE266*$D266</f>
        <v>0</v>
      </c>
      <c r="AG266" s="380">
        <f>E266+G266+I266+K266+M266+O266+Q266+S266+U266+W266+Y266+AA266+AC266+AE266</f>
        <v>391</v>
      </c>
      <c r="AH266" s="379">
        <f>+AG266*$D266</f>
        <v>516120</v>
      </c>
    </row>
    <row r="267" spans="1:34" ht="16.8">
      <c r="A267" s="365"/>
      <c r="B267" s="389"/>
      <c r="C267" s="403"/>
      <c r="D267" s="494"/>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80"/>
      <c r="AH267" s="379"/>
    </row>
    <row r="268" spans="1:34" ht="16.8">
      <c r="A268" s="365"/>
      <c r="B268" s="410" t="s">
        <v>360</v>
      </c>
      <c r="C268" s="403"/>
      <c r="D268" s="494"/>
      <c r="E268" s="378"/>
      <c r="F268" s="402">
        <f>SUM(F247:F267)</f>
        <v>0</v>
      </c>
      <c r="G268" s="378"/>
      <c r="H268" s="402">
        <f>SUM(H247:H267)</f>
        <v>0</v>
      </c>
      <c r="I268" s="378"/>
      <c r="J268" s="402">
        <f>SUM(J247:J267)</f>
        <v>195250</v>
      </c>
      <c r="K268" s="378"/>
      <c r="L268" s="402">
        <f>SUM(L247:L267)</f>
        <v>0</v>
      </c>
      <c r="M268" s="378"/>
      <c r="N268" s="402">
        <f>SUM(N247:N267)</f>
        <v>720594</v>
      </c>
      <c r="O268" s="378"/>
      <c r="P268" s="402">
        <f>SUM(P247:P267)</f>
        <v>0</v>
      </c>
      <c r="Q268" s="378"/>
      <c r="R268" s="402">
        <f>SUM(R247:R267)</f>
        <v>4957779.5</v>
      </c>
      <c r="S268" s="378"/>
      <c r="T268" s="402">
        <f>SUM(T247:T267)</f>
        <v>360225</v>
      </c>
      <c r="U268" s="402"/>
      <c r="V268" s="402">
        <f>SUM(V247:V267)</f>
        <v>94212</v>
      </c>
      <c r="W268" s="378"/>
      <c r="X268" s="402">
        <f>SUM(X247:X267)</f>
        <v>0</v>
      </c>
      <c r="Y268" s="402"/>
      <c r="Z268" s="402">
        <f>SUM(Z247:Z267)</f>
        <v>26638</v>
      </c>
      <c r="AA268" s="402"/>
      <c r="AB268" s="402">
        <f>SUM(AB247:AB267)</f>
        <v>0</v>
      </c>
      <c r="AC268" s="402"/>
      <c r="AD268" s="402">
        <f>SUM(AD247:AD267)</f>
        <v>0</v>
      </c>
      <c r="AE268" s="378"/>
      <c r="AF268" s="402">
        <f>SUM(AF247:AF267)</f>
        <v>0</v>
      </c>
      <c r="AG268" s="380"/>
      <c r="AH268" s="379"/>
    </row>
    <row r="269" spans="1:34" ht="16.8">
      <c r="A269" s="365"/>
      <c r="B269" s="410"/>
      <c r="C269" s="403"/>
      <c r="D269" s="494"/>
      <c r="E269" s="378"/>
      <c r="F269" s="402"/>
      <c r="G269" s="378"/>
      <c r="H269" s="402"/>
      <c r="I269" s="378"/>
      <c r="J269" s="402"/>
      <c r="K269" s="378"/>
      <c r="L269" s="402"/>
      <c r="M269" s="378"/>
      <c r="N269" s="402"/>
      <c r="O269" s="378"/>
      <c r="P269" s="402"/>
      <c r="Q269" s="378"/>
      <c r="R269" s="402"/>
      <c r="S269" s="378"/>
      <c r="T269" s="402"/>
      <c r="U269" s="402"/>
      <c r="V269" s="402"/>
      <c r="W269" s="378"/>
      <c r="X269" s="402"/>
      <c r="Y269" s="402"/>
      <c r="Z269" s="402"/>
      <c r="AA269" s="402"/>
      <c r="AB269" s="402"/>
      <c r="AC269" s="402"/>
      <c r="AD269" s="402"/>
      <c r="AE269" s="378"/>
      <c r="AF269" s="402"/>
      <c r="AG269" s="380"/>
      <c r="AH269" s="379"/>
    </row>
    <row r="270" spans="1:34" ht="16.8">
      <c r="A270" s="365"/>
      <c r="B270" s="423" t="s">
        <v>779</v>
      </c>
      <c r="C270" s="403"/>
      <c r="D270" s="494"/>
      <c r="E270" s="378"/>
      <c r="F270" s="402"/>
      <c r="G270" s="378"/>
      <c r="H270" s="402"/>
      <c r="I270" s="378"/>
      <c r="J270" s="402"/>
      <c r="K270" s="378"/>
      <c r="L270" s="402"/>
      <c r="M270" s="378"/>
      <c r="N270" s="402"/>
      <c r="O270" s="378"/>
      <c r="P270" s="402"/>
      <c r="Q270" s="378"/>
      <c r="R270" s="402"/>
      <c r="S270" s="378"/>
      <c r="T270" s="402"/>
      <c r="U270" s="402"/>
      <c r="V270" s="402"/>
      <c r="W270" s="378"/>
      <c r="X270" s="402"/>
      <c r="Y270" s="402"/>
      <c r="Z270" s="402"/>
      <c r="AA270" s="402"/>
      <c r="AB270" s="402"/>
      <c r="AC270" s="402"/>
      <c r="AD270" s="402"/>
      <c r="AE270" s="378"/>
      <c r="AF270" s="402"/>
      <c r="AG270" s="380"/>
      <c r="AH270" s="379"/>
    </row>
    <row r="271" spans="1:34" ht="84">
      <c r="A271" s="385">
        <f>A266+1</f>
        <v>86</v>
      </c>
      <c r="B271" s="418" t="s">
        <v>786</v>
      </c>
      <c r="C271" s="403" t="s">
        <v>6</v>
      </c>
      <c r="D271" s="494">
        <v>190</v>
      </c>
      <c r="E271" s="378">
        <v>0</v>
      </c>
      <c r="F271" s="379">
        <f>+E271*$D271</f>
        <v>0</v>
      </c>
      <c r="G271" s="378">
        <v>0</v>
      </c>
      <c r="H271" s="379">
        <f>+G271*$D271</f>
        <v>0</v>
      </c>
      <c r="I271" s="378">
        <v>0</v>
      </c>
      <c r="J271" s="379">
        <f>+I271*$D271</f>
        <v>0</v>
      </c>
      <c r="K271" s="378">
        <v>0</v>
      </c>
      <c r="L271" s="379">
        <f>+K271*$D271</f>
        <v>0</v>
      </c>
      <c r="M271" s="378">
        <v>0</v>
      </c>
      <c r="N271" s="379">
        <f>+M271*$D271</f>
        <v>0</v>
      </c>
      <c r="O271" s="378">
        <v>0</v>
      </c>
      <c r="P271" s="379">
        <f>+O271*$D271</f>
        <v>0</v>
      </c>
      <c r="Q271" s="378">
        <v>0</v>
      </c>
      <c r="R271" s="379">
        <f>+Q271*$D271</f>
        <v>0</v>
      </c>
      <c r="S271" s="378">
        <v>0</v>
      </c>
      <c r="T271" s="379">
        <f>+S271*$D271</f>
        <v>0</v>
      </c>
      <c r="U271" s="378">
        <v>0</v>
      </c>
      <c r="V271" s="379">
        <f>+U271*$D271</f>
        <v>0</v>
      </c>
      <c r="W271" s="378">
        <v>0</v>
      </c>
      <c r="X271" s="379">
        <f>+W271*$D271</f>
        <v>0</v>
      </c>
      <c r="Y271" s="378">
        <v>0</v>
      </c>
      <c r="Z271" s="379">
        <f>+Y271*$D271</f>
        <v>0</v>
      </c>
      <c r="AA271" s="378">
        <f>'Approach roads'!G73</f>
        <v>508</v>
      </c>
      <c r="AB271" s="379">
        <f>+AA271*$D271</f>
        <v>96520</v>
      </c>
      <c r="AC271" s="379"/>
      <c r="AD271" s="379"/>
      <c r="AE271" s="378">
        <v>0</v>
      </c>
      <c r="AF271" s="379">
        <f>+AE271*$D271</f>
        <v>0</v>
      </c>
      <c r="AG271" s="380">
        <f>E271+G271+I271+K271+M271+O271+Q271+S271+U271+W271+Y271+AA271+AC271+AE271</f>
        <v>508</v>
      </c>
      <c r="AH271" s="379">
        <f>+AG271*$D271</f>
        <v>96520</v>
      </c>
    </row>
    <row r="272" spans="1:34" ht="16.8">
      <c r="A272" s="470"/>
      <c r="B272" s="471"/>
      <c r="C272" s="472"/>
      <c r="D272" s="494"/>
      <c r="E272" s="378"/>
      <c r="F272" s="402"/>
      <c r="G272" s="378"/>
      <c r="H272" s="402"/>
      <c r="I272" s="378"/>
      <c r="J272" s="402"/>
      <c r="K272" s="378"/>
      <c r="L272" s="402"/>
      <c r="M272" s="378"/>
      <c r="N272" s="402"/>
      <c r="O272" s="378"/>
      <c r="P272" s="402"/>
      <c r="Q272" s="378"/>
      <c r="R272" s="402"/>
      <c r="S272" s="378"/>
      <c r="T272" s="402"/>
      <c r="U272" s="378"/>
      <c r="V272" s="402"/>
      <c r="W272" s="378"/>
      <c r="X272" s="402"/>
      <c r="Y272" s="378"/>
      <c r="Z272" s="402"/>
      <c r="AA272" s="402"/>
      <c r="AB272" s="402"/>
      <c r="AC272" s="402"/>
      <c r="AD272" s="402"/>
      <c r="AE272" s="378"/>
      <c r="AF272" s="402"/>
      <c r="AG272" s="380"/>
      <c r="AH272" s="379"/>
    </row>
    <row r="273" spans="1:34" ht="34.799999999999997">
      <c r="A273" s="473">
        <f>A271+1</f>
        <v>87</v>
      </c>
      <c r="B273" s="601" t="s">
        <v>787</v>
      </c>
      <c r="C273" s="472" t="s">
        <v>6</v>
      </c>
      <c r="D273" s="494">
        <v>140</v>
      </c>
      <c r="E273" s="378">
        <v>0</v>
      </c>
      <c r="F273" s="379">
        <f>+E273*$D273</f>
        <v>0</v>
      </c>
      <c r="G273" s="378">
        <v>0</v>
      </c>
      <c r="H273" s="379">
        <f>+G273*$D273</f>
        <v>0</v>
      </c>
      <c r="I273" s="378">
        <v>0</v>
      </c>
      <c r="J273" s="379">
        <f>+I273*$D273</f>
        <v>0</v>
      </c>
      <c r="K273" s="378">
        <v>0</v>
      </c>
      <c r="L273" s="379">
        <f>+K273*$D273</f>
        <v>0</v>
      </c>
      <c r="M273" s="378">
        <v>0</v>
      </c>
      <c r="N273" s="379">
        <f>+M273*$D273</f>
        <v>0</v>
      </c>
      <c r="O273" s="378">
        <v>0</v>
      </c>
      <c r="P273" s="379">
        <f>+O273*$D273</f>
        <v>0</v>
      </c>
      <c r="Q273" s="378">
        <v>0</v>
      </c>
      <c r="R273" s="379">
        <f>+Q273*$D273</f>
        <v>0</v>
      </c>
      <c r="S273" s="378">
        <v>0</v>
      </c>
      <c r="T273" s="379">
        <f>+S273*$D273</f>
        <v>0</v>
      </c>
      <c r="U273" s="378">
        <v>0</v>
      </c>
      <c r="V273" s="379">
        <f>+U273*$D273</f>
        <v>0</v>
      </c>
      <c r="W273" s="378">
        <v>0</v>
      </c>
      <c r="X273" s="379">
        <f>+W273*$D273</f>
        <v>0</v>
      </c>
      <c r="Y273" s="378">
        <v>0</v>
      </c>
      <c r="Z273" s="379">
        <f>+Y273*$D273</f>
        <v>0</v>
      </c>
      <c r="AA273" s="378">
        <f>'Approach roads'!G199</f>
        <v>509</v>
      </c>
      <c r="AB273" s="379">
        <f>+AA273*$D273</f>
        <v>71260</v>
      </c>
      <c r="AC273" s="379"/>
      <c r="AD273" s="379"/>
      <c r="AE273" s="378">
        <v>0</v>
      </c>
      <c r="AF273" s="379">
        <f>+AE273*$D273</f>
        <v>0</v>
      </c>
      <c r="AG273" s="380">
        <f>E273+G273+I273+K273+M273+O273+Q273+S273+U273+W273+Y273+AA273+AC273+AE273</f>
        <v>509</v>
      </c>
      <c r="AH273" s="379">
        <f>+AG273*$D273</f>
        <v>71260</v>
      </c>
    </row>
    <row r="274" spans="1:34" ht="16.8">
      <c r="A274" s="473"/>
      <c r="B274" s="474"/>
      <c r="C274" s="472"/>
      <c r="D274" s="494"/>
      <c r="E274" s="378"/>
      <c r="F274" s="402"/>
      <c r="G274" s="378"/>
      <c r="H274" s="402"/>
      <c r="I274" s="378"/>
      <c r="J274" s="402"/>
      <c r="K274" s="378"/>
      <c r="L274" s="402"/>
      <c r="M274" s="378"/>
      <c r="N274" s="402"/>
      <c r="O274" s="378"/>
      <c r="P274" s="402"/>
      <c r="Q274" s="378"/>
      <c r="R274" s="402"/>
      <c r="S274" s="378"/>
      <c r="T274" s="402"/>
      <c r="U274" s="378"/>
      <c r="V274" s="402"/>
      <c r="W274" s="378"/>
      <c r="X274" s="402"/>
      <c r="Y274" s="378"/>
      <c r="Z274" s="402"/>
      <c r="AA274" s="402"/>
      <c r="AB274" s="402"/>
      <c r="AC274" s="402"/>
      <c r="AD274" s="402"/>
      <c r="AE274" s="378"/>
      <c r="AF274" s="402"/>
      <c r="AG274" s="380"/>
      <c r="AH274" s="379"/>
    </row>
    <row r="275" spans="1:34" ht="168">
      <c r="A275" s="475">
        <f>A273+1</f>
        <v>88</v>
      </c>
      <c r="B275" s="418" t="s">
        <v>923</v>
      </c>
      <c r="C275" s="472" t="s">
        <v>7</v>
      </c>
      <c r="D275" s="494">
        <v>9080</v>
      </c>
      <c r="E275" s="378">
        <v>0</v>
      </c>
      <c r="F275" s="379">
        <f>+E275*$D275</f>
        <v>0</v>
      </c>
      <c r="G275" s="378">
        <v>0</v>
      </c>
      <c r="H275" s="379">
        <f>+G275*$D275</f>
        <v>0</v>
      </c>
      <c r="I275" s="378">
        <v>0</v>
      </c>
      <c r="J275" s="379">
        <f>+I275*$D275</f>
        <v>0</v>
      </c>
      <c r="K275" s="378">
        <v>0</v>
      </c>
      <c r="L275" s="379">
        <f>+K275*$D275</f>
        <v>0</v>
      </c>
      <c r="M275" s="378">
        <v>0</v>
      </c>
      <c r="N275" s="379">
        <f>+M275*$D275</f>
        <v>0</v>
      </c>
      <c r="O275" s="378">
        <v>0</v>
      </c>
      <c r="P275" s="379">
        <f>+O275*$D275</f>
        <v>0</v>
      </c>
      <c r="Q275" s="378">
        <v>0</v>
      </c>
      <c r="R275" s="379">
        <f>+Q275*$D275</f>
        <v>0</v>
      </c>
      <c r="S275" s="378">
        <v>0</v>
      </c>
      <c r="T275" s="379">
        <f>+S275*$D275</f>
        <v>0</v>
      </c>
      <c r="U275" s="378">
        <v>0</v>
      </c>
      <c r="V275" s="379">
        <f>+U275*$D275</f>
        <v>0</v>
      </c>
      <c r="W275" s="378">
        <v>0</v>
      </c>
      <c r="X275" s="379">
        <f>+W275*$D275</f>
        <v>0</v>
      </c>
      <c r="Y275" s="378">
        <v>0</v>
      </c>
      <c r="Z275" s="379">
        <f>+Y275*$D275</f>
        <v>0</v>
      </c>
      <c r="AA275" s="378">
        <f>'Approach roads'!G215</f>
        <v>28</v>
      </c>
      <c r="AB275" s="379">
        <f>+AA275*$D275</f>
        <v>254240</v>
      </c>
      <c r="AC275" s="379"/>
      <c r="AD275" s="379"/>
      <c r="AE275" s="378">
        <v>0</v>
      </c>
      <c r="AF275" s="379">
        <f>+AE275*$D275</f>
        <v>0</v>
      </c>
      <c r="AG275" s="380">
        <f>E275+G275+I275+K275+M275+O275+Q275+S275+U275+W275+Y275+AA275+AC275+AE275</f>
        <v>28</v>
      </c>
      <c r="AH275" s="379">
        <f>+AG275*$D275</f>
        <v>254240</v>
      </c>
    </row>
    <row r="276" spans="1:34" ht="16.8">
      <c r="A276" s="476"/>
      <c r="B276" s="410"/>
      <c r="C276" s="403"/>
      <c r="D276" s="494"/>
      <c r="E276" s="378"/>
      <c r="F276" s="402"/>
      <c r="G276" s="378"/>
      <c r="H276" s="402"/>
      <c r="I276" s="378"/>
      <c r="J276" s="402"/>
      <c r="K276" s="378"/>
      <c r="L276" s="402"/>
      <c r="M276" s="378"/>
      <c r="N276" s="402"/>
      <c r="O276" s="378"/>
      <c r="P276" s="402"/>
      <c r="Q276" s="378"/>
      <c r="R276" s="402"/>
      <c r="S276" s="378"/>
      <c r="T276" s="402"/>
      <c r="U276" s="378"/>
      <c r="V276" s="402"/>
      <c r="W276" s="378"/>
      <c r="X276" s="402"/>
      <c r="Y276" s="378"/>
      <c r="Z276" s="402"/>
      <c r="AA276" s="402"/>
      <c r="AB276" s="402"/>
      <c r="AC276" s="402"/>
      <c r="AD276" s="402"/>
      <c r="AE276" s="378"/>
      <c r="AF276" s="402"/>
      <c r="AG276" s="380"/>
      <c r="AH276" s="379"/>
    </row>
    <row r="277" spans="1:34" ht="100.8">
      <c r="A277" s="385">
        <f>A275+1</f>
        <v>89</v>
      </c>
      <c r="B277" s="477" t="s">
        <v>924</v>
      </c>
      <c r="C277" s="403" t="s">
        <v>6</v>
      </c>
      <c r="D277" s="494">
        <v>262</v>
      </c>
      <c r="E277" s="378">
        <v>0</v>
      </c>
      <c r="F277" s="379">
        <f>+E277*$D277</f>
        <v>0</v>
      </c>
      <c r="G277" s="378">
        <v>0</v>
      </c>
      <c r="H277" s="379">
        <f>+G277*$D277</f>
        <v>0</v>
      </c>
      <c r="I277" s="378">
        <v>0</v>
      </c>
      <c r="J277" s="379">
        <f>+I277*$D277</f>
        <v>0</v>
      </c>
      <c r="K277" s="378">
        <v>0</v>
      </c>
      <c r="L277" s="379">
        <f>+K277*$D277</f>
        <v>0</v>
      </c>
      <c r="M277" s="378">
        <v>0</v>
      </c>
      <c r="N277" s="379">
        <f>+M277*$D277</f>
        <v>0</v>
      </c>
      <c r="O277" s="378">
        <v>0</v>
      </c>
      <c r="P277" s="379">
        <f>+O277*$D277</f>
        <v>0</v>
      </c>
      <c r="Q277" s="378">
        <v>0</v>
      </c>
      <c r="R277" s="379">
        <f>+Q277*$D277</f>
        <v>0</v>
      </c>
      <c r="S277" s="378">
        <v>0</v>
      </c>
      <c r="T277" s="379">
        <f>+S277*$D277</f>
        <v>0</v>
      </c>
      <c r="U277" s="378">
        <v>0</v>
      </c>
      <c r="V277" s="379">
        <f>+U277*$D277</f>
        <v>0</v>
      </c>
      <c r="W277" s="378">
        <v>0</v>
      </c>
      <c r="X277" s="379">
        <f>+W277*$D277</f>
        <v>0</v>
      </c>
      <c r="Y277" s="378">
        <v>0</v>
      </c>
      <c r="Z277" s="379">
        <f>+Y277*$D277</f>
        <v>0</v>
      </c>
      <c r="AA277" s="378">
        <f>'Approach roads'!G231</f>
        <v>221</v>
      </c>
      <c r="AB277" s="379">
        <f>+AA277*$D277</f>
        <v>57902</v>
      </c>
      <c r="AC277" s="379"/>
      <c r="AD277" s="379"/>
      <c r="AE277" s="378">
        <v>0</v>
      </c>
      <c r="AF277" s="379">
        <f>+AE277*$D277</f>
        <v>0</v>
      </c>
      <c r="AG277" s="380">
        <f>E277+G277+I277+K277+M277+O277+Q277+S277+U277+W277+Y277+AA277+AC277+AE277</f>
        <v>221</v>
      </c>
      <c r="AH277" s="379">
        <f>+AG277*$D277</f>
        <v>57902</v>
      </c>
    </row>
    <row r="278" spans="1:34" ht="16.8">
      <c r="A278" s="385"/>
      <c r="B278" s="477"/>
      <c r="C278" s="403"/>
      <c r="D278" s="494"/>
      <c r="E278" s="378"/>
      <c r="F278" s="402"/>
      <c r="G278" s="378"/>
      <c r="H278" s="402"/>
      <c r="I278" s="378"/>
      <c r="J278" s="402"/>
      <c r="K278" s="378"/>
      <c r="L278" s="402"/>
      <c r="M278" s="378"/>
      <c r="N278" s="402"/>
      <c r="O278" s="378"/>
      <c r="P278" s="402"/>
      <c r="Q278" s="378"/>
      <c r="R278" s="402"/>
      <c r="S278" s="378"/>
      <c r="T278" s="402"/>
      <c r="U278" s="378"/>
      <c r="V278" s="402"/>
      <c r="W278" s="378"/>
      <c r="X278" s="402"/>
      <c r="Y278" s="378"/>
      <c r="Z278" s="402"/>
      <c r="AA278" s="402"/>
      <c r="AB278" s="402"/>
      <c r="AC278" s="402"/>
      <c r="AD278" s="402"/>
      <c r="AE278" s="378"/>
      <c r="AF278" s="402"/>
      <c r="AG278" s="380"/>
      <c r="AH278" s="379"/>
    </row>
    <row r="279" spans="1:34" ht="50.4">
      <c r="A279" s="385">
        <f>A277+1</f>
        <v>90</v>
      </c>
      <c r="B279" s="477" t="s">
        <v>788</v>
      </c>
      <c r="C279" s="403"/>
      <c r="D279" s="494"/>
      <c r="E279" s="378"/>
      <c r="F279" s="402"/>
      <c r="G279" s="378"/>
      <c r="H279" s="402"/>
      <c r="I279" s="378"/>
      <c r="J279" s="402"/>
      <c r="K279" s="378"/>
      <c r="L279" s="402"/>
      <c r="M279" s="378"/>
      <c r="N279" s="402"/>
      <c r="O279" s="378"/>
      <c r="P279" s="402"/>
      <c r="Q279" s="378"/>
      <c r="R279" s="402"/>
      <c r="S279" s="378"/>
      <c r="T279" s="402"/>
      <c r="U279" s="378"/>
      <c r="V279" s="402"/>
      <c r="W279" s="378"/>
      <c r="X279" s="402"/>
      <c r="Y279" s="378"/>
      <c r="Z279" s="402"/>
      <c r="AA279" s="402"/>
      <c r="AB279" s="402"/>
      <c r="AC279" s="402"/>
      <c r="AD279" s="402"/>
      <c r="AE279" s="378"/>
      <c r="AF279" s="402"/>
      <c r="AG279" s="380"/>
      <c r="AH279" s="379"/>
    </row>
    <row r="280" spans="1:34" ht="16.8">
      <c r="A280" s="385"/>
      <c r="B280" s="478" t="s">
        <v>789</v>
      </c>
      <c r="C280" s="403" t="s">
        <v>9</v>
      </c>
      <c r="D280" s="494">
        <v>470</v>
      </c>
      <c r="E280" s="378">
        <v>0</v>
      </c>
      <c r="F280" s="379">
        <f>+E280*$D280</f>
        <v>0</v>
      </c>
      <c r="G280" s="378">
        <v>0</v>
      </c>
      <c r="H280" s="379">
        <f>+G280*$D280</f>
        <v>0</v>
      </c>
      <c r="I280" s="378">
        <v>0</v>
      </c>
      <c r="J280" s="379">
        <f>+I280*$D280</f>
        <v>0</v>
      </c>
      <c r="K280" s="378">
        <v>0</v>
      </c>
      <c r="L280" s="379">
        <f>+K280*$D280</f>
        <v>0</v>
      </c>
      <c r="M280" s="378">
        <v>0</v>
      </c>
      <c r="N280" s="379">
        <f>+M280*$D280</f>
        <v>0</v>
      </c>
      <c r="O280" s="378">
        <v>0</v>
      </c>
      <c r="P280" s="379">
        <f>+O280*$D280</f>
        <v>0</v>
      </c>
      <c r="Q280" s="378">
        <v>0</v>
      </c>
      <c r="R280" s="379">
        <f>+Q280*$D280</f>
        <v>0</v>
      </c>
      <c r="S280" s="378">
        <v>0</v>
      </c>
      <c r="T280" s="379">
        <f>+S280*$D280</f>
        <v>0</v>
      </c>
      <c r="U280" s="378">
        <v>0</v>
      </c>
      <c r="V280" s="379">
        <f>+U280*$D280</f>
        <v>0</v>
      </c>
      <c r="W280" s="378">
        <v>0</v>
      </c>
      <c r="X280" s="379">
        <f>+W280*$D280</f>
        <v>0</v>
      </c>
      <c r="Y280" s="378">
        <v>0</v>
      </c>
      <c r="Z280" s="379">
        <f>+Y280*$D280</f>
        <v>0</v>
      </c>
      <c r="AA280" s="378">
        <f>'Approach roads'!G234</f>
        <v>50</v>
      </c>
      <c r="AB280" s="379">
        <f>+AA280*$D280</f>
        <v>23500</v>
      </c>
      <c r="AC280" s="379"/>
      <c r="AD280" s="379"/>
      <c r="AE280" s="378">
        <v>0</v>
      </c>
      <c r="AF280" s="379">
        <f>+AE280*$D280</f>
        <v>0</v>
      </c>
      <c r="AG280" s="380">
        <f t="shared" ref="AG280:AG282" si="59">E280+G280+I280+K280+M280+O280+Q280+S280+U280+W280+Y280+AA280+AC280+AE280</f>
        <v>50</v>
      </c>
      <c r="AH280" s="379">
        <f>+AG280*$D280</f>
        <v>23500</v>
      </c>
    </row>
    <row r="281" spans="1:34" ht="16.8">
      <c r="A281" s="385"/>
      <c r="B281" s="478" t="s">
        <v>790</v>
      </c>
      <c r="C281" s="403" t="s">
        <v>9</v>
      </c>
      <c r="D281" s="494">
        <v>742</v>
      </c>
      <c r="E281" s="378">
        <v>0</v>
      </c>
      <c r="F281" s="379">
        <f>+E281*$D281</f>
        <v>0</v>
      </c>
      <c r="G281" s="378">
        <v>0</v>
      </c>
      <c r="H281" s="379">
        <f>+G281*$D281</f>
        <v>0</v>
      </c>
      <c r="I281" s="378">
        <v>0</v>
      </c>
      <c r="J281" s="379">
        <f>+I281*$D281</f>
        <v>0</v>
      </c>
      <c r="K281" s="378">
        <v>0</v>
      </c>
      <c r="L281" s="379">
        <f>+K281*$D281</f>
        <v>0</v>
      </c>
      <c r="M281" s="378">
        <v>0</v>
      </c>
      <c r="N281" s="379">
        <f>+M281*$D281</f>
        <v>0</v>
      </c>
      <c r="O281" s="378">
        <v>0</v>
      </c>
      <c r="P281" s="379">
        <f>+O281*$D281</f>
        <v>0</v>
      </c>
      <c r="Q281" s="378">
        <v>0</v>
      </c>
      <c r="R281" s="379">
        <f>+Q281*$D281</f>
        <v>0</v>
      </c>
      <c r="S281" s="378">
        <v>0</v>
      </c>
      <c r="T281" s="379">
        <f>+S281*$D281</f>
        <v>0</v>
      </c>
      <c r="U281" s="378">
        <v>0</v>
      </c>
      <c r="V281" s="379">
        <f>+U281*$D281</f>
        <v>0</v>
      </c>
      <c r="W281" s="378">
        <v>0</v>
      </c>
      <c r="X281" s="379">
        <f>+W281*$D281</f>
        <v>0</v>
      </c>
      <c r="Y281" s="378">
        <v>0</v>
      </c>
      <c r="Z281" s="379">
        <f>+Y281*$D281</f>
        <v>0</v>
      </c>
      <c r="AA281" s="378">
        <f>'Approach roads'!G235</f>
        <v>50</v>
      </c>
      <c r="AB281" s="379">
        <f>+AA281*$D281</f>
        <v>37100</v>
      </c>
      <c r="AC281" s="379"/>
      <c r="AD281" s="379"/>
      <c r="AE281" s="378">
        <v>0</v>
      </c>
      <c r="AF281" s="379">
        <f>+AE281*$D281</f>
        <v>0</v>
      </c>
      <c r="AG281" s="380">
        <f t="shared" si="59"/>
        <v>50</v>
      </c>
      <c r="AH281" s="379">
        <f>+AG281*$D281</f>
        <v>37100</v>
      </c>
    </row>
    <row r="282" spans="1:34" ht="16.8">
      <c r="A282" s="385"/>
      <c r="B282" s="478" t="s">
        <v>791</v>
      </c>
      <c r="C282" s="403" t="s">
        <v>9</v>
      </c>
      <c r="D282" s="494">
        <v>885</v>
      </c>
      <c r="E282" s="378">
        <v>0</v>
      </c>
      <c r="F282" s="379">
        <f>+E282*$D282</f>
        <v>0</v>
      </c>
      <c r="G282" s="378">
        <v>0</v>
      </c>
      <c r="H282" s="379">
        <f>+G282*$D282</f>
        <v>0</v>
      </c>
      <c r="I282" s="378">
        <v>0</v>
      </c>
      <c r="J282" s="379">
        <f>+I282*$D282</f>
        <v>0</v>
      </c>
      <c r="K282" s="378">
        <v>0</v>
      </c>
      <c r="L282" s="379">
        <f>+K282*$D282</f>
        <v>0</v>
      </c>
      <c r="M282" s="378">
        <v>0</v>
      </c>
      <c r="N282" s="379">
        <f>+M282*$D282</f>
        <v>0</v>
      </c>
      <c r="O282" s="378">
        <v>0</v>
      </c>
      <c r="P282" s="379">
        <f>+O282*$D282</f>
        <v>0</v>
      </c>
      <c r="Q282" s="378">
        <v>0</v>
      </c>
      <c r="R282" s="379">
        <f>+Q282*$D282</f>
        <v>0</v>
      </c>
      <c r="S282" s="378">
        <v>0</v>
      </c>
      <c r="T282" s="379">
        <f>+S282*$D282</f>
        <v>0</v>
      </c>
      <c r="U282" s="378">
        <v>0</v>
      </c>
      <c r="V282" s="379">
        <f>+U282*$D282</f>
        <v>0</v>
      </c>
      <c r="W282" s="378">
        <v>0</v>
      </c>
      <c r="X282" s="379">
        <f>+W282*$D282</f>
        <v>0</v>
      </c>
      <c r="Y282" s="378">
        <v>0</v>
      </c>
      <c r="Z282" s="379">
        <f>+Y282*$D282</f>
        <v>0</v>
      </c>
      <c r="AA282" s="378">
        <f>'Approach roads'!G236</f>
        <v>200</v>
      </c>
      <c r="AB282" s="379">
        <f>+AA282*$D282</f>
        <v>177000</v>
      </c>
      <c r="AC282" s="379"/>
      <c r="AD282" s="379"/>
      <c r="AE282" s="378">
        <v>0</v>
      </c>
      <c r="AF282" s="379">
        <f>+AE282*$D282</f>
        <v>0</v>
      </c>
      <c r="AG282" s="380">
        <f t="shared" si="59"/>
        <v>200</v>
      </c>
      <c r="AH282" s="379">
        <f>+AG282*$D282</f>
        <v>177000</v>
      </c>
    </row>
    <row r="283" spans="1:34" ht="16.8">
      <c r="A283" s="385"/>
      <c r="B283" s="410"/>
      <c r="C283" s="403"/>
      <c r="D283" s="494"/>
      <c r="E283" s="378"/>
      <c r="F283" s="402"/>
      <c r="G283" s="378"/>
      <c r="H283" s="402"/>
      <c r="I283" s="378"/>
      <c r="J283" s="402"/>
      <c r="K283" s="378"/>
      <c r="L283" s="402"/>
      <c r="M283" s="378"/>
      <c r="N283" s="402"/>
      <c r="O283" s="378"/>
      <c r="P283" s="402"/>
      <c r="Q283" s="378"/>
      <c r="R283" s="402"/>
      <c r="S283" s="378"/>
      <c r="T283" s="402"/>
      <c r="U283" s="378"/>
      <c r="V283" s="402"/>
      <c r="W283" s="378"/>
      <c r="X283" s="402"/>
      <c r="Y283" s="378"/>
      <c r="Z283" s="402"/>
      <c r="AA283" s="402"/>
      <c r="AB283" s="402"/>
      <c r="AC283" s="402"/>
      <c r="AD283" s="402"/>
      <c r="AE283" s="378"/>
      <c r="AF283" s="402"/>
      <c r="AG283" s="380"/>
      <c r="AH283" s="379"/>
    </row>
    <row r="284" spans="1:34" ht="117.6">
      <c r="A284" s="385">
        <f>A279+1</f>
        <v>91</v>
      </c>
      <c r="B284" s="418" t="s">
        <v>925</v>
      </c>
      <c r="C284" s="403" t="s">
        <v>6</v>
      </c>
      <c r="D284" s="494">
        <v>495</v>
      </c>
      <c r="E284" s="378">
        <v>0</v>
      </c>
      <c r="F284" s="379">
        <f>+E284*$D284</f>
        <v>0</v>
      </c>
      <c r="G284" s="378">
        <v>0</v>
      </c>
      <c r="H284" s="379">
        <f>+G284*$D284</f>
        <v>0</v>
      </c>
      <c r="I284" s="378">
        <v>0</v>
      </c>
      <c r="J284" s="379">
        <f>+I284*$D284</f>
        <v>0</v>
      </c>
      <c r="K284" s="378">
        <v>0</v>
      </c>
      <c r="L284" s="379">
        <f>+K284*$D284</f>
        <v>0</v>
      </c>
      <c r="M284" s="378">
        <v>0</v>
      </c>
      <c r="N284" s="379">
        <f>+M284*$D284</f>
        <v>0</v>
      </c>
      <c r="O284" s="378">
        <v>0</v>
      </c>
      <c r="P284" s="379">
        <f>+O284*$D284</f>
        <v>0</v>
      </c>
      <c r="Q284" s="378">
        <v>0</v>
      </c>
      <c r="R284" s="379">
        <f>+Q284*$D284</f>
        <v>0</v>
      </c>
      <c r="S284" s="378">
        <v>0</v>
      </c>
      <c r="T284" s="379">
        <f>+S284*$D284</f>
        <v>0</v>
      </c>
      <c r="U284" s="378">
        <v>0</v>
      </c>
      <c r="V284" s="379">
        <f>+U284*$D284</f>
        <v>0</v>
      </c>
      <c r="W284" s="378">
        <v>0</v>
      </c>
      <c r="X284" s="379">
        <f>+W284*$D284</f>
        <v>0</v>
      </c>
      <c r="Y284" s="378">
        <v>0</v>
      </c>
      <c r="Z284" s="379">
        <f>+Y284*$D284</f>
        <v>0</v>
      </c>
      <c r="AA284" s="378">
        <f>'Approach roads'!G256</f>
        <v>56</v>
      </c>
      <c r="AB284" s="379">
        <f>+AA284*$D284</f>
        <v>27720</v>
      </c>
      <c r="AC284" s="379"/>
      <c r="AD284" s="379"/>
      <c r="AE284" s="378">
        <v>0</v>
      </c>
      <c r="AF284" s="379">
        <f>+AE284*$D284</f>
        <v>0</v>
      </c>
      <c r="AG284" s="380">
        <f>E284+G284+I284+K284+M284+O284+Q284+S284+U284+W284+Y284+AA284+AC284+AE284</f>
        <v>56</v>
      </c>
      <c r="AH284" s="379">
        <f>+AG284*$D284</f>
        <v>27720</v>
      </c>
    </row>
    <row r="285" spans="1:34" ht="16.8">
      <c r="A285" s="385"/>
      <c r="B285" s="410"/>
      <c r="C285" s="403"/>
      <c r="D285" s="494"/>
      <c r="E285" s="378"/>
      <c r="F285" s="402"/>
      <c r="G285" s="378"/>
      <c r="H285" s="402"/>
      <c r="I285" s="378"/>
      <c r="J285" s="402"/>
      <c r="K285" s="378"/>
      <c r="L285" s="402"/>
      <c r="M285" s="378"/>
      <c r="N285" s="402"/>
      <c r="O285" s="378"/>
      <c r="P285" s="402"/>
      <c r="Q285" s="378"/>
      <c r="R285" s="402"/>
      <c r="S285" s="378"/>
      <c r="T285" s="402"/>
      <c r="U285" s="402"/>
      <c r="V285" s="402"/>
      <c r="W285" s="378"/>
      <c r="X285" s="402"/>
      <c r="Y285" s="402"/>
      <c r="Z285" s="402"/>
      <c r="AA285" s="402"/>
      <c r="AB285" s="402"/>
      <c r="AC285" s="402"/>
      <c r="AD285" s="402"/>
      <c r="AE285" s="378"/>
      <c r="AF285" s="402"/>
      <c r="AG285" s="380"/>
      <c r="AH285" s="379"/>
    </row>
    <row r="286" spans="1:34" ht="16.8">
      <c r="A286" s="365"/>
      <c r="B286" s="410" t="s">
        <v>365</v>
      </c>
      <c r="C286" s="403"/>
      <c r="D286" s="494"/>
      <c r="E286" s="378"/>
      <c r="F286" s="402">
        <f>SUM(F271:F285)</f>
        <v>0</v>
      </c>
      <c r="G286" s="378"/>
      <c r="H286" s="402">
        <f>SUM(H271:H285)</f>
        <v>0</v>
      </c>
      <c r="I286" s="378"/>
      <c r="J286" s="402">
        <f>SUM(J271:J285)</f>
        <v>0</v>
      </c>
      <c r="K286" s="378"/>
      <c r="L286" s="402">
        <f>SUM(L271:L285)</f>
        <v>0</v>
      </c>
      <c r="M286" s="378"/>
      <c r="N286" s="402">
        <f>SUM(N271:N285)</f>
        <v>0</v>
      </c>
      <c r="O286" s="378"/>
      <c r="P286" s="402">
        <f>SUM(P271:P285)</f>
        <v>0</v>
      </c>
      <c r="Q286" s="378"/>
      <c r="R286" s="402">
        <f>SUM(R271:R285)</f>
        <v>0</v>
      </c>
      <c r="S286" s="378"/>
      <c r="T286" s="402">
        <f>SUM(T271:T285)</f>
        <v>0</v>
      </c>
      <c r="U286" s="402"/>
      <c r="V286" s="402">
        <f>SUM(V271:V285)</f>
        <v>0</v>
      </c>
      <c r="W286" s="378"/>
      <c r="X286" s="402">
        <f>SUM(X271:X285)</f>
        <v>0</v>
      </c>
      <c r="Y286" s="402"/>
      <c r="Z286" s="402">
        <f>SUM(Z271:Z285)</f>
        <v>0</v>
      </c>
      <c r="AA286" s="402"/>
      <c r="AB286" s="402">
        <f>SUM(AB271:AB285)</f>
        <v>745242</v>
      </c>
      <c r="AC286" s="402"/>
      <c r="AD286" s="402">
        <f>SUM(AD271:AD285)</f>
        <v>0</v>
      </c>
      <c r="AE286" s="378"/>
      <c r="AF286" s="402">
        <f>SUM(AF271:AF285)</f>
        <v>0</v>
      </c>
      <c r="AG286" s="380"/>
      <c r="AH286" s="379"/>
    </row>
    <row r="287" spans="1:34" ht="16.8">
      <c r="A287" s="365"/>
      <c r="B287" s="389"/>
      <c r="C287" s="403"/>
      <c r="D287" s="494"/>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80"/>
      <c r="AH287" s="379"/>
    </row>
    <row r="288" spans="1:34" ht="16.8">
      <c r="A288" s="381"/>
      <c r="B288" s="423" t="s">
        <v>780</v>
      </c>
      <c r="C288" s="376"/>
      <c r="D288" s="494"/>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80"/>
      <c r="AH288" s="379"/>
    </row>
    <row r="289" spans="1:34" ht="117.6">
      <c r="A289" s="385">
        <f>A284+1</f>
        <v>92</v>
      </c>
      <c r="B289" s="425" t="s">
        <v>926</v>
      </c>
      <c r="C289" s="376" t="s">
        <v>9</v>
      </c>
      <c r="D289" s="494">
        <v>295</v>
      </c>
      <c r="E289" s="378">
        <f>'Rest Rooms &amp; Toilet Dtl'!G509</f>
        <v>31</v>
      </c>
      <c r="F289" s="379">
        <f>+E289*$D289</f>
        <v>9145</v>
      </c>
      <c r="G289" s="378">
        <v>0</v>
      </c>
      <c r="H289" s="379">
        <f>+G289*$D289</f>
        <v>0</v>
      </c>
      <c r="I289" s="378">
        <f>'Health  Care Center DTL'!G726</f>
        <v>18</v>
      </c>
      <c r="J289" s="379">
        <f>+I289*$D289</f>
        <v>5310</v>
      </c>
      <c r="K289" s="378">
        <v>0</v>
      </c>
      <c r="L289" s="379">
        <f>+K289*$D289</f>
        <v>0</v>
      </c>
      <c r="M289" s="378">
        <v>0</v>
      </c>
      <c r="N289" s="379">
        <f>+M289*$D289</f>
        <v>0</v>
      </c>
      <c r="O289" s="378">
        <v>0</v>
      </c>
      <c r="P289" s="379">
        <f>+O289*$D289</f>
        <v>0</v>
      </c>
      <c r="Q289" s="378">
        <v>0</v>
      </c>
      <c r="R289" s="379">
        <f>+Q289*$D289</f>
        <v>0</v>
      </c>
      <c r="S289" s="378">
        <v>0</v>
      </c>
      <c r="T289" s="379">
        <f>+S289*$D289</f>
        <v>0</v>
      </c>
      <c r="U289" s="378">
        <v>0</v>
      </c>
      <c r="V289" s="379">
        <f>+U289*$D289</f>
        <v>0</v>
      </c>
      <c r="W289" s="378">
        <v>0</v>
      </c>
      <c r="X289" s="379">
        <f>+W289*$D289</f>
        <v>0</v>
      </c>
      <c r="Y289" s="379">
        <f>'Office Area-1 Toilet '!G291</f>
        <v>25</v>
      </c>
      <c r="Z289" s="379">
        <f>+Y289*$D289</f>
        <v>7375</v>
      </c>
      <c r="AA289" s="379">
        <v>0</v>
      </c>
      <c r="AB289" s="379">
        <f>+AA289*$D289</f>
        <v>0</v>
      </c>
      <c r="AC289" s="379"/>
      <c r="AD289" s="379"/>
      <c r="AE289" s="378">
        <v>0</v>
      </c>
      <c r="AF289" s="379">
        <f>+AE289*$D289</f>
        <v>0</v>
      </c>
      <c r="AG289" s="380">
        <f>E289+G289+I289+K289+M289+O289+Q289+S289+U289+W289+Y289+AA289+AC289+AE289</f>
        <v>74</v>
      </c>
      <c r="AH289" s="379">
        <f>+AG289*$D289</f>
        <v>21830</v>
      </c>
    </row>
    <row r="290" spans="1:34" ht="16.8">
      <c r="A290" s="365"/>
      <c r="B290" s="452"/>
      <c r="C290" s="403"/>
      <c r="D290" s="494"/>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80"/>
      <c r="AH290" s="379"/>
    </row>
    <row r="291" spans="1:34" ht="151.19999999999999">
      <c r="A291" s="374">
        <f>A289+1</f>
        <v>93</v>
      </c>
      <c r="B291" s="375" t="s">
        <v>851</v>
      </c>
      <c r="C291" s="376" t="s">
        <v>9</v>
      </c>
      <c r="D291" s="494">
        <v>685</v>
      </c>
      <c r="E291" s="378">
        <f>'Rest Rooms &amp; Toilet Dtl'!G517</f>
        <v>34</v>
      </c>
      <c r="F291" s="379">
        <f>+E291*$D291</f>
        <v>23290</v>
      </c>
      <c r="G291" s="378">
        <v>0</v>
      </c>
      <c r="H291" s="379">
        <f>+G291*$D291</f>
        <v>0</v>
      </c>
      <c r="I291" s="378">
        <f>'Health  Care Center DTL'!G734</f>
        <v>21</v>
      </c>
      <c r="J291" s="379">
        <f>+I291*$D291</f>
        <v>14385</v>
      </c>
      <c r="K291" s="378">
        <v>0</v>
      </c>
      <c r="L291" s="379">
        <f>+K291*$D291</f>
        <v>0</v>
      </c>
      <c r="M291" s="378">
        <v>0</v>
      </c>
      <c r="N291" s="379">
        <f>+M291*$D291</f>
        <v>0</v>
      </c>
      <c r="O291" s="378">
        <v>0</v>
      </c>
      <c r="P291" s="379">
        <f>+O291*$D291</f>
        <v>0</v>
      </c>
      <c r="Q291" s="378">
        <v>0</v>
      </c>
      <c r="R291" s="379">
        <f>+Q291*$D291</f>
        <v>0</v>
      </c>
      <c r="S291" s="378">
        <v>0</v>
      </c>
      <c r="T291" s="379">
        <f>+S291*$D291</f>
        <v>0</v>
      </c>
      <c r="U291" s="378">
        <v>0</v>
      </c>
      <c r="V291" s="379">
        <f>+U291*$D291</f>
        <v>0</v>
      </c>
      <c r="W291" s="378">
        <v>0</v>
      </c>
      <c r="X291" s="379">
        <f>+W291*$D291</f>
        <v>0</v>
      </c>
      <c r="Y291" s="379">
        <f>'Office Area-1 Toilet '!G299</f>
        <v>20</v>
      </c>
      <c r="Z291" s="379">
        <f>+Y291*$D291</f>
        <v>13700</v>
      </c>
      <c r="AA291" s="379">
        <v>0</v>
      </c>
      <c r="AB291" s="379">
        <f>+AA291*$D291</f>
        <v>0</v>
      </c>
      <c r="AC291" s="379">
        <f>'SEPTIC TANK(100 CAPACITY)'!G79</f>
        <v>15</v>
      </c>
      <c r="AD291" s="379">
        <f>+AC291*$D291</f>
        <v>10275</v>
      </c>
      <c r="AE291" s="378">
        <v>0</v>
      </c>
      <c r="AF291" s="379">
        <f>+AE291*$D291</f>
        <v>0</v>
      </c>
      <c r="AG291" s="380">
        <f>E291+G291+I291+K291+M291+O291+Q291+S291+U291+W291+Y291+AA291+AC291+AE291</f>
        <v>90</v>
      </c>
      <c r="AH291" s="379">
        <f>+AG291*$D291</f>
        <v>61650</v>
      </c>
    </row>
    <row r="292" spans="1:34" ht="16.8">
      <c r="A292" s="365"/>
      <c r="B292" s="389"/>
      <c r="C292" s="403"/>
      <c r="D292" s="494"/>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80"/>
      <c r="AH292" s="379"/>
    </row>
    <row r="293" spans="1:34" ht="168">
      <c r="A293" s="374">
        <f>A291+1</f>
        <v>94</v>
      </c>
      <c r="B293" s="375" t="s">
        <v>852</v>
      </c>
      <c r="C293" s="376" t="s">
        <v>9</v>
      </c>
      <c r="D293" s="494">
        <v>980</v>
      </c>
      <c r="E293" s="378">
        <f>'Rest Rooms &amp; Toilet Dtl'!G524</f>
        <v>50</v>
      </c>
      <c r="F293" s="379">
        <f>+E293*$D293</f>
        <v>49000</v>
      </c>
      <c r="G293" s="378">
        <f>'Workers rest room&amp;change room'!G428</f>
        <v>25</v>
      </c>
      <c r="H293" s="379">
        <f>+G293*$D293</f>
        <v>24500</v>
      </c>
      <c r="I293" s="378">
        <v>25</v>
      </c>
      <c r="J293" s="379">
        <f>+I293*$D293</f>
        <v>24500</v>
      </c>
      <c r="K293" s="378">
        <v>0</v>
      </c>
      <c r="L293" s="379">
        <f>+K293*$D293</f>
        <v>0</v>
      </c>
      <c r="M293" s="378">
        <v>0</v>
      </c>
      <c r="N293" s="379">
        <f>+M293*$D293</f>
        <v>0</v>
      </c>
      <c r="O293" s="378">
        <v>0</v>
      </c>
      <c r="P293" s="379">
        <f>+O293*$D293</f>
        <v>0</v>
      </c>
      <c r="Q293" s="378">
        <v>0</v>
      </c>
      <c r="R293" s="379">
        <f>+Q293*$D293</f>
        <v>0</v>
      </c>
      <c r="S293" s="378">
        <v>0</v>
      </c>
      <c r="T293" s="379">
        <f>+S293*$D293</f>
        <v>0</v>
      </c>
      <c r="U293" s="378">
        <v>0</v>
      </c>
      <c r="V293" s="379">
        <f>+U293*$D293</f>
        <v>0</v>
      </c>
      <c r="W293" s="378">
        <v>0</v>
      </c>
      <c r="X293" s="379">
        <f>+W293*$D293</f>
        <v>0</v>
      </c>
      <c r="Y293" s="379">
        <f>'Office Area-1 Toilet '!G306</f>
        <v>0</v>
      </c>
      <c r="Z293" s="379">
        <f>+Y293*$D293</f>
        <v>0</v>
      </c>
      <c r="AA293" s="379">
        <v>0</v>
      </c>
      <c r="AB293" s="379">
        <f>+AA293*$D293</f>
        <v>0</v>
      </c>
      <c r="AC293" s="379">
        <f>'SEPTIC TANK(100 CAPACITY)'!G83</f>
        <v>10</v>
      </c>
      <c r="AD293" s="379">
        <f>+AC293*$D293</f>
        <v>9800</v>
      </c>
      <c r="AE293" s="378">
        <f>'Sump &amp; External  Servieces Dtl '!G147</f>
        <v>651</v>
      </c>
      <c r="AF293" s="379">
        <f>+AE293*$D293</f>
        <v>637980</v>
      </c>
      <c r="AG293" s="380">
        <f>E293+G293+I293+K293+M293+O293+Q293+S293+U293+W293+Y293+AA293+AC293+AE293</f>
        <v>761</v>
      </c>
      <c r="AH293" s="379">
        <f>+AG293*$D293</f>
        <v>745780</v>
      </c>
    </row>
    <row r="294" spans="1:34" ht="16.8">
      <c r="A294" s="381"/>
      <c r="B294" s="382"/>
      <c r="C294" s="383"/>
      <c r="D294" s="494"/>
      <c r="E294" s="384"/>
      <c r="F294" s="384"/>
      <c r="G294" s="384"/>
      <c r="H294" s="384"/>
      <c r="I294" s="384"/>
      <c r="J294" s="384"/>
      <c r="K294" s="384"/>
      <c r="L294" s="384"/>
      <c r="M294" s="384"/>
      <c r="N294" s="384"/>
      <c r="O294" s="384"/>
      <c r="P294" s="384"/>
      <c r="Q294" s="384"/>
      <c r="R294" s="384"/>
      <c r="S294" s="384"/>
      <c r="T294" s="384"/>
      <c r="U294" s="384"/>
      <c r="V294" s="384"/>
      <c r="W294" s="384"/>
      <c r="X294" s="384"/>
      <c r="Y294" s="384"/>
      <c r="Z294" s="384"/>
      <c r="AA294" s="384"/>
      <c r="AB294" s="384"/>
      <c r="AC294" s="384"/>
      <c r="AD294" s="384"/>
      <c r="AE294" s="384"/>
      <c r="AF294" s="384"/>
      <c r="AG294" s="380"/>
      <c r="AH294" s="379"/>
    </row>
    <row r="295" spans="1:34" ht="184.8">
      <c r="A295" s="393">
        <f>A293+1</f>
        <v>95</v>
      </c>
      <c r="B295" s="375" t="s">
        <v>927</v>
      </c>
      <c r="C295" s="380" t="s">
        <v>8</v>
      </c>
      <c r="D295" s="494">
        <v>7580</v>
      </c>
      <c r="E295" s="378">
        <f>'Rest Rooms &amp; Toilet Dtl'!G449</f>
        <v>2</v>
      </c>
      <c r="F295" s="379">
        <f>+E295*$D295</f>
        <v>15160</v>
      </c>
      <c r="G295" s="378">
        <v>0</v>
      </c>
      <c r="H295" s="379">
        <f>+G295*$D295</f>
        <v>0</v>
      </c>
      <c r="I295" s="378">
        <v>0</v>
      </c>
      <c r="J295" s="379">
        <f>+I295*$D295</f>
        <v>0</v>
      </c>
      <c r="K295" s="378">
        <v>0</v>
      </c>
      <c r="L295" s="379">
        <f>+K295*$D295</f>
        <v>0</v>
      </c>
      <c r="M295" s="378">
        <v>0</v>
      </c>
      <c r="N295" s="379">
        <f>+M295*$D295</f>
        <v>0</v>
      </c>
      <c r="O295" s="378">
        <v>0</v>
      </c>
      <c r="P295" s="379">
        <f>+O295*$D295</f>
        <v>0</v>
      </c>
      <c r="Q295" s="378">
        <v>0</v>
      </c>
      <c r="R295" s="379">
        <f>+Q295*$D295</f>
        <v>0</v>
      </c>
      <c r="S295" s="378">
        <v>0</v>
      </c>
      <c r="T295" s="379">
        <f>+S295*$D295</f>
        <v>0</v>
      </c>
      <c r="U295" s="378">
        <v>0</v>
      </c>
      <c r="V295" s="379">
        <f>+U295*$D295</f>
        <v>0</v>
      </c>
      <c r="W295" s="378">
        <v>0</v>
      </c>
      <c r="X295" s="379">
        <f>+W295*$D295</f>
        <v>0</v>
      </c>
      <c r="Y295" s="379">
        <f>'Office Area-1 Toilet '!G232</f>
        <v>2</v>
      </c>
      <c r="Z295" s="379">
        <f>+Y295*$D295</f>
        <v>15160</v>
      </c>
      <c r="AA295" s="379">
        <v>0</v>
      </c>
      <c r="AB295" s="379">
        <f>+AA295*$D295</f>
        <v>0</v>
      </c>
      <c r="AC295" s="379"/>
      <c r="AD295" s="379"/>
      <c r="AE295" s="378">
        <v>0</v>
      </c>
      <c r="AF295" s="379">
        <f>+AE295*$D295</f>
        <v>0</v>
      </c>
      <c r="AG295" s="380">
        <f>E295+G295+I295+K295+M295+O295+Q295+S295+U295+W295+Y295+AA295+AC295+AE295</f>
        <v>4</v>
      </c>
      <c r="AH295" s="379">
        <f>+AG295*$D295</f>
        <v>30320</v>
      </c>
    </row>
    <row r="296" spans="1:34" ht="16.8">
      <c r="A296" s="376"/>
      <c r="B296" s="401"/>
      <c r="C296" s="383"/>
      <c r="D296" s="494"/>
      <c r="E296" s="384"/>
      <c r="F296" s="384"/>
      <c r="G296" s="384"/>
      <c r="H296" s="384"/>
      <c r="I296" s="384"/>
      <c r="J296" s="384"/>
      <c r="K296" s="384"/>
      <c r="L296" s="384"/>
      <c r="M296" s="384"/>
      <c r="N296" s="384"/>
      <c r="O296" s="384"/>
      <c r="P296" s="384"/>
      <c r="Q296" s="384"/>
      <c r="R296" s="384"/>
      <c r="S296" s="384"/>
      <c r="T296" s="384"/>
      <c r="U296" s="384"/>
      <c r="V296" s="384"/>
      <c r="W296" s="384"/>
      <c r="X296" s="384"/>
      <c r="Y296" s="384"/>
      <c r="Z296" s="384"/>
      <c r="AA296" s="384"/>
      <c r="AB296" s="384"/>
      <c r="AC296" s="384"/>
      <c r="AD296" s="384"/>
      <c r="AE296" s="384"/>
      <c r="AF296" s="384"/>
      <c r="AG296" s="380"/>
      <c r="AH296" s="379"/>
    </row>
    <row r="297" spans="1:34" ht="168">
      <c r="A297" s="393">
        <f>A295+1</f>
        <v>96</v>
      </c>
      <c r="B297" s="375" t="s">
        <v>928</v>
      </c>
      <c r="C297" s="380" t="s">
        <v>8</v>
      </c>
      <c r="D297" s="494">
        <v>31000</v>
      </c>
      <c r="E297" s="378">
        <v>0</v>
      </c>
      <c r="F297" s="379">
        <f>+E297*$D297</f>
        <v>0</v>
      </c>
      <c r="G297" s="378">
        <v>0</v>
      </c>
      <c r="H297" s="379">
        <f>+G297*$D297</f>
        <v>0</v>
      </c>
      <c r="I297" s="378">
        <f>'Health  Care Center DTL'!G658</f>
        <v>1</v>
      </c>
      <c r="J297" s="379">
        <f>+I297*$D297</f>
        <v>31000</v>
      </c>
      <c r="K297" s="378">
        <v>0</v>
      </c>
      <c r="L297" s="379">
        <f>+K297*$D297</f>
        <v>0</v>
      </c>
      <c r="M297" s="378">
        <v>0</v>
      </c>
      <c r="N297" s="379">
        <f>+M297*$D297</f>
        <v>0</v>
      </c>
      <c r="O297" s="378">
        <v>0</v>
      </c>
      <c r="P297" s="379">
        <f>+O297*$D297</f>
        <v>0</v>
      </c>
      <c r="Q297" s="378">
        <v>0</v>
      </c>
      <c r="R297" s="379">
        <f>+Q297*$D297</f>
        <v>0</v>
      </c>
      <c r="S297" s="378">
        <v>0</v>
      </c>
      <c r="T297" s="379">
        <f>+S297*$D297</f>
        <v>0</v>
      </c>
      <c r="U297" s="378">
        <v>0</v>
      </c>
      <c r="V297" s="379">
        <f>+U297*$D297</f>
        <v>0</v>
      </c>
      <c r="W297" s="378">
        <v>0</v>
      </c>
      <c r="X297" s="379">
        <f>+W297*$D297</f>
        <v>0</v>
      </c>
      <c r="Y297" s="379">
        <v>0</v>
      </c>
      <c r="Z297" s="379">
        <f>+Y297*$D297</f>
        <v>0</v>
      </c>
      <c r="AA297" s="379">
        <v>0</v>
      </c>
      <c r="AB297" s="379">
        <f>+AA297*$D297</f>
        <v>0</v>
      </c>
      <c r="AC297" s="379"/>
      <c r="AD297" s="379"/>
      <c r="AE297" s="378">
        <v>0</v>
      </c>
      <c r="AF297" s="379">
        <f>+AE297*$D297</f>
        <v>0</v>
      </c>
      <c r="AG297" s="380">
        <f>E297+G297+I297+K297+M297+O297+Q297+S297+U297+W297+Y297+AA297+AC297+AE297</f>
        <v>1</v>
      </c>
      <c r="AH297" s="379">
        <f>+AG297*$D297</f>
        <v>31000</v>
      </c>
    </row>
    <row r="298" spans="1:34" ht="16.8">
      <c r="A298" s="381"/>
      <c r="B298" s="479"/>
      <c r="C298" s="376"/>
      <c r="D298" s="494"/>
      <c r="E298" s="411"/>
      <c r="F298" s="411"/>
      <c r="G298" s="411"/>
      <c r="H298" s="411"/>
      <c r="I298" s="411"/>
      <c r="J298" s="411"/>
      <c r="K298" s="411"/>
      <c r="L298" s="411"/>
      <c r="M298" s="411"/>
      <c r="N298" s="411"/>
      <c r="O298" s="411"/>
      <c r="P298" s="411"/>
      <c r="Q298" s="411"/>
      <c r="R298" s="411"/>
      <c r="S298" s="411"/>
      <c r="T298" s="411"/>
      <c r="U298" s="411"/>
      <c r="V298" s="411"/>
      <c r="W298" s="411"/>
      <c r="X298" s="411"/>
      <c r="Y298" s="411"/>
      <c r="Z298" s="411"/>
      <c r="AA298" s="411"/>
      <c r="AB298" s="411"/>
      <c r="AC298" s="411"/>
      <c r="AD298" s="411"/>
      <c r="AE298" s="411"/>
      <c r="AF298" s="411"/>
      <c r="AG298" s="380"/>
      <c r="AH298" s="379"/>
    </row>
    <row r="299" spans="1:34" ht="134.4">
      <c r="A299" s="393">
        <f>A297+1</f>
        <v>97</v>
      </c>
      <c r="B299" s="375" t="s">
        <v>929</v>
      </c>
      <c r="C299" s="383"/>
      <c r="D299" s="494"/>
      <c r="E299" s="384"/>
      <c r="F299" s="384"/>
      <c r="G299" s="384"/>
      <c r="H299" s="384"/>
      <c r="I299" s="384"/>
      <c r="J299" s="384"/>
      <c r="K299" s="384"/>
      <c r="L299" s="384"/>
      <c r="M299" s="384"/>
      <c r="N299" s="384"/>
      <c r="O299" s="384"/>
      <c r="P299" s="384"/>
      <c r="Q299" s="384"/>
      <c r="R299" s="384"/>
      <c r="S299" s="384"/>
      <c r="T299" s="384"/>
      <c r="U299" s="384"/>
      <c r="V299" s="384"/>
      <c r="W299" s="384"/>
      <c r="X299" s="384"/>
      <c r="Y299" s="384"/>
      <c r="Z299" s="384"/>
      <c r="AA299" s="384"/>
      <c r="AB299" s="384"/>
      <c r="AC299" s="384"/>
      <c r="AD299" s="384"/>
      <c r="AE299" s="384"/>
      <c r="AF299" s="384"/>
      <c r="AG299" s="380"/>
      <c r="AH299" s="379"/>
    </row>
    <row r="300" spans="1:34" ht="16.8">
      <c r="A300" s="376"/>
      <c r="B300" s="401" t="s">
        <v>678</v>
      </c>
      <c r="C300" s="380" t="s">
        <v>8</v>
      </c>
      <c r="D300" s="494">
        <v>6290</v>
      </c>
      <c r="E300" s="378">
        <f>'Rest Rooms &amp; Toilet Dtl'!G444</f>
        <v>2</v>
      </c>
      <c r="F300" s="379">
        <f>+E300*$D300</f>
        <v>12580</v>
      </c>
      <c r="G300" s="378">
        <v>0</v>
      </c>
      <c r="H300" s="379">
        <f>+G300*$D300</f>
        <v>0</v>
      </c>
      <c r="I300" s="378">
        <v>0</v>
      </c>
      <c r="J300" s="379">
        <f>+I300*$D300</f>
        <v>0</v>
      </c>
      <c r="K300" s="378">
        <v>0</v>
      </c>
      <c r="L300" s="379">
        <f>+K300*$D300</f>
        <v>0</v>
      </c>
      <c r="M300" s="378">
        <v>0</v>
      </c>
      <c r="N300" s="379">
        <f>+M300*$D300</f>
        <v>0</v>
      </c>
      <c r="O300" s="378">
        <v>0</v>
      </c>
      <c r="P300" s="379">
        <f>+O300*$D300</f>
        <v>0</v>
      </c>
      <c r="Q300" s="378">
        <v>0</v>
      </c>
      <c r="R300" s="379">
        <f>+Q300*$D300</f>
        <v>0</v>
      </c>
      <c r="S300" s="378">
        <v>0</v>
      </c>
      <c r="T300" s="379">
        <f>+S300*$D300</f>
        <v>0</v>
      </c>
      <c r="U300" s="378">
        <v>0</v>
      </c>
      <c r="V300" s="379">
        <f>+U300*$D300</f>
        <v>0</v>
      </c>
      <c r="W300" s="378">
        <v>0</v>
      </c>
      <c r="X300" s="379">
        <f>+W300*$D300</f>
        <v>0</v>
      </c>
      <c r="Y300" s="379">
        <v>0</v>
      </c>
      <c r="Z300" s="379">
        <f>+Y300*$D300</f>
        <v>0</v>
      </c>
      <c r="AA300" s="379">
        <v>0</v>
      </c>
      <c r="AB300" s="379">
        <f>+AA300*$D300</f>
        <v>0</v>
      </c>
      <c r="AC300" s="379"/>
      <c r="AD300" s="379"/>
      <c r="AE300" s="378">
        <v>0</v>
      </c>
      <c r="AF300" s="379">
        <f>+AE300*$D300</f>
        <v>0</v>
      </c>
      <c r="AG300" s="380">
        <f>E300+G300+I300+K300+M300+O300+Q300+S300+U300+W300+Y300+AA300+AC300+AE300</f>
        <v>2</v>
      </c>
      <c r="AH300" s="379">
        <f>+AG300*$D300</f>
        <v>12580</v>
      </c>
    </row>
    <row r="301" spans="1:34" ht="16.8">
      <c r="A301" s="403"/>
      <c r="B301" s="404"/>
      <c r="C301" s="377"/>
      <c r="D301" s="494"/>
      <c r="E301" s="378"/>
      <c r="F301" s="379"/>
      <c r="G301" s="378"/>
      <c r="H301" s="379"/>
      <c r="I301" s="378"/>
      <c r="J301" s="379"/>
      <c r="K301" s="378"/>
      <c r="L301" s="379"/>
      <c r="M301" s="378"/>
      <c r="N301" s="379"/>
      <c r="O301" s="378"/>
      <c r="P301" s="379"/>
      <c r="Q301" s="378"/>
      <c r="R301" s="379"/>
      <c r="S301" s="378"/>
      <c r="T301" s="379"/>
      <c r="U301" s="378"/>
      <c r="V301" s="379"/>
      <c r="W301" s="378"/>
      <c r="X301" s="379"/>
      <c r="Y301" s="379"/>
      <c r="Z301" s="379"/>
      <c r="AA301" s="379"/>
      <c r="AB301" s="379"/>
      <c r="AC301" s="379"/>
      <c r="AD301" s="379"/>
      <c r="AE301" s="378"/>
      <c r="AF301" s="379"/>
      <c r="AG301" s="380"/>
      <c r="AH301" s="379"/>
    </row>
    <row r="302" spans="1:34" ht="151.19999999999999">
      <c r="A302" s="393">
        <f>A299+1</f>
        <v>98</v>
      </c>
      <c r="B302" s="375" t="s">
        <v>930</v>
      </c>
      <c r="C302" s="383"/>
      <c r="D302" s="494"/>
      <c r="E302" s="384"/>
      <c r="F302" s="384"/>
      <c r="G302" s="384"/>
      <c r="H302" s="384"/>
      <c r="I302" s="384"/>
      <c r="J302" s="384"/>
      <c r="K302" s="384"/>
      <c r="L302" s="384"/>
      <c r="M302" s="384"/>
      <c r="N302" s="384"/>
      <c r="O302" s="384"/>
      <c r="P302" s="384"/>
      <c r="Q302" s="384"/>
      <c r="R302" s="384"/>
      <c r="S302" s="384"/>
      <c r="T302" s="384"/>
      <c r="U302" s="384"/>
      <c r="V302" s="384"/>
      <c r="W302" s="384"/>
      <c r="X302" s="384"/>
      <c r="Y302" s="384"/>
      <c r="Z302" s="384"/>
      <c r="AA302" s="384"/>
      <c r="AB302" s="384"/>
      <c r="AC302" s="384"/>
      <c r="AD302" s="384"/>
      <c r="AE302" s="384"/>
      <c r="AF302" s="384"/>
      <c r="AG302" s="380"/>
      <c r="AH302" s="379"/>
    </row>
    <row r="303" spans="1:34" ht="16.8">
      <c r="A303" s="376"/>
      <c r="B303" s="401" t="s">
        <v>679</v>
      </c>
      <c r="C303" s="380" t="s">
        <v>8</v>
      </c>
      <c r="D303" s="494">
        <v>11150</v>
      </c>
      <c r="E303" s="378">
        <f>'Rest Rooms &amp; Toilet Dtl'!G454</f>
        <v>5</v>
      </c>
      <c r="F303" s="379">
        <f>+E303*$D303</f>
        <v>55750</v>
      </c>
      <c r="G303" s="378">
        <v>0</v>
      </c>
      <c r="H303" s="379">
        <f>+G303*$D303</f>
        <v>0</v>
      </c>
      <c r="I303" s="378">
        <f>'Health  Care Center DTL'!G670</f>
        <v>1</v>
      </c>
      <c r="J303" s="379">
        <f>+I303*$D303</f>
        <v>11150</v>
      </c>
      <c r="K303" s="378">
        <v>0</v>
      </c>
      <c r="L303" s="379">
        <f>+K303*$D303</f>
        <v>0</v>
      </c>
      <c r="M303" s="378">
        <v>0</v>
      </c>
      <c r="N303" s="379">
        <f>+M303*$D303</f>
        <v>0</v>
      </c>
      <c r="O303" s="378">
        <v>0</v>
      </c>
      <c r="P303" s="379">
        <f>+O303*$D303</f>
        <v>0</v>
      </c>
      <c r="Q303" s="378">
        <v>0</v>
      </c>
      <c r="R303" s="379">
        <f>+Q303*$D303</f>
        <v>0</v>
      </c>
      <c r="S303" s="378">
        <v>0</v>
      </c>
      <c r="T303" s="379">
        <f>+S303*$D303</f>
        <v>0</v>
      </c>
      <c r="U303" s="378">
        <v>0</v>
      </c>
      <c r="V303" s="379">
        <f>+U303*$D303</f>
        <v>0</v>
      </c>
      <c r="W303" s="378">
        <v>0</v>
      </c>
      <c r="X303" s="379">
        <f>+W303*$D303</f>
        <v>0</v>
      </c>
      <c r="Y303" s="379">
        <f>'Office Area-1 Toilet '!G237</f>
        <v>2</v>
      </c>
      <c r="Z303" s="379">
        <f>+Y303*$D303</f>
        <v>22300</v>
      </c>
      <c r="AA303" s="379">
        <v>0</v>
      </c>
      <c r="AB303" s="379">
        <f>+AA303*$D303</f>
        <v>0</v>
      </c>
      <c r="AC303" s="379"/>
      <c r="AD303" s="379"/>
      <c r="AE303" s="378">
        <v>0</v>
      </c>
      <c r="AF303" s="379">
        <f>+AE303*$D303</f>
        <v>0</v>
      </c>
      <c r="AG303" s="380">
        <f>E303+G303+I303+K303+M303+O303+Q303+S303+U303+W303+Y303+AA303+AC303+AE303</f>
        <v>8</v>
      </c>
      <c r="AH303" s="379">
        <f>+AG303*$D303</f>
        <v>89200</v>
      </c>
    </row>
    <row r="304" spans="1:34" ht="16.8">
      <c r="A304" s="403"/>
      <c r="B304" s="404"/>
      <c r="C304" s="377"/>
      <c r="D304" s="494"/>
      <c r="E304" s="378"/>
      <c r="F304" s="379"/>
      <c r="G304" s="378"/>
      <c r="H304" s="379"/>
      <c r="I304" s="378"/>
      <c r="J304" s="379"/>
      <c r="K304" s="378"/>
      <c r="L304" s="379"/>
      <c r="M304" s="378"/>
      <c r="N304" s="379"/>
      <c r="O304" s="378"/>
      <c r="P304" s="379"/>
      <c r="Q304" s="378"/>
      <c r="R304" s="379"/>
      <c r="S304" s="378"/>
      <c r="T304" s="379"/>
      <c r="U304" s="378"/>
      <c r="V304" s="379"/>
      <c r="W304" s="378"/>
      <c r="X304" s="379"/>
      <c r="Y304" s="379"/>
      <c r="Z304" s="379"/>
      <c r="AA304" s="379"/>
      <c r="AB304" s="379"/>
      <c r="AC304" s="379"/>
      <c r="AD304" s="379"/>
      <c r="AE304" s="378"/>
      <c r="AF304" s="379"/>
      <c r="AG304" s="380"/>
      <c r="AH304" s="379"/>
    </row>
    <row r="305" spans="1:34" ht="50.4">
      <c r="A305" s="405">
        <f>A302+1</f>
        <v>99</v>
      </c>
      <c r="B305" s="425" t="s">
        <v>931</v>
      </c>
      <c r="C305" s="380" t="s">
        <v>8</v>
      </c>
      <c r="D305" s="494">
        <v>2900</v>
      </c>
      <c r="E305" s="378">
        <f>'Rest Rooms &amp; Toilet Dtl'!G470</f>
        <v>4</v>
      </c>
      <c r="F305" s="379">
        <f>+E305*$D305</f>
        <v>11600</v>
      </c>
      <c r="G305" s="378">
        <v>0</v>
      </c>
      <c r="H305" s="379">
        <f>+G305*$D305</f>
        <v>0</v>
      </c>
      <c r="I305" s="378">
        <f>'Health  Care Center DTL'!G676</f>
        <v>1</v>
      </c>
      <c r="J305" s="379">
        <f>+I305*$D305</f>
        <v>2900</v>
      </c>
      <c r="K305" s="378">
        <v>0</v>
      </c>
      <c r="L305" s="379">
        <f>+K305*$D305</f>
        <v>0</v>
      </c>
      <c r="M305" s="378">
        <v>0</v>
      </c>
      <c r="N305" s="379">
        <f>+M305*$D305</f>
        <v>0</v>
      </c>
      <c r="O305" s="378">
        <v>0</v>
      </c>
      <c r="P305" s="379">
        <f>+O305*$D305</f>
        <v>0</v>
      </c>
      <c r="Q305" s="378">
        <v>0</v>
      </c>
      <c r="R305" s="379">
        <f>+Q305*$D305</f>
        <v>0</v>
      </c>
      <c r="S305" s="378">
        <v>0</v>
      </c>
      <c r="T305" s="379">
        <f>+S305*$D305</f>
        <v>0</v>
      </c>
      <c r="U305" s="378">
        <v>0</v>
      </c>
      <c r="V305" s="379">
        <f>+U305*$D305</f>
        <v>0</v>
      </c>
      <c r="W305" s="378">
        <v>0</v>
      </c>
      <c r="X305" s="379">
        <f>+W305*$D305</f>
        <v>0</v>
      </c>
      <c r="Y305" s="379">
        <f>'Office Area-1 Toilet '!G242</f>
        <v>2</v>
      </c>
      <c r="Z305" s="379">
        <f>+Y305*$D305</f>
        <v>5800</v>
      </c>
      <c r="AA305" s="379">
        <v>0</v>
      </c>
      <c r="AB305" s="379">
        <f>+AA305*$D305</f>
        <v>0</v>
      </c>
      <c r="AC305" s="379"/>
      <c r="AD305" s="379"/>
      <c r="AE305" s="378">
        <v>0</v>
      </c>
      <c r="AF305" s="379">
        <f>+AE305*$D305</f>
        <v>0</v>
      </c>
      <c r="AG305" s="380">
        <f>E305+G305+I305+K305+M305+O305+Q305+S305+U305+W305+Y305+AA305+AC305+AE305</f>
        <v>7</v>
      </c>
      <c r="AH305" s="379">
        <f>+AG305*$D305</f>
        <v>20300</v>
      </c>
    </row>
    <row r="306" spans="1:34" ht="16.8">
      <c r="A306" s="403"/>
      <c r="B306" s="404"/>
      <c r="C306" s="377"/>
      <c r="D306" s="494"/>
      <c r="E306" s="378"/>
      <c r="F306" s="379"/>
      <c r="G306" s="378"/>
      <c r="H306" s="379"/>
      <c r="I306" s="378"/>
      <c r="J306" s="379"/>
      <c r="K306" s="378"/>
      <c r="L306" s="379"/>
      <c r="M306" s="378"/>
      <c r="N306" s="379"/>
      <c r="O306" s="378"/>
      <c r="P306" s="379"/>
      <c r="Q306" s="378"/>
      <c r="R306" s="379"/>
      <c r="S306" s="378"/>
      <c r="T306" s="379"/>
      <c r="U306" s="378"/>
      <c r="V306" s="379"/>
      <c r="W306" s="378"/>
      <c r="X306" s="379"/>
      <c r="Y306" s="379"/>
      <c r="Z306" s="379"/>
      <c r="AA306" s="379"/>
      <c r="AB306" s="379"/>
      <c r="AC306" s="379"/>
      <c r="AD306" s="379"/>
      <c r="AE306" s="378"/>
      <c r="AF306" s="379"/>
      <c r="AG306" s="380"/>
      <c r="AH306" s="379"/>
    </row>
    <row r="307" spans="1:34" ht="50.4">
      <c r="A307" s="405">
        <f>A305+1</f>
        <v>100</v>
      </c>
      <c r="B307" s="425" t="s">
        <v>689</v>
      </c>
      <c r="C307" s="398" t="s">
        <v>8</v>
      </c>
      <c r="D307" s="494">
        <v>1450</v>
      </c>
      <c r="E307" s="378">
        <f>'Rest Rooms &amp; Toilet Dtl'!G465</f>
        <v>4</v>
      </c>
      <c r="F307" s="379">
        <f>+E307*$D307</f>
        <v>5800</v>
      </c>
      <c r="G307" s="378">
        <v>0</v>
      </c>
      <c r="H307" s="379">
        <f>+G307*$D307</f>
        <v>0</v>
      </c>
      <c r="I307" s="378">
        <f>'Health  Care Center DTL'!G682</f>
        <v>1</v>
      </c>
      <c r="J307" s="379">
        <f>+I307*$D307</f>
        <v>1450</v>
      </c>
      <c r="K307" s="378">
        <v>0</v>
      </c>
      <c r="L307" s="379">
        <f>+K307*$D307</f>
        <v>0</v>
      </c>
      <c r="M307" s="378">
        <v>0</v>
      </c>
      <c r="N307" s="379">
        <f>+M307*$D307</f>
        <v>0</v>
      </c>
      <c r="O307" s="378">
        <v>0</v>
      </c>
      <c r="P307" s="379">
        <f>+O307*$D307</f>
        <v>0</v>
      </c>
      <c r="Q307" s="378">
        <v>0</v>
      </c>
      <c r="R307" s="379">
        <f>+Q307*$D307</f>
        <v>0</v>
      </c>
      <c r="S307" s="378">
        <v>0</v>
      </c>
      <c r="T307" s="379">
        <f>+S307*$D307</f>
        <v>0</v>
      </c>
      <c r="U307" s="378">
        <v>0</v>
      </c>
      <c r="V307" s="379">
        <f>+U307*$D307</f>
        <v>0</v>
      </c>
      <c r="W307" s="378">
        <v>0</v>
      </c>
      <c r="X307" s="379">
        <f>+W307*$D307</f>
        <v>0</v>
      </c>
      <c r="Y307" s="379">
        <f>'Office Area-1 Toilet '!G248</f>
        <v>2</v>
      </c>
      <c r="Z307" s="379">
        <f>+Y307*$D307</f>
        <v>2900</v>
      </c>
      <c r="AA307" s="379">
        <v>0</v>
      </c>
      <c r="AB307" s="379">
        <f>+AA307*$D307</f>
        <v>0</v>
      </c>
      <c r="AC307" s="379"/>
      <c r="AD307" s="379"/>
      <c r="AE307" s="378">
        <v>0</v>
      </c>
      <c r="AF307" s="379">
        <f>+AE307*$D307</f>
        <v>0</v>
      </c>
      <c r="AG307" s="380">
        <f>E307+G307+I307+K307+M307+O307+Q307+S307+U307+W307+Y307+AA307+AC307+AE307</f>
        <v>7</v>
      </c>
      <c r="AH307" s="379">
        <f>+AG307*$D307</f>
        <v>10150</v>
      </c>
    </row>
    <row r="308" spans="1:34" ht="16.8">
      <c r="A308" s="480"/>
      <c r="B308" s="425"/>
      <c r="C308" s="387"/>
      <c r="D308" s="494"/>
      <c r="E308" s="378"/>
      <c r="F308" s="379"/>
      <c r="G308" s="378"/>
      <c r="H308" s="379"/>
      <c r="I308" s="378"/>
      <c r="J308" s="379"/>
      <c r="K308" s="378"/>
      <c r="L308" s="379"/>
      <c r="M308" s="378"/>
      <c r="N308" s="379"/>
      <c r="O308" s="378"/>
      <c r="P308" s="379"/>
      <c r="Q308" s="378"/>
      <c r="R308" s="379"/>
      <c r="S308" s="378"/>
      <c r="T308" s="379"/>
      <c r="U308" s="378"/>
      <c r="V308" s="379"/>
      <c r="W308" s="378"/>
      <c r="X308" s="379"/>
      <c r="Y308" s="379"/>
      <c r="Z308" s="379"/>
      <c r="AA308" s="379"/>
      <c r="AB308" s="379"/>
      <c r="AC308" s="379"/>
      <c r="AD308" s="379"/>
      <c r="AE308" s="378"/>
      <c r="AF308" s="379"/>
      <c r="AG308" s="380"/>
      <c r="AH308" s="379"/>
    </row>
    <row r="309" spans="1:34" ht="50.4">
      <c r="A309" s="480">
        <f>A307+1</f>
        <v>101</v>
      </c>
      <c r="B309" s="425" t="s">
        <v>690</v>
      </c>
      <c r="C309" s="387" t="s">
        <v>661</v>
      </c>
      <c r="D309" s="494">
        <v>290</v>
      </c>
      <c r="E309" s="378">
        <f>'Rest Rooms &amp; Toilet Dtl'!G488</f>
        <v>2</v>
      </c>
      <c r="F309" s="379">
        <f>+E309*$D309</f>
        <v>580</v>
      </c>
      <c r="G309" s="378">
        <v>0</v>
      </c>
      <c r="H309" s="379">
        <f>+G309*$D309</f>
        <v>0</v>
      </c>
      <c r="I309" s="378">
        <f>'Health  Care Center DTL'!G705</f>
        <v>1</v>
      </c>
      <c r="J309" s="379">
        <f>+I309*$D309</f>
        <v>290</v>
      </c>
      <c r="K309" s="378">
        <v>0</v>
      </c>
      <c r="L309" s="379">
        <f>+K309*$D309</f>
        <v>0</v>
      </c>
      <c r="M309" s="378">
        <v>0</v>
      </c>
      <c r="N309" s="379">
        <f>+M309*$D309</f>
        <v>0</v>
      </c>
      <c r="O309" s="378">
        <v>0</v>
      </c>
      <c r="P309" s="379">
        <f>+O309*$D309</f>
        <v>0</v>
      </c>
      <c r="Q309" s="378">
        <v>0</v>
      </c>
      <c r="R309" s="379">
        <f>+Q309*$D309</f>
        <v>0</v>
      </c>
      <c r="S309" s="378">
        <v>0</v>
      </c>
      <c r="T309" s="379">
        <f>+S309*$D309</f>
        <v>0</v>
      </c>
      <c r="U309" s="378">
        <v>0</v>
      </c>
      <c r="V309" s="379">
        <f>+U309*$D309</f>
        <v>0</v>
      </c>
      <c r="W309" s="378">
        <v>0</v>
      </c>
      <c r="X309" s="379">
        <f>+W309*$D309</f>
        <v>0</v>
      </c>
      <c r="Y309" s="379">
        <f>'Office Area-1 Toilet '!G271</f>
        <v>2</v>
      </c>
      <c r="Z309" s="379">
        <f>+Y309*$D309</f>
        <v>580</v>
      </c>
      <c r="AA309" s="379">
        <v>0</v>
      </c>
      <c r="AB309" s="379">
        <f>+AA309*$D309</f>
        <v>0</v>
      </c>
      <c r="AC309" s="379"/>
      <c r="AD309" s="379"/>
      <c r="AE309" s="378">
        <v>0</v>
      </c>
      <c r="AF309" s="379">
        <f>+AE309*$D309</f>
        <v>0</v>
      </c>
      <c r="AG309" s="380">
        <f>E309+G309+I309+K309+M309+O309+Q309+S309+U309+W309+Y309+AA309+AC309+AE309</f>
        <v>5</v>
      </c>
      <c r="AH309" s="379">
        <f>+AG309*$D309</f>
        <v>1450</v>
      </c>
    </row>
    <row r="310" spans="1:34" ht="16.8">
      <c r="A310" s="403"/>
      <c r="B310" s="404"/>
      <c r="C310" s="377"/>
      <c r="D310" s="494"/>
      <c r="E310" s="378"/>
      <c r="F310" s="379"/>
      <c r="G310" s="378"/>
      <c r="H310" s="379"/>
      <c r="I310" s="378"/>
      <c r="J310" s="379"/>
      <c r="K310" s="378"/>
      <c r="L310" s="379"/>
      <c r="M310" s="378"/>
      <c r="N310" s="379"/>
      <c r="O310" s="378"/>
      <c r="P310" s="379"/>
      <c r="Q310" s="378"/>
      <c r="R310" s="379"/>
      <c r="S310" s="378"/>
      <c r="T310" s="379"/>
      <c r="U310" s="378"/>
      <c r="V310" s="379"/>
      <c r="W310" s="378"/>
      <c r="X310" s="379"/>
      <c r="Y310" s="379"/>
      <c r="Z310" s="379"/>
      <c r="AA310" s="379"/>
      <c r="AB310" s="379"/>
      <c r="AC310" s="379"/>
      <c r="AD310" s="379"/>
      <c r="AE310" s="378"/>
      <c r="AF310" s="379"/>
      <c r="AG310" s="380"/>
      <c r="AH310" s="379"/>
    </row>
    <row r="311" spans="1:34" ht="134.4">
      <c r="A311" s="393">
        <f>A309+1</f>
        <v>102</v>
      </c>
      <c r="B311" s="375" t="s">
        <v>932</v>
      </c>
      <c r="C311" s="383"/>
      <c r="D311" s="494"/>
      <c r="E311" s="384"/>
      <c r="F311" s="384"/>
      <c r="G311" s="384"/>
      <c r="H311" s="384"/>
      <c r="I311" s="384"/>
      <c r="J311" s="384"/>
      <c r="K311" s="384"/>
      <c r="L311" s="384"/>
      <c r="M311" s="384"/>
      <c r="N311" s="384"/>
      <c r="O311" s="384"/>
      <c r="P311" s="384"/>
      <c r="Q311" s="384"/>
      <c r="R311" s="384"/>
      <c r="S311" s="384"/>
      <c r="T311" s="384"/>
      <c r="U311" s="384"/>
      <c r="V311" s="384"/>
      <c r="W311" s="384"/>
      <c r="X311" s="384"/>
      <c r="Y311" s="384"/>
      <c r="Z311" s="384"/>
      <c r="AA311" s="384"/>
      <c r="AB311" s="384"/>
      <c r="AC311" s="384"/>
      <c r="AD311" s="384"/>
      <c r="AE311" s="384"/>
      <c r="AF311" s="384"/>
      <c r="AG311" s="380"/>
      <c r="AH311" s="379"/>
    </row>
    <row r="312" spans="1:34" ht="16.8">
      <c r="A312" s="376"/>
      <c r="B312" s="401" t="s">
        <v>575</v>
      </c>
      <c r="C312" s="380" t="s">
        <v>8</v>
      </c>
      <c r="D312" s="494">
        <v>4350</v>
      </c>
      <c r="E312" s="378">
        <f>'Rest Rooms &amp; Toilet Dtl'!G470</f>
        <v>4</v>
      </c>
      <c r="F312" s="379">
        <f>+E312*$D312</f>
        <v>17400</v>
      </c>
      <c r="G312" s="378">
        <v>0</v>
      </c>
      <c r="H312" s="379">
        <f>+G312*$D312</f>
        <v>0</v>
      </c>
      <c r="I312" s="378">
        <f>'Health  Care Center DTL'!G664</f>
        <v>1</v>
      </c>
      <c r="J312" s="379">
        <f>+I312*$D312</f>
        <v>4350</v>
      </c>
      <c r="K312" s="378">
        <v>0</v>
      </c>
      <c r="L312" s="379">
        <f>+K312*$D312</f>
        <v>0</v>
      </c>
      <c r="M312" s="378">
        <v>0</v>
      </c>
      <c r="N312" s="379">
        <f>+M312*$D312</f>
        <v>0</v>
      </c>
      <c r="O312" s="378">
        <v>0</v>
      </c>
      <c r="P312" s="379">
        <f>+O312*$D312</f>
        <v>0</v>
      </c>
      <c r="Q312" s="378">
        <v>0</v>
      </c>
      <c r="R312" s="379">
        <f>+Q312*$D312</f>
        <v>0</v>
      </c>
      <c r="S312" s="378">
        <v>0</v>
      </c>
      <c r="T312" s="379">
        <f>+S312*$D312</f>
        <v>0</v>
      </c>
      <c r="U312" s="378">
        <v>0</v>
      </c>
      <c r="V312" s="379">
        <f>+U312*$D312</f>
        <v>0</v>
      </c>
      <c r="W312" s="378">
        <v>0</v>
      </c>
      <c r="X312" s="379">
        <f>+W312*$D312</f>
        <v>0</v>
      </c>
      <c r="Y312" s="379">
        <f>'Office Area-1 Toilet '!G254</f>
        <v>2</v>
      </c>
      <c r="Z312" s="379">
        <f>+Y312*$D312</f>
        <v>8700</v>
      </c>
      <c r="AA312" s="379">
        <v>0</v>
      </c>
      <c r="AB312" s="379">
        <f>+AA312*$D312</f>
        <v>0</v>
      </c>
      <c r="AC312" s="379"/>
      <c r="AD312" s="379"/>
      <c r="AE312" s="378">
        <v>0</v>
      </c>
      <c r="AF312" s="379">
        <f>+AE312*$D312</f>
        <v>0</v>
      </c>
      <c r="AG312" s="380">
        <f>E312+G312+I312+K312+M312+O312+Q312+S312+U312+W312+Y312+AA312+AC312+AE312</f>
        <v>7</v>
      </c>
      <c r="AH312" s="379">
        <f>+AG312*$D312</f>
        <v>30450</v>
      </c>
    </row>
    <row r="313" spans="1:34" ht="16.8">
      <c r="A313" s="403"/>
      <c r="B313" s="396"/>
      <c r="C313" s="403"/>
      <c r="D313" s="494"/>
      <c r="E313" s="378"/>
      <c r="F313" s="379"/>
      <c r="G313" s="378"/>
      <c r="H313" s="379"/>
      <c r="I313" s="378"/>
      <c r="J313" s="379"/>
      <c r="K313" s="378"/>
      <c r="L313" s="379"/>
      <c r="M313" s="378"/>
      <c r="N313" s="379"/>
      <c r="O313" s="378"/>
      <c r="P313" s="379"/>
      <c r="Q313" s="378"/>
      <c r="R313" s="379"/>
      <c r="S313" s="378"/>
      <c r="T313" s="379"/>
      <c r="U313" s="378"/>
      <c r="V313" s="379"/>
      <c r="W313" s="378"/>
      <c r="X313" s="379"/>
      <c r="Y313" s="379"/>
      <c r="Z313" s="379"/>
      <c r="AA313" s="379"/>
      <c r="AB313" s="379"/>
      <c r="AC313" s="379"/>
      <c r="AD313" s="379"/>
      <c r="AE313" s="378"/>
      <c r="AF313" s="379"/>
      <c r="AG313" s="380"/>
      <c r="AH313" s="379"/>
    </row>
    <row r="314" spans="1:34" ht="50.4">
      <c r="A314" s="393">
        <f>A311+1</f>
        <v>103</v>
      </c>
      <c r="B314" s="375" t="s">
        <v>933</v>
      </c>
      <c r="C314" s="376" t="s">
        <v>723</v>
      </c>
      <c r="D314" s="494">
        <v>490</v>
      </c>
      <c r="E314" s="378">
        <f>'Rest Rooms &amp; Toilet Dtl'!G505</f>
        <v>16</v>
      </c>
      <c r="F314" s="379">
        <f>+E314*$D314</f>
        <v>7840</v>
      </c>
      <c r="G314" s="378">
        <f>'Workers rest room&amp;change room'!G453</f>
        <v>2</v>
      </c>
      <c r="H314" s="379">
        <f>+G314*$D314</f>
        <v>980</v>
      </c>
      <c r="I314" s="378">
        <f>'Health  Care Center DTL'!G723</f>
        <v>13</v>
      </c>
      <c r="J314" s="379">
        <f>+I314*$D314</f>
        <v>6370</v>
      </c>
      <c r="K314" s="378">
        <v>0</v>
      </c>
      <c r="L314" s="379">
        <f>+K314*$D314</f>
        <v>0</v>
      </c>
      <c r="M314" s="378">
        <v>0</v>
      </c>
      <c r="N314" s="379">
        <f>+M314*$D314</f>
        <v>0</v>
      </c>
      <c r="O314" s="378">
        <v>0</v>
      </c>
      <c r="P314" s="379">
        <f>+O314*$D314</f>
        <v>0</v>
      </c>
      <c r="Q314" s="378">
        <v>0</v>
      </c>
      <c r="R314" s="379">
        <f>+Q314*$D314</f>
        <v>0</v>
      </c>
      <c r="S314" s="378">
        <v>0</v>
      </c>
      <c r="T314" s="379">
        <f>+S314*$D314</f>
        <v>0</v>
      </c>
      <c r="U314" s="378">
        <v>0</v>
      </c>
      <c r="V314" s="379">
        <f>+U314*$D314</f>
        <v>0</v>
      </c>
      <c r="W314" s="378">
        <v>0</v>
      </c>
      <c r="X314" s="379">
        <f>+W314*$D314</f>
        <v>0</v>
      </c>
      <c r="Y314" s="379">
        <f>'Office Area-1 Toilet '!G288</f>
        <v>12</v>
      </c>
      <c r="Z314" s="379">
        <f>+Y314*$D314</f>
        <v>5880</v>
      </c>
      <c r="AA314" s="379">
        <v>0</v>
      </c>
      <c r="AB314" s="379">
        <f>+AA314*$D314</f>
        <v>0</v>
      </c>
      <c r="AC314" s="379"/>
      <c r="AD314" s="379"/>
      <c r="AE314" s="378">
        <v>0</v>
      </c>
      <c r="AF314" s="379">
        <f>+AE314*$D314</f>
        <v>0</v>
      </c>
      <c r="AG314" s="380">
        <f>E314+G314+I314+K314+M314+O314+Q314+S314+U314+W314+Y314+AA314+AC314+AE314</f>
        <v>43</v>
      </c>
      <c r="AH314" s="379">
        <f>+AG314*$D314</f>
        <v>21070</v>
      </c>
    </row>
    <row r="315" spans="1:34" ht="16.8">
      <c r="A315" s="376"/>
      <c r="B315" s="481"/>
      <c r="C315" s="380"/>
      <c r="D315" s="494"/>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80"/>
      <c r="AH315" s="379"/>
    </row>
    <row r="316" spans="1:34" ht="151.19999999999999">
      <c r="A316" s="393">
        <f>A314+1</f>
        <v>104</v>
      </c>
      <c r="B316" s="375" t="s">
        <v>850</v>
      </c>
      <c r="C316" s="376"/>
      <c r="D316" s="494"/>
      <c r="E316" s="411"/>
      <c r="F316" s="411"/>
      <c r="G316" s="411"/>
      <c r="H316" s="411"/>
      <c r="I316" s="411"/>
      <c r="J316" s="411"/>
      <c r="K316" s="411"/>
      <c r="L316" s="411"/>
      <c r="M316" s="411"/>
      <c r="N316" s="411"/>
      <c r="O316" s="411"/>
      <c r="P316" s="411"/>
      <c r="Q316" s="411"/>
      <c r="R316" s="411"/>
      <c r="S316" s="411"/>
      <c r="T316" s="411"/>
      <c r="U316" s="411"/>
      <c r="V316" s="411"/>
      <c r="W316" s="411"/>
      <c r="X316" s="411"/>
      <c r="Y316" s="411"/>
      <c r="Z316" s="411"/>
      <c r="AA316" s="411"/>
      <c r="AB316" s="411"/>
      <c r="AC316" s="411"/>
      <c r="AD316" s="411"/>
      <c r="AE316" s="411"/>
      <c r="AF316" s="411"/>
      <c r="AG316" s="380"/>
      <c r="AH316" s="379"/>
    </row>
    <row r="317" spans="1:34" ht="16.8">
      <c r="A317" s="376"/>
      <c r="B317" s="401" t="s">
        <v>12</v>
      </c>
      <c r="C317" s="376"/>
      <c r="D317" s="494"/>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80"/>
      <c r="AH317" s="379"/>
    </row>
    <row r="318" spans="1:34" ht="16.8">
      <c r="A318" s="376"/>
      <c r="B318" s="401" t="s">
        <v>13</v>
      </c>
      <c r="C318" s="380" t="s">
        <v>8</v>
      </c>
      <c r="D318" s="494">
        <v>630</v>
      </c>
      <c r="E318" s="378">
        <f>'Rest Rooms &amp; Toilet Dtl'!G521</f>
        <v>4</v>
      </c>
      <c r="F318" s="379">
        <f>+E318*$D318</f>
        <v>2520</v>
      </c>
      <c r="G318" s="378">
        <v>0</v>
      </c>
      <c r="H318" s="379">
        <f>+G318*$D318</f>
        <v>0</v>
      </c>
      <c r="I318" s="378">
        <f>'Health  Care Center DTL'!G738</f>
        <v>2</v>
      </c>
      <c r="J318" s="379">
        <f>+I318*$D318</f>
        <v>1260</v>
      </c>
      <c r="K318" s="378">
        <v>0</v>
      </c>
      <c r="L318" s="379">
        <f>+K318*$D318</f>
        <v>0</v>
      </c>
      <c r="M318" s="378">
        <v>0</v>
      </c>
      <c r="N318" s="379">
        <f>+M318*$D318</f>
        <v>0</v>
      </c>
      <c r="O318" s="378">
        <v>0</v>
      </c>
      <c r="P318" s="379">
        <f>+O318*$D318</f>
        <v>0</v>
      </c>
      <c r="Q318" s="378">
        <v>0</v>
      </c>
      <c r="R318" s="379">
        <f>+Q318*$D318</f>
        <v>0</v>
      </c>
      <c r="S318" s="378">
        <v>0</v>
      </c>
      <c r="T318" s="379">
        <f>+S318*$D318</f>
        <v>0</v>
      </c>
      <c r="U318" s="378">
        <v>0</v>
      </c>
      <c r="V318" s="379">
        <f>+U318*$D318</f>
        <v>0</v>
      </c>
      <c r="W318" s="378">
        <v>0</v>
      </c>
      <c r="X318" s="379">
        <f>+W318*$D318</f>
        <v>0</v>
      </c>
      <c r="Y318" s="379">
        <f>'Office Area-1 Toilet '!G303</f>
        <v>2</v>
      </c>
      <c r="Z318" s="379">
        <f>+Y318*$D318</f>
        <v>1260</v>
      </c>
      <c r="AA318" s="379">
        <v>0</v>
      </c>
      <c r="AB318" s="379">
        <f>+AA318*$D318</f>
        <v>0</v>
      </c>
      <c r="AC318" s="379"/>
      <c r="AD318" s="379"/>
      <c r="AE318" s="378">
        <v>0</v>
      </c>
      <c r="AF318" s="379">
        <f>+AE318*$D318</f>
        <v>0</v>
      </c>
      <c r="AG318" s="380">
        <f>E318+G318+I318+K318+M318+O318+Q318+S318+U318+W318+Y318+AA318+AC318+AE318</f>
        <v>8</v>
      </c>
      <c r="AH318" s="379">
        <f>+AG318*$D318</f>
        <v>5040</v>
      </c>
    </row>
    <row r="319" spans="1:34" ht="16.8">
      <c r="A319" s="376"/>
      <c r="B319" s="401"/>
      <c r="C319" s="376"/>
      <c r="D319" s="494"/>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80"/>
      <c r="AH319" s="379"/>
    </row>
    <row r="320" spans="1:34" ht="151.19999999999999">
      <c r="A320" s="393">
        <f>A316+1</f>
        <v>105</v>
      </c>
      <c r="B320" s="375" t="s">
        <v>849</v>
      </c>
      <c r="C320" s="383"/>
      <c r="D320" s="494"/>
      <c r="E320" s="384"/>
      <c r="F320" s="384"/>
      <c r="G320" s="384"/>
      <c r="H320" s="384"/>
      <c r="I320" s="384"/>
      <c r="J320" s="384"/>
      <c r="K320" s="384"/>
      <c r="L320" s="384"/>
      <c r="M320" s="384"/>
      <c r="N320" s="384"/>
      <c r="O320" s="384"/>
      <c r="P320" s="384"/>
      <c r="Q320" s="384"/>
      <c r="R320" s="384"/>
      <c r="S320" s="384"/>
      <c r="T320" s="384"/>
      <c r="U320" s="384"/>
      <c r="V320" s="384"/>
      <c r="W320" s="384"/>
      <c r="X320" s="384"/>
      <c r="Y320" s="384"/>
      <c r="Z320" s="384"/>
      <c r="AA320" s="384"/>
      <c r="AB320" s="384"/>
      <c r="AC320" s="384"/>
      <c r="AD320" s="384"/>
      <c r="AE320" s="384"/>
      <c r="AF320" s="384"/>
      <c r="AG320" s="380"/>
      <c r="AH320" s="379"/>
    </row>
    <row r="321" spans="1:34" ht="16.8">
      <c r="A321" s="376"/>
      <c r="B321" s="401" t="s">
        <v>14</v>
      </c>
      <c r="C321" s="380" t="s">
        <v>8</v>
      </c>
      <c r="D321" s="494">
        <v>420</v>
      </c>
      <c r="E321" s="378">
        <f>'Rest Rooms &amp; Toilet Dtl'!G513</f>
        <v>4</v>
      </c>
      <c r="F321" s="379">
        <f>+E321*$D321</f>
        <v>1680</v>
      </c>
      <c r="G321" s="378">
        <v>0</v>
      </c>
      <c r="H321" s="379">
        <f>+G321*$D321</f>
        <v>0</v>
      </c>
      <c r="I321" s="378">
        <f>'Health  Care Center DTL'!G730</f>
        <v>2</v>
      </c>
      <c r="J321" s="379">
        <f>+I321*$D321</f>
        <v>840</v>
      </c>
      <c r="K321" s="378">
        <v>0</v>
      </c>
      <c r="L321" s="379">
        <f>+K321*$D321</f>
        <v>0</v>
      </c>
      <c r="M321" s="378">
        <v>0</v>
      </c>
      <c r="N321" s="379">
        <f>+M321*$D321</f>
        <v>0</v>
      </c>
      <c r="O321" s="378">
        <v>0</v>
      </c>
      <c r="P321" s="379">
        <f>+O321*$D321</f>
        <v>0</v>
      </c>
      <c r="Q321" s="378">
        <v>0</v>
      </c>
      <c r="R321" s="379">
        <f>+Q321*$D321</f>
        <v>0</v>
      </c>
      <c r="S321" s="378">
        <v>0</v>
      </c>
      <c r="T321" s="379">
        <f>+S321*$D321</f>
        <v>0</v>
      </c>
      <c r="U321" s="378">
        <v>0</v>
      </c>
      <c r="V321" s="379">
        <f>+U321*$D321</f>
        <v>0</v>
      </c>
      <c r="W321" s="378">
        <v>0</v>
      </c>
      <c r="X321" s="379">
        <f>+W321*$D321</f>
        <v>0</v>
      </c>
      <c r="Y321" s="379">
        <f>'Office Area-1 Toilet '!G310</f>
        <v>5</v>
      </c>
      <c r="Z321" s="379">
        <f>+Y321*$D321</f>
        <v>2100</v>
      </c>
      <c r="AA321" s="379">
        <v>0</v>
      </c>
      <c r="AB321" s="379">
        <f>+AA321*$D321</f>
        <v>0</v>
      </c>
      <c r="AC321" s="379"/>
      <c r="AD321" s="379"/>
      <c r="AE321" s="378">
        <v>0</v>
      </c>
      <c r="AF321" s="379">
        <f>+AE321*$D321</f>
        <v>0</v>
      </c>
      <c r="AG321" s="380">
        <f>E321+G321+I321+K321+M321+O321+Q321+S321+U321+W321+Y321+AA321+AC321+AE321</f>
        <v>11</v>
      </c>
      <c r="AH321" s="379">
        <f>+AG321*$D321</f>
        <v>4620</v>
      </c>
    </row>
    <row r="322" spans="1:34" ht="16.8">
      <c r="A322" s="403"/>
      <c r="B322" s="404"/>
      <c r="C322" s="377"/>
      <c r="D322" s="494"/>
      <c r="E322" s="378"/>
      <c r="F322" s="379"/>
      <c r="G322" s="378"/>
      <c r="H322" s="379"/>
      <c r="I322" s="378"/>
      <c r="J322" s="379"/>
      <c r="K322" s="378"/>
      <c r="L322" s="379"/>
      <c r="M322" s="378"/>
      <c r="N322" s="379"/>
      <c r="O322" s="378"/>
      <c r="P322" s="379"/>
      <c r="Q322" s="378"/>
      <c r="R322" s="379"/>
      <c r="S322" s="378"/>
      <c r="T322" s="379"/>
      <c r="U322" s="379"/>
      <c r="V322" s="379"/>
      <c r="W322" s="378"/>
      <c r="X322" s="379"/>
      <c r="Y322" s="379"/>
      <c r="Z322" s="379"/>
      <c r="AA322" s="379"/>
      <c r="AB322" s="379"/>
      <c r="AC322" s="379"/>
      <c r="AD322" s="379"/>
      <c r="AE322" s="378"/>
      <c r="AF322" s="379"/>
      <c r="AG322" s="380"/>
      <c r="AH322" s="379"/>
    </row>
    <row r="323" spans="1:34" ht="117.6">
      <c r="A323" s="374">
        <f>A320+1</f>
        <v>106</v>
      </c>
      <c r="B323" s="375" t="s">
        <v>934</v>
      </c>
      <c r="C323" s="381" t="s">
        <v>9</v>
      </c>
      <c r="D323" s="494">
        <v>310</v>
      </c>
      <c r="E323" s="482">
        <f>'Rest Rooms &amp; Toilet Dtl'!G529</f>
        <v>18</v>
      </c>
      <c r="F323" s="379">
        <f>+E323*$D323</f>
        <v>5580</v>
      </c>
      <c r="G323" s="482">
        <f>'Workers rest room&amp;change room'!G425</f>
        <v>44</v>
      </c>
      <c r="H323" s="379">
        <f>+G323*$D323</f>
        <v>13640</v>
      </c>
      <c r="I323" s="482">
        <f>'Health  Care Center DTL'!G742</f>
        <v>27</v>
      </c>
      <c r="J323" s="379">
        <f>+I323*$D323</f>
        <v>8370</v>
      </c>
      <c r="K323" s="482">
        <f>'Security Extension Dtl'!G409</f>
        <v>8</v>
      </c>
      <c r="L323" s="379">
        <f>+K323*$D323</f>
        <v>2480</v>
      </c>
      <c r="M323" s="482">
        <f>'Scrap yard bins'!G437</f>
        <v>25</v>
      </c>
      <c r="N323" s="379">
        <f>+M323*$D323</f>
        <v>7750</v>
      </c>
      <c r="O323" s="482">
        <f>'Oil Store'!G623</f>
        <v>12</v>
      </c>
      <c r="P323" s="379">
        <f>+O323*$D323</f>
        <v>3720</v>
      </c>
      <c r="Q323" s="482">
        <f>'Parking Shed Dtl.'!G209</f>
        <v>252</v>
      </c>
      <c r="R323" s="379">
        <f>+Q323*$D323</f>
        <v>78120</v>
      </c>
      <c r="S323" s="482">
        <f>'Search  Barrier Dtl'!G130</f>
        <v>16</v>
      </c>
      <c r="T323" s="379">
        <f>+S323*$D323</f>
        <v>4960</v>
      </c>
      <c r="U323" s="482">
        <f>'Ambulance Shed '!G288</f>
        <v>8</v>
      </c>
      <c r="V323" s="379">
        <f>+U323*$D323</f>
        <v>2480</v>
      </c>
      <c r="W323" s="482">
        <v>10</v>
      </c>
      <c r="X323" s="379">
        <f>+W323*$D323</f>
        <v>3100</v>
      </c>
      <c r="Y323" s="482">
        <f>'Office Area-1 Toilet '!G423</f>
        <v>5</v>
      </c>
      <c r="Z323" s="379">
        <f>+Y323*$D323</f>
        <v>1550</v>
      </c>
      <c r="AA323" s="379">
        <v>0</v>
      </c>
      <c r="AB323" s="379">
        <f>+AA323*$D323</f>
        <v>0</v>
      </c>
      <c r="AC323" s="379"/>
      <c r="AD323" s="379"/>
      <c r="AE323" s="378">
        <v>0</v>
      </c>
      <c r="AF323" s="379">
        <f>+AE323*$D323</f>
        <v>0</v>
      </c>
      <c r="AG323" s="380">
        <f>E323+G323+I323+K323+M323+O323+Q323+S323+U323+W323+Y323+AA323+AC323+AE323</f>
        <v>425</v>
      </c>
      <c r="AH323" s="379">
        <f>+AG323*$D323</f>
        <v>131750</v>
      </c>
    </row>
    <row r="324" spans="1:34" ht="16.8">
      <c r="A324" s="403"/>
      <c r="B324" s="404"/>
      <c r="C324" s="403"/>
      <c r="D324" s="494"/>
      <c r="E324" s="411"/>
      <c r="F324" s="411"/>
      <c r="G324" s="411"/>
      <c r="H324" s="411"/>
      <c r="I324" s="411"/>
      <c r="J324" s="411"/>
      <c r="K324" s="411"/>
      <c r="L324" s="411"/>
      <c r="M324" s="411"/>
      <c r="N324" s="411"/>
      <c r="O324" s="411"/>
      <c r="P324" s="411"/>
      <c r="Q324" s="411"/>
      <c r="R324" s="411"/>
      <c r="S324" s="411"/>
      <c r="T324" s="411"/>
      <c r="U324" s="411"/>
      <c r="V324" s="411"/>
      <c r="W324" s="411"/>
      <c r="X324" s="411"/>
      <c r="Y324" s="411"/>
      <c r="Z324" s="411"/>
      <c r="AA324" s="411"/>
      <c r="AB324" s="411"/>
      <c r="AC324" s="411"/>
      <c r="AD324" s="411"/>
      <c r="AE324" s="411"/>
      <c r="AF324" s="411"/>
      <c r="AG324" s="380"/>
      <c r="AH324" s="379"/>
    </row>
    <row r="325" spans="1:34" ht="16.8">
      <c r="A325" s="403"/>
      <c r="B325" s="410" t="s">
        <v>491</v>
      </c>
      <c r="C325" s="403"/>
      <c r="D325" s="494"/>
      <c r="E325" s="411"/>
      <c r="F325" s="402">
        <f>SUM(F289:F324)</f>
        <v>217925</v>
      </c>
      <c r="G325" s="411"/>
      <c r="H325" s="402">
        <f>SUM(H289:H324)</f>
        <v>39120</v>
      </c>
      <c r="I325" s="411"/>
      <c r="J325" s="402">
        <f>SUM(J289:J324)</f>
        <v>112175</v>
      </c>
      <c r="K325" s="411"/>
      <c r="L325" s="402">
        <f>SUM(L289:L324)</f>
        <v>2480</v>
      </c>
      <c r="M325" s="411"/>
      <c r="N325" s="402">
        <f>SUM(N289:N324)</f>
        <v>7750</v>
      </c>
      <c r="O325" s="411"/>
      <c r="P325" s="402">
        <f>SUM(P289:P324)</f>
        <v>3720</v>
      </c>
      <c r="Q325" s="411"/>
      <c r="R325" s="402">
        <f>SUM(R289:R324)</f>
        <v>78120</v>
      </c>
      <c r="S325" s="411"/>
      <c r="T325" s="402">
        <f>SUM(T289:T324)</f>
        <v>4960</v>
      </c>
      <c r="U325" s="402"/>
      <c r="V325" s="402">
        <f>SUM(V289:V324)</f>
        <v>2480</v>
      </c>
      <c r="W325" s="411"/>
      <c r="X325" s="402">
        <f>SUM(X289:X324)</f>
        <v>3100</v>
      </c>
      <c r="Y325" s="402"/>
      <c r="Z325" s="402">
        <f>SUM(Z289:Z324)</f>
        <v>87305</v>
      </c>
      <c r="AA325" s="402"/>
      <c r="AB325" s="402">
        <f>SUM(AB289:AB324)</f>
        <v>0</v>
      </c>
      <c r="AC325" s="402"/>
      <c r="AD325" s="402">
        <f>SUM(AD289:AD324)</f>
        <v>20075</v>
      </c>
      <c r="AE325" s="411"/>
      <c r="AF325" s="402">
        <f>SUM(AF289:AF324)</f>
        <v>637980</v>
      </c>
      <c r="AG325" s="380"/>
      <c r="AH325" s="379"/>
    </row>
    <row r="326" spans="1:34" ht="16.8">
      <c r="A326" s="403"/>
      <c r="B326" s="389"/>
      <c r="C326" s="403"/>
      <c r="D326" s="494"/>
      <c r="E326" s="411"/>
      <c r="F326" s="411"/>
      <c r="G326" s="411"/>
      <c r="H326" s="411"/>
      <c r="I326" s="411"/>
      <c r="J326" s="411"/>
      <c r="K326" s="411"/>
      <c r="L326" s="411"/>
      <c r="M326" s="411"/>
      <c r="N326" s="411"/>
      <c r="O326" s="411"/>
      <c r="P326" s="411"/>
      <c r="Q326" s="411"/>
      <c r="R326" s="411"/>
      <c r="S326" s="411"/>
      <c r="T326" s="411"/>
      <c r="U326" s="411"/>
      <c r="V326" s="411"/>
      <c r="W326" s="411"/>
      <c r="X326" s="411"/>
      <c r="Y326" s="411"/>
      <c r="Z326" s="411"/>
      <c r="AA326" s="411"/>
      <c r="AB326" s="411"/>
      <c r="AC326" s="411"/>
      <c r="AD326" s="411"/>
      <c r="AE326" s="411"/>
      <c r="AF326" s="411"/>
      <c r="AG326" s="380"/>
      <c r="AH326" s="379"/>
    </row>
    <row r="327" spans="1:34" ht="16.8">
      <c r="A327" s="403"/>
      <c r="B327" s="423" t="s">
        <v>781</v>
      </c>
      <c r="C327" s="403"/>
      <c r="D327" s="494"/>
      <c r="E327" s="411"/>
      <c r="F327" s="411"/>
      <c r="G327" s="411"/>
      <c r="H327" s="411"/>
      <c r="I327" s="411"/>
      <c r="J327" s="411"/>
      <c r="K327" s="411"/>
      <c r="L327" s="411"/>
      <c r="M327" s="411"/>
      <c r="N327" s="411"/>
      <c r="O327" s="411"/>
      <c r="P327" s="411"/>
      <c r="Q327" s="411"/>
      <c r="R327" s="411"/>
      <c r="S327" s="411"/>
      <c r="T327" s="411"/>
      <c r="U327" s="411"/>
      <c r="V327" s="411"/>
      <c r="W327" s="411"/>
      <c r="X327" s="411"/>
      <c r="Y327" s="411"/>
      <c r="Z327" s="411"/>
      <c r="AA327" s="411"/>
      <c r="AB327" s="411"/>
      <c r="AC327" s="411"/>
      <c r="AD327" s="411"/>
      <c r="AE327" s="411"/>
      <c r="AF327" s="411"/>
      <c r="AG327" s="380"/>
      <c r="AH327" s="379"/>
    </row>
    <row r="328" spans="1:34" ht="16.8">
      <c r="A328" s="403"/>
      <c r="B328" s="406"/>
      <c r="C328" s="403"/>
      <c r="D328" s="494"/>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80"/>
      <c r="AH328" s="379"/>
    </row>
    <row r="329" spans="1:34" ht="268.8">
      <c r="A329" s="405">
        <f>A323+1</f>
        <v>107</v>
      </c>
      <c r="B329" s="375" t="s">
        <v>935</v>
      </c>
      <c r="C329" s="376" t="s">
        <v>8</v>
      </c>
      <c r="D329" s="494">
        <v>7210</v>
      </c>
      <c r="E329" s="378">
        <f>'Rest Rooms &amp; Toilet Dtl'!G494</f>
        <v>6</v>
      </c>
      <c r="F329" s="379">
        <f>+E329*$D329</f>
        <v>43260</v>
      </c>
      <c r="G329" s="378">
        <f>'Workers rest room&amp;change room'!G443</f>
        <v>6</v>
      </c>
      <c r="H329" s="379">
        <f>+G329*$D329</f>
        <v>43260</v>
      </c>
      <c r="I329" s="378">
        <f>'Health  Care Center DTL'!G712</f>
        <v>3</v>
      </c>
      <c r="J329" s="379">
        <f>+I329*$D329</f>
        <v>21630</v>
      </c>
      <c r="K329" s="378">
        <v>0</v>
      </c>
      <c r="L329" s="379">
        <f>+K329*$D329</f>
        <v>0</v>
      </c>
      <c r="M329" s="378">
        <v>0</v>
      </c>
      <c r="N329" s="379">
        <f>+M329*$D329</f>
        <v>0</v>
      </c>
      <c r="O329" s="378">
        <v>0</v>
      </c>
      <c r="P329" s="379">
        <f>+O329*$D329</f>
        <v>0</v>
      </c>
      <c r="Q329" s="378">
        <v>0</v>
      </c>
      <c r="R329" s="379">
        <f>+Q329*$D329</f>
        <v>0</v>
      </c>
      <c r="S329" s="378">
        <v>0</v>
      </c>
      <c r="T329" s="379">
        <f>+S329*$D329</f>
        <v>0</v>
      </c>
      <c r="U329" s="378">
        <v>0</v>
      </c>
      <c r="V329" s="379">
        <f>+U329*$D329</f>
        <v>0</v>
      </c>
      <c r="W329" s="378">
        <v>5</v>
      </c>
      <c r="X329" s="379">
        <f>+W329*$D329</f>
        <v>36050</v>
      </c>
      <c r="Y329" s="379">
        <f>'Office Area-1 Toilet '!G277</f>
        <v>0</v>
      </c>
      <c r="Z329" s="379">
        <f>+Y329*$D329</f>
        <v>0</v>
      </c>
      <c r="AA329" s="379">
        <v>0</v>
      </c>
      <c r="AB329" s="379">
        <f>+AA329*$D329</f>
        <v>0</v>
      </c>
      <c r="AC329" s="379"/>
      <c r="AD329" s="379"/>
      <c r="AE329" s="378">
        <f>'Sump &amp; External  Servieces Dtl '!G131</f>
        <v>10</v>
      </c>
      <c r="AF329" s="379">
        <f>+AE329*$D329</f>
        <v>72100</v>
      </c>
      <c r="AG329" s="380">
        <f>E329+G329+I329+K329+M329+O329+Q329+S329+U329+W329+Y329+AA329+AC329+AE329</f>
        <v>30</v>
      </c>
      <c r="AH329" s="379">
        <f>+AG329*$D329</f>
        <v>216300</v>
      </c>
    </row>
    <row r="330" spans="1:34" ht="16.8">
      <c r="A330" s="403"/>
      <c r="B330" s="404"/>
      <c r="C330" s="403"/>
      <c r="D330" s="494"/>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80"/>
      <c r="AH330" s="379"/>
    </row>
    <row r="331" spans="1:34" ht="302.39999999999998">
      <c r="A331" s="393">
        <f>A329+1</f>
        <v>108</v>
      </c>
      <c r="B331" s="375" t="s">
        <v>936</v>
      </c>
      <c r="C331" s="376" t="s">
        <v>8</v>
      </c>
      <c r="D331" s="494">
        <v>21980</v>
      </c>
      <c r="E331" s="378">
        <f>'Rest Rooms &amp; Toilet Dtl'!G500</f>
        <v>24</v>
      </c>
      <c r="F331" s="379">
        <f>+E331*$D331</f>
        <v>527520</v>
      </c>
      <c r="G331" s="378">
        <f>'Workers rest room&amp;change room'!G449</f>
        <v>4</v>
      </c>
      <c r="H331" s="379">
        <f>+G331*$D331</f>
        <v>87920</v>
      </c>
      <c r="I331" s="378">
        <f>'Health  Care Center DTL'!G718</f>
        <v>6</v>
      </c>
      <c r="J331" s="379">
        <f>+I331*$D331</f>
        <v>131880</v>
      </c>
      <c r="K331" s="378">
        <v>0</v>
      </c>
      <c r="L331" s="379">
        <f>+K331*$D331</f>
        <v>0</v>
      </c>
      <c r="M331" s="378">
        <v>0</v>
      </c>
      <c r="N331" s="379">
        <f>+M331*$D331</f>
        <v>0</v>
      </c>
      <c r="O331" s="378">
        <v>0</v>
      </c>
      <c r="P331" s="379">
        <f>+O331*$D331</f>
        <v>0</v>
      </c>
      <c r="Q331" s="378">
        <v>0</v>
      </c>
      <c r="R331" s="379">
        <f>+Q331*$D331</f>
        <v>0</v>
      </c>
      <c r="S331" s="378">
        <v>0</v>
      </c>
      <c r="T331" s="379">
        <f>+S331*$D331</f>
        <v>0</v>
      </c>
      <c r="U331" s="378">
        <v>0</v>
      </c>
      <c r="V331" s="379">
        <f>+U331*$D331</f>
        <v>0</v>
      </c>
      <c r="W331" s="378">
        <v>0</v>
      </c>
      <c r="X331" s="379">
        <f>+W331*$D331</f>
        <v>0</v>
      </c>
      <c r="Y331" s="379">
        <f>'Office Area-1 Toilet '!G283</f>
        <v>0</v>
      </c>
      <c r="Z331" s="379">
        <f>+Y331*$D331</f>
        <v>0</v>
      </c>
      <c r="AA331" s="379">
        <v>0</v>
      </c>
      <c r="AB331" s="379">
        <f>+AA331*$D331</f>
        <v>0</v>
      </c>
      <c r="AC331" s="379"/>
      <c r="AD331" s="379"/>
      <c r="AE331" s="378">
        <f>'Sump &amp; External  Servieces Dtl '!G137</f>
        <v>36</v>
      </c>
      <c r="AF331" s="379">
        <f>+AE331*$D331</f>
        <v>791280</v>
      </c>
      <c r="AG331" s="380">
        <f>E331+G331+I331+K331+M331+O331+Q331+S331+U331+W331+Y331+AA331+AC331+AE331</f>
        <v>70</v>
      </c>
      <c r="AH331" s="379">
        <f>+AG331*$D331</f>
        <v>1538600</v>
      </c>
    </row>
    <row r="332" spans="1:34" ht="16.8">
      <c r="A332" s="405"/>
      <c r="B332" s="483"/>
      <c r="C332" s="403"/>
      <c r="D332" s="494"/>
      <c r="E332" s="378"/>
      <c r="F332" s="379"/>
      <c r="G332" s="378"/>
      <c r="H332" s="379"/>
      <c r="I332" s="378"/>
      <c r="J332" s="379"/>
      <c r="K332" s="378"/>
      <c r="L332" s="379"/>
      <c r="M332" s="378"/>
      <c r="N332" s="379"/>
      <c r="O332" s="378"/>
      <c r="P332" s="379"/>
      <c r="Q332" s="378"/>
      <c r="R332" s="379"/>
      <c r="S332" s="378"/>
      <c r="T332" s="379"/>
      <c r="U332" s="378"/>
      <c r="V332" s="379"/>
      <c r="W332" s="378"/>
      <c r="X332" s="379"/>
      <c r="Y332" s="379"/>
      <c r="Z332" s="379"/>
      <c r="AA332" s="379"/>
      <c r="AB332" s="379"/>
      <c r="AC332" s="379"/>
      <c r="AD332" s="379"/>
      <c r="AE332" s="378"/>
      <c r="AF332" s="379"/>
      <c r="AG332" s="380"/>
      <c r="AH332" s="379"/>
    </row>
    <row r="333" spans="1:34" ht="33.6">
      <c r="A333" s="424">
        <f>A331+1</f>
        <v>109</v>
      </c>
      <c r="B333" s="391" t="s">
        <v>492</v>
      </c>
      <c r="C333" s="376" t="s">
        <v>10</v>
      </c>
      <c r="D333" s="494">
        <v>2600</v>
      </c>
      <c r="E333" s="378">
        <v>0</v>
      </c>
      <c r="F333" s="379">
        <f>+E333*$D333</f>
        <v>0</v>
      </c>
      <c r="G333" s="378">
        <v>5</v>
      </c>
      <c r="H333" s="379">
        <f>+G333*$D333</f>
        <v>13000</v>
      </c>
      <c r="I333" s="378">
        <v>0</v>
      </c>
      <c r="J333" s="379">
        <f>+I333*$D333</f>
        <v>0</v>
      </c>
      <c r="K333" s="378">
        <v>0</v>
      </c>
      <c r="L333" s="379">
        <f>+K333*$D333</f>
        <v>0</v>
      </c>
      <c r="M333" s="378">
        <v>0</v>
      </c>
      <c r="N333" s="379">
        <f>+M333*$D333</f>
        <v>0</v>
      </c>
      <c r="O333" s="378">
        <v>0</v>
      </c>
      <c r="P333" s="379">
        <f>+O333*$D333</f>
        <v>0</v>
      </c>
      <c r="Q333" s="378">
        <v>0</v>
      </c>
      <c r="R333" s="379">
        <f>+Q333*$D333</f>
        <v>0</v>
      </c>
      <c r="S333" s="378">
        <v>0</v>
      </c>
      <c r="T333" s="379">
        <f>+S333*$D333</f>
        <v>0</v>
      </c>
      <c r="U333" s="378">
        <v>0</v>
      </c>
      <c r="V333" s="379">
        <f>+U333*$D333</f>
        <v>0</v>
      </c>
      <c r="W333" s="378">
        <v>0</v>
      </c>
      <c r="X333" s="379">
        <f>+W333*$D333</f>
        <v>0</v>
      </c>
      <c r="Y333" s="379">
        <v>0</v>
      </c>
      <c r="Z333" s="379">
        <f>+Y333*$D333</f>
        <v>0</v>
      </c>
      <c r="AA333" s="379">
        <v>0</v>
      </c>
      <c r="AB333" s="379">
        <f>+AA333*$D333</f>
        <v>0</v>
      </c>
      <c r="AC333" s="379">
        <f>'SEPTIC TANK(100 CAPACITY)'!G86</f>
        <v>2</v>
      </c>
      <c r="AD333" s="379">
        <f>+AC333*$D333</f>
        <v>5200</v>
      </c>
      <c r="AE333" s="378">
        <f>'Sump &amp; External  Servieces Dtl '!G167</f>
        <v>0</v>
      </c>
      <c r="AF333" s="379">
        <f>+AE333*$D333</f>
        <v>0</v>
      </c>
      <c r="AG333" s="380">
        <f>E333+G333+I333+K333+M333+O333+Q333+S333+U333+W333+Y333+AA333+AC333+AE333</f>
        <v>7</v>
      </c>
      <c r="AH333" s="379">
        <f>+AG333*$D333</f>
        <v>18200</v>
      </c>
    </row>
    <row r="334" spans="1:34" ht="16.8">
      <c r="A334" s="381"/>
      <c r="B334" s="483"/>
      <c r="C334" s="383"/>
      <c r="D334" s="494"/>
      <c r="E334" s="384"/>
      <c r="F334" s="384"/>
      <c r="G334" s="384"/>
      <c r="H334" s="384"/>
      <c r="I334" s="384"/>
      <c r="J334" s="384"/>
      <c r="K334" s="384"/>
      <c r="L334" s="384"/>
      <c r="M334" s="384"/>
      <c r="N334" s="384"/>
      <c r="O334" s="384"/>
      <c r="P334" s="384"/>
      <c r="Q334" s="384"/>
      <c r="R334" s="384"/>
      <c r="S334" s="384"/>
      <c r="T334" s="384"/>
      <c r="U334" s="384"/>
      <c r="V334" s="384"/>
      <c r="W334" s="384"/>
      <c r="X334" s="384"/>
      <c r="Y334" s="384"/>
      <c r="Z334" s="384"/>
      <c r="AA334" s="384"/>
      <c r="AB334" s="384"/>
      <c r="AC334" s="384"/>
      <c r="AD334" s="384"/>
      <c r="AE334" s="384"/>
      <c r="AF334" s="384"/>
      <c r="AG334" s="380"/>
      <c r="AH334" s="379"/>
    </row>
    <row r="335" spans="1:34" ht="33.6">
      <c r="A335" s="374">
        <f>A333+1</f>
        <v>110</v>
      </c>
      <c r="B335" s="375" t="s">
        <v>493</v>
      </c>
      <c r="C335" s="376" t="s">
        <v>10</v>
      </c>
      <c r="D335" s="494">
        <v>420</v>
      </c>
      <c r="E335" s="378">
        <v>0</v>
      </c>
      <c r="F335" s="379">
        <f>+E335*$D335</f>
        <v>0</v>
      </c>
      <c r="G335" s="378">
        <v>0</v>
      </c>
      <c r="H335" s="379">
        <f>+G335*$D335</f>
        <v>0</v>
      </c>
      <c r="I335" s="378">
        <v>0</v>
      </c>
      <c r="J335" s="379">
        <f>+I335*$D335</f>
        <v>0</v>
      </c>
      <c r="K335" s="378">
        <v>0</v>
      </c>
      <c r="L335" s="379">
        <f>+K335*$D335</f>
        <v>0</v>
      </c>
      <c r="M335" s="378">
        <v>0</v>
      </c>
      <c r="N335" s="379">
        <f>+M335*$D335</f>
        <v>0</v>
      </c>
      <c r="O335" s="378">
        <v>0</v>
      </c>
      <c r="P335" s="379">
        <f>+O335*$D335</f>
        <v>0</v>
      </c>
      <c r="Q335" s="378">
        <v>0</v>
      </c>
      <c r="R335" s="379">
        <f>+Q335*$D335</f>
        <v>0</v>
      </c>
      <c r="S335" s="378">
        <v>0</v>
      </c>
      <c r="T335" s="379">
        <f>+S335*$D335</f>
        <v>0</v>
      </c>
      <c r="U335" s="378">
        <v>0</v>
      </c>
      <c r="V335" s="379">
        <f>+U335*$D335</f>
        <v>0</v>
      </c>
      <c r="W335" s="378">
        <v>0</v>
      </c>
      <c r="X335" s="379">
        <f>+W335*$D335</f>
        <v>0</v>
      </c>
      <c r="Y335" s="379">
        <v>0</v>
      </c>
      <c r="Z335" s="379">
        <f>+Y335*$D335</f>
        <v>0</v>
      </c>
      <c r="AA335" s="379">
        <v>0</v>
      </c>
      <c r="AB335" s="379">
        <f>+AA335*$D335</f>
        <v>0</v>
      </c>
      <c r="AC335" s="379">
        <f>'SEPTIC TANK(100 CAPACITY)'!G88</f>
        <v>12</v>
      </c>
      <c r="AD335" s="379">
        <f>+AC335*$D335</f>
        <v>5040</v>
      </c>
      <c r="AE335" s="378">
        <f>'Sump &amp; External  Servieces Dtl '!G171</f>
        <v>40</v>
      </c>
      <c r="AF335" s="379">
        <f>+AE335*$D335</f>
        <v>16800</v>
      </c>
      <c r="AG335" s="380">
        <f>E335+G335+I335+K335+M335+O335+Q335+S335+U335+W335+Y335+AA335+AC335+AE335</f>
        <v>52</v>
      </c>
      <c r="AH335" s="379">
        <f>+AG335*$D335</f>
        <v>21840</v>
      </c>
    </row>
    <row r="336" spans="1:34" ht="16.8">
      <c r="A336" s="381"/>
      <c r="B336" s="382"/>
      <c r="C336" s="376"/>
      <c r="D336" s="494"/>
      <c r="E336" s="411"/>
      <c r="F336" s="411"/>
      <c r="G336" s="411"/>
      <c r="H336" s="411"/>
      <c r="I336" s="411"/>
      <c r="J336" s="411"/>
      <c r="K336" s="411"/>
      <c r="L336" s="411"/>
      <c r="M336" s="411"/>
      <c r="N336" s="411"/>
      <c r="O336" s="411"/>
      <c r="P336" s="411"/>
      <c r="Q336" s="411"/>
      <c r="R336" s="411"/>
      <c r="S336" s="411"/>
      <c r="T336" s="411"/>
      <c r="U336" s="411"/>
      <c r="V336" s="411"/>
      <c r="W336" s="411"/>
      <c r="X336" s="411"/>
      <c r="Y336" s="411"/>
      <c r="Z336" s="411"/>
      <c r="AA336" s="411"/>
      <c r="AB336" s="411"/>
      <c r="AC336" s="411"/>
      <c r="AD336" s="411"/>
      <c r="AE336" s="411"/>
      <c r="AF336" s="411"/>
      <c r="AG336" s="380"/>
      <c r="AH336" s="379"/>
    </row>
    <row r="337" spans="1:34" ht="84">
      <c r="A337" s="374">
        <f>A335+1</f>
        <v>111</v>
      </c>
      <c r="B337" s="375" t="s">
        <v>937</v>
      </c>
      <c r="C337" s="381" t="s">
        <v>8</v>
      </c>
      <c r="D337" s="494">
        <v>1190</v>
      </c>
      <c r="E337" s="378">
        <v>5</v>
      </c>
      <c r="F337" s="379">
        <f>+E337*$D337</f>
        <v>5950</v>
      </c>
      <c r="G337" s="378">
        <v>0</v>
      </c>
      <c r="H337" s="379">
        <f>+G337*$D337</f>
        <v>0</v>
      </c>
      <c r="I337" s="378">
        <v>5</v>
      </c>
      <c r="J337" s="379">
        <f>+I337*$D337</f>
        <v>5950</v>
      </c>
      <c r="K337" s="378">
        <v>0</v>
      </c>
      <c r="L337" s="379">
        <f>+K337*$D337</f>
        <v>0</v>
      </c>
      <c r="M337" s="378">
        <v>0</v>
      </c>
      <c r="N337" s="379">
        <f>+M337*$D337</f>
        <v>0</v>
      </c>
      <c r="O337" s="378">
        <v>0</v>
      </c>
      <c r="P337" s="379">
        <f>+O337*$D337</f>
        <v>0</v>
      </c>
      <c r="Q337" s="378">
        <v>0</v>
      </c>
      <c r="R337" s="379">
        <f>+Q337*$D337</f>
        <v>0</v>
      </c>
      <c r="S337" s="378">
        <v>0</v>
      </c>
      <c r="T337" s="379">
        <f>+S337*$D337</f>
        <v>0</v>
      </c>
      <c r="U337" s="378">
        <v>0</v>
      </c>
      <c r="V337" s="379">
        <f>+U337*$D337</f>
        <v>0</v>
      </c>
      <c r="W337" s="378">
        <v>5</v>
      </c>
      <c r="X337" s="379">
        <f>+W337*$D337</f>
        <v>5950</v>
      </c>
      <c r="Y337" s="379">
        <v>0</v>
      </c>
      <c r="Z337" s="379">
        <f>+Y337*$D337</f>
        <v>0</v>
      </c>
      <c r="AA337" s="379">
        <v>0</v>
      </c>
      <c r="AB337" s="379">
        <f>+AA337*$D337</f>
        <v>0</v>
      </c>
      <c r="AC337" s="379"/>
      <c r="AD337" s="379"/>
      <c r="AE337" s="378">
        <v>5</v>
      </c>
      <c r="AF337" s="379">
        <f>+AE337*$D337</f>
        <v>5950</v>
      </c>
      <c r="AG337" s="380">
        <f>E337+G337+I337+K337+M337+O337+Q337+S337+U337+W337+Y337+AA337+AC337+AE337</f>
        <v>20</v>
      </c>
      <c r="AH337" s="379">
        <f>+AG337*$D337</f>
        <v>23800</v>
      </c>
    </row>
    <row r="338" spans="1:34" ht="16.8">
      <c r="A338" s="385"/>
      <c r="B338" s="418"/>
      <c r="C338" s="365"/>
      <c r="D338" s="494"/>
      <c r="E338" s="378"/>
      <c r="F338" s="379"/>
      <c r="G338" s="378"/>
      <c r="H338" s="379"/>
      <c r="I338" s="378"/>
      <c r="J338" s="379"/>
      <c r="K338" s="378"/>
      <c r="L338" s="379"/>
      <c r="M338" s="378"/>
      <c r="N338" s="379"/>
      <c r="O338" s="378"/>
      <c r="P338" s="379"/>
      <c r="Q338" s="378"/>
      <c r="R338" s="379"/>
      <c r="S338" s="378"/>
      <c r="T338" s="379"/>
      <c r="U338" s="379"/>
      <c r="V338" s="379"/>
      <c r="W338" s="378"/>
      <c r="X338" s="379"/>
      <c r="Y338" s="379"/>
      <c r="Z338" s="379"/>
      <c r="AA338" s="379"/>
      <c r="AB338" s="379"/>
      <c r="AC338" s="379"/>
      <c r="AD338" s="379"/>
      <c r="AE338" s="378"/>
      <c r="AF338" s="379"/>
      <c r="AG338" s="380"/>
      <c r="AH338" s="379"/>
    </row>
    <row r="339" spans="1:34" ht="84">
      <c r="A339" s="374">
        <f>A337+1</f>
        <v>112</v>
      </c>
      <c r="B339" s="375" t="s">
        <v>938</v>
      </c>
      <c r="C339" s="381" t="s">
        <v>8</v>
      </c>
      <c r="D339" s="494">
        <v>5980</v>
      </c>
      <c r="E339" s="378">
        <f>'Rest Rooms &amp; Toilet Dtl'!G482</f>
        <v>3</v>
      </c>
      <c r="F339" s="379">
        <f>+E339*$D339</f>
        <v>17940</v>
      </c>
      <c r="G339" s="378">
        <f>'Workers rest room&amp;change room'!G438</f>
        <v>1</v>
      </c>
      <c r="H339" s="379">
        <f>+G339*$D339</f>
        <v>5980</v>
      </c>
      <c r="I339" s="378">
        <f>'Health  Care Center DTL'!G699</f>
        <v>2</v>
      </c>
      <c r="J339" s="379">
        <f>+I339*$D339</f>
        <v>11960</v>
      </c>
      <c r="K339" s="378">
        <v>0</v>
      </c>
      <c r="L339" s="379">
        <f>+K339*$D339</f>
        <v>0</v>
      </c>
      <c r="M339" s="378">
        <v>0</v>
      </c>
      <c r="N339" s="379">
        <f>+M339*$D339</f>
        <v>0</v>
      </c>
      <c r="O339" s="378">
        <v>0</v>
      </c>
      <c r="P339" s="379">
        <f>+O339*$D339</f>
        <v>0</v>
      </c>
      <c r="Q339" s="378">
        <v>0</v>
      </c>
      <c r="R339" s="379">
        <f>+Q339*$D339</f>
        <v>0</v>
      </c>
      <c r="S339" s="378">
        <v>0</v>
      </c>
      <c r="T339" s="379">
        <f>+S339*$D339</f>
        <v>0</v>
      </c>
      <c r="U339" s="378">
        <v>0</v>
      </c>
      <c r="V339" s="379">
        <f>+U339*$D339</f>
        <v>0</v>
      </c>
      <c r="W339" s="378">
        <v>0</v>
      </c>
      <c r="X339" s="379">
        <f>+W339*$D339</f>
        <v>0</v>
      </c>
      <c r="Y339" s="379">
        <f>'Office Area-1 Toilet '!G265</f>
        <v>2</v>
      </c>
      <c r="Z339" s="379">
        <f>+Y339*$D339</f>
        <v>11960</v>
      </c>
      <c r="AA339" s="379">
        <v>0</v>
      </c>
      <c r="AB339" s="379">
        <f>+AA339*$D339</f>
        <v>0</v>
      </c>
      <c r="AC339" s="379"/>
      <c r="AD339" s="379"/>
      <c r="AE339" s="378">
        <v>0</v>
      </c>
      <c r="AF339" s="379">
        <f>+AE339*$D339</f>
        <v>0</v>
      </c>
      <c r="AG339" s="380">
        <f>E339+G339+I339+K339+M339+O339+Q339+S339+U339+W339+Y339+AA339+AC339+AE339</f>
        <v>8</v>
      </c>
      <c r="AH339" s="379">
        <f>+AG339*$D339</f>
        <v>47840</v>
      </c>
    </row>
    <row r="340" spans="1:34" ht="16.8">
      <c r="A340" s="374"/>
      <c r="B340" s="375" t="s">
        <v>11</v>
      </c>
      <c r="C340" s="381"/>
      <c r="D340" s="494"/>
      <c r="E340" s="446"/>
      <c r="F340" s="446"/>
      <c r="G340" s="446"/>
      <c r="H340" s="446"/>
      <c r="I340" s="446"/>
      <c r="J340" s="446"/>
      <c r="K340" s="446"/>
      <c r="L340" s="446"/>
      <c r="M340" s="446"/>
      <c r="N340" s="446"/>
      <c r="O340" s="446"/>
      <c r="P340" s="446"/>
      <c r="Q340" s="446"/>
      <c r="R340" s="446"/>
      <c r="S340" s="446"/>
      <c r="T340" s="446"/>
      <c r="U340" s="446"/>
      <c r="V340" s="446"/>
      <c r="W340" s="446"/>
      <c r="X340" s="446"/>
      <c r="Y340" s="446"/>
      <c r="Z340" s="446"/>
      <c r="AA340" s="446"/>
      <c r="AB340" s="446"/>
      <c r="AC340" s="446"/>
      <c r="AD340" s="446"/>
      <c r="AE340" s="446"/>
      <c r="AF340" s="446"/>
      <c r="AG340" s="380"/>
      <c r="AH340" s="379"/>
    </row>
    <row r="341" spans="1:34" ht="16.8">
      <c r="A341" s="374"/>
      <c r="B341" s="375"/>
      <c r="C341" s="383"/>
      <c r="D341" s="494"/>
      <c r="E341" s="384"/>
      <c r="F341" s="384"/>
      <c r="G341" s="384"/>
      <c r="H341" s="384"/>
      <c r="I341" s="384"/>
      <c r="J341" s="384"/>
      <c r="K341" s="384"/>
      <c r="L341" s="384"/>
      <c r="M341" s="384"/>
      <c r="N341" s="384"/>
      <c r="O341" s="384"/>
      <c r="P341" s="384"/>
      <c r="Q341" s="384"/>
      <c r="R341" s="384"/>
      <c r="S341" s="384"/>
      <c r="T341" s="384"/>
      <c r="U341" s="384"/>
      <c r="V341" s="384"/>
      <c r="W341" s="384"/>
      <c r="X341" s="384"/>
      <c r="Y341" s="384"/>
      <c r="Z341" s="384"/>
      <c r="AA341" s="384"/>
      <c r="AB341" s="384"/>
      <c r="AC341" s="384"/>
      <c r="AD341" s="384"/>
      <c r="AE341" s="384"/>
      <c r="AF341" s="384"/>
      <c r="AG341" s="380"/>
      <c r="AH341" s="379"/>
    </row>
    <row r="342" spans="1:34" ht="50.4">
      <c r="A342" s="374">
        <f>A339+1</f>
        <v>113</v>
      </c>
      <c r="B342" s="375" t="s">
        <v>939</v>
      </c>
      <c r="C342" s="381" t="s">
        <v>8</v>
      </c>
      <c r="D342" s="494">
        <v>4150</v>
      </c>
      <c r="E342" s="378">
        <v>0</v>
      </c>
      <c r="F342" s="379">
        <f>+E342*$D342</f>
        <v>0</v>
      </c>
      <c r="G342" s="378">
        <v>0</v>
      </c>
      <c r="H342" s="379">
        <f>+G342*$D342</f>
        <v>0</v>
      </c>
      <c r="I342" s="378">
        <v>0</v>
      </c>
      <c r="J342" s="379">
        <f>+I342*$D342</f>
        <v>0</v>
      </c>
      <c r="K342" s="378">
        <v>0</v>
      </c>
      <c r="L342" s="379">
        <f>+K342*$D342</f>
        <v>0</v>
      </c>
      <c r="M342" s="378">
        <v>0</v>
      </c>
      <c r="N342" s="379">
        <f>+M342*$D342</f>
        <v>0</v>
      </c>
      <c r="O342" s="378">
        <v>0</v>
      </c>
      <c r="P342" s="379">
        <f>+O342*$D342</f>
        <v>0</v>
      </c>
      <c r="Q342" s="378">
        <v>0</v>
      </c>
      <c r="R342" s="379">
        <f>+Q342*$D342</f>
        <v>0</v>
      </c>
      <c r="S342" s="378">
        <v>0</v>
      </c>
      <c r="T342" s="379">
        <f>+S342*$D342</f>
        <v>0</v>
      </c>
      <c r="U342" s="378">
        <v>0</v>
      </c>
      <c r="V342" s="379">
        <f>+U342*$D342</f>
        <v>0</v>
      </c>
      <c r="W342" s="378">
        <v>0</v>
      </c>
      <c r="X342" s="379">
        <f>+W342*$D342</f>
        <v>0</v>
      </c>
      <c r="Y342" s="379">
        <v>0</v>
      </c>
      <c r="Z342" s="379">
        <f>+Y342*$D342</f>
        <v>0</v>
      </c>
      <c r="AA342" s="379">
        <v>0</v>
      </c>
      <c r="AB342" s="379">
        <f>+AA342*$D342</f>
        <v>0</v>
      </c>
      <c r="AC342" s="379"/>
      <c r="AD342" s="379"/>
      <c r="AE342" s="378">
        <f>'Sump &amp; External  Servieces Dtl '!G143</f>
        <v>4</v>
      </c>
      <c r="AF342" s="379">
        <f>+AE342*$D342</f>
        <v>16600</v>
      </c>
      <c r="AG342" s="380">
        <f>E342+G342+I342+K342+M342+O342+Q342+S342+U342+W342+Y342+AA342+AC342+AE342</f>
        <v>4</v>
      </c>
      <c r="AH342" s="379">
        <f>+AG342*$D342</f>
        <v>16600</v>
      </c>
    </row>
    <row r="343" spans="1:34" ht="16.8">
      <c r="A343" s="381"/>
      <c r="B343" s="479"/>
      <c r="C343" s="376"/>
      <c r="D343" s="494"/>
      <c r="E343" s="378"/>
      <c r="F343" s="379"/>
      <c r="G343" s="378"/>
      <c r="H343" s="379"/>
      <c r="I343" s="378"/>
      <c r="J343" s="379"/>
      <c r="K343" s="378"/>
      <c r="L343" s="379"/>
      <c r="M343" s="378"/>
      <c r="N343" s="379"/>
      <c r="O343" s="378"/>
      <c r="P343" s="379"/>
      <c r="Q343" s="378"/>
      <c r="R343" s="379"/>
      <c r="S343" s="378"/>
      <c r="T343" s="379"/>
      <c r="U343" s="378"/>
      <c r="V343" s="379"/>
      <c r="W343" s="378"/>
      <c r="X343" s="379"/>
      <c r="Y343" s="379"/>
      <c r="Z343" s="379"/>
      <c r="AA343" s="379"/>
      <c r="AB343" s="379"/>
      <c r="AC343" s="379"/>
      <c r="AD343" s="379"/>
      <c r="AE343" s="378"/>
      <c r="AF343" s="379"/>
      <c r="AG343" s="380"/>
      <c r="AH343" s="379"/>
    </row>
    <row r="344" spans="1:34" ht="16.8">
      <c r="A344" s="403"/>
      <c r="B344" s="404"/>
      <c r="C344" s="403"/>
      <c r="D344" s="494"/>
      <c r="E344" s="378"/>
      <c r="F344" s="379"/>
      <c r="G344" s="378"/>
      <c r="H344" s="379"/>
      <c r="I344" s="378"/>
      <c r="J344" s="379"/>
      <c r="K344" s="378"/>
      <c r="L344" s="379"/>
      <c r="M344" s="378"/>
      <c r="N344" s="379"/>
      <c r="O344" s="378"/>
      <c r="P344" s="379"/>
      <c r="Q344" s="378"/>
      <c r="R344" s="379"/>
      <c r="S344" s="378"/>
      <c r="T344" s="379"/>
      <c r="U344" s="379"/>
      <c r="V344" s="379"/>
      <c r="W344" s="378"/>
      <c r="X344" s="379"/>
      <c r="Y344" s="379"/>
      <c r="Z344" s="379"/>
      <c r="AA344" s="379"/>
      <c r="AB344" s="379"/>
      <c r="AC344" s="379"/>
      <c r="AD344" s="379"/>
      <c r="AE344" s="378"/>
      <c r="AF344" s="379"/>
      <c r="AG344" s="380"/>
      <c r="AH344" s="379"/>
    </row>
    <row r="345" spans="1:34" ht="16.8">
      <c r="A345" s="403"/>
      <c r="B345" s="410" t="s">
        <v>784</v>
      </c>
      <c r="C345" s="403"/>
      <c r="D345" s="494"/>
      <c r="E345" s="411"/>
      <c r="F345" s="402">
        <f>SUM(F328:F344)</f>
        <v>594670</v>
      </c>
      <c r="G345" s="411"/>
      <c r="H345" s="402">
        <f>SUM(H328:H344)</f>
        <v>150160</v>
      </c>
      <c r="I345" s="411"/>
      <c r="J345" s="402">
        <f>SUM(J328:J344)</f>
        <v>171420</v>
      </c>
      <c r="K345" s="411"/>
      <c r="L345" s="402">
        <f>SUM(L328:L344)</f>
        <v>0</v>
      </c>
      <c r="M345" s="411"/>
      <c r="N345" s="402">
        <f>SUM(N328:N344)</f>
        <v>0</v>
      </c>
      <c r="O345" s="411"/>
      <c r="P345" s="402">
        <f>SUM(P328:P344)</f>
        <v>0</v>
      </c>
      <c r="Q345" s="411"/>
      <c r="R345" s="402">
        <f>SUM(R328:R344)</f>
        <v>0</v>
      </c>
      <c r="S345" s="411"/>
      <c r="T345" s="402">
        <f>SUM(T328:T344)</f>
        <v>0</v>
      </c>
      <c r="U345" s="402"/>
      <c r="V345" s="402">
        <f>SUM(V328:V344)</f>
        <v>0</v>
      </c>
      <c r="W345" s="411"/>
      <c r="X345" s="402">
        <f>SUM(X328:X344)</f>
        <v>42000</v>
      </c>
      <c r="Y345" s="402"/>
      <c r="Z345" s="402">
        <f>SUM(Z328:Z344)</f>
        <v>11960</v>
      </c>
      <c r="AA345" s="402"/>
      <c r="AB345" s="402">
        <f>SUM(AB328:AB344)</f>
        <v>0</v>
      </c>
      <c r="AC345" s="402"/>
      <c r="AD345" s="402">
        <f>SUM(AD328:AD344)</f>
        <v>10240</v>
      </c>
      <c r="AE345" s="411"/>
      <c r="AF345" s="402">
        <f>SUM(AF328:AF344)</f>
        <v>902730</v>
      </c>
      <c r="AG345" s="380"/>
      <c r="AH345" s="379"/>
    </row>
    <row r="346" spans="1:34" ht="16.8">
      <c r="A346" s="403"/>
      <c r="B346" s="389"/>
      <c r="C346" s="403"/>
      <c r="D346" s="494"/>
      <c r="E346" s="411"/>
      <c r="F346" s="411"/>
      <c r="G346" s="411"/>
      <c r="H346" s="411"/>
      <c r="I346" s="411"/>
      <c r="J346" s="411"/>
      <c r="K346" s="411"/>
      <c r="L346" s="411"/>
      <c r="M346" s="411"/>
      <c r="N346" s="411"/>
      <c r="O346" s="411"/>
      <c r="P346" s="411"/>
      <c r="Q346" s="411"/>
      <c r="R346" s="411"/>
      <c r="S346" s="411"/>
      <c r="T346" s="411"/>
      <c r="U346" s="411"/>
      <c r="V346" s="411"/>
      <c r="W346" s="411"/>
      <c r="X346" s="411"/>
      <c r="Y346" s="411"/>
      <c r="Z346" s="411"/>
      <c r="AA346" s="411"/>
      <c r="AB346" s="411"/>
      <c r="AC346" s="411"/>
      <c r="AD346" s="411"/>
      <c r="AE346" s="411"/>
      <c r="AF346" s="411"/>
      <c r="AG346" s="380"/>
      <c r="AH346" s="379"/>
    </row>
    <row r="347" spans="1:34" ht="16.8">
      <c r="A347" s="403"/>
      <c r="B347" s="423" t="s">
        <v>782</v>
      </c>
      <c r="C347" s="403"/>
      <c r="D347" s="494"/>
      <c r="E347" s="411"/>
      <c r="F347" s="411"/>
      <c r="G347" s="411"/>
      <c r="H347" s="411"/>
      <c r="I347" s="411"/>
      <c r="J347" s="411"/>
      <c r="K347" s="411"/>
      <c r="L347" s="411"/>
      <c r="M347" s="411"/>
      <c r="N347" s="411"/>
      <c r="O347" s="411"/>
      <c r="P347" s="411"/>
      <c r="Q347" s="411"/>
      <c r="R347" s="411"/>
      <c r="S347" s="411"/>
      <c r="T347" s="411"/>
      <c r="U347" s="411"/>
      <c r="V347" s="411"/>
      <c r="W347" s="411"/>
      <c r="X347" s="411"/>
      <c r="Y347" s="411"/>
      <c r="Z347" s="411"/>
      <c r="AA347" s="411"/>
      <c r="AB347" s="411"/>
      <c r="AC347" s="411"/>
      <c r="AD347" s="411"/>
      <c r="AE347" s="411"/>
      <c r="AF347" s="411"/>
      <c r="AG347" s="380"/>
      <c r="AH347" s="379"/>
    </row>
    <row r="348" spans="1:34" ht="16.8">
      <c r="A348" s="381"/>
      <c r="B348" s="382"/>
      <c r="C348" s="376"/>
      <c r="D348" s="494"/>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80"/>
      <c r="AH348" s="379"/>
    </row>
    <row r="349" spans="1:34" ht="336">
      <c r="A349" s="393">
        <f>A342+1</f>
        <v>114</v>
      </c>
      <c r="B349" s="375" t="s">
        <v>940</v>
      </c>
      <c r="C349" s="383"/>
      <c r="D349" s="494"/>
      <c r="E349" s="384"/>
      <c r="F349" s="384"/>
      <c r="G349" s="384"/>
      <c r="H349" s="384"/>
      <c r="I349" s="384"/>
      <c r="J349" s="384"/>
      <c r="K349" s="384"/>
      <c r="L349" s="384"/>
      <c r="M349" s="384"/>
      <c r="N349" s="384"/>
      <c r="O349" s="384"/>
      <c r="P349" s="384"/>
      <c r="Q349" s="384"/>
      <c r="R349" s="384"/>
      <c r="S349" s="384"/>
      <c r="T349" s="384"/>
      <c r="U349" s="384"/>
      <c r="V349" s="384"/>
      <c r="W349" s="384"/>
      <c r="X349" s="384"/>
      <c r="Y349" s="384"/>
      <c r="Z349" s="384"/>
      <c r="AA349" s="384"/>
      <c r="AB349" s="384"/>
      <c r="AC349" s="384"/>
      <c r="AD349" s="384"/>
      <c r="AE349" s="384"/>
      <c r="AF349" s="384"/>
      <c r="AG349" s="380"/>
      <c r="AH349" s="379"/>
    </row>
    <row r="350" spans="1:34" ht="16.8">
      <c r="A350" s="376"/>
      <c r="B350" s="401" t="s">
        <v>578</v>
      </c>
      <c r="C350" s="380" t="s">
        <v>8</v>
      </c>
      <c r="D350" s="494">
        <v>9400</v>
      </c>
      <c r="E350" s="378">
        <f>'Rest Rooms &amp; Toilet Dtl'!G536</f>
        <v>2</v>
      </c>
      <c r="F350" s="379">
        <f>+E350*$D350</f>
        <v>18800</v>
      </c>
      <c r="G350" s="378">
        <f>'Workers rest room&amp;change room'!G458</f>
        <v>1</v>
      </c>
      <c r="H350" s="379">
        <f>+G350*$D350</f>
        <v>9400</v>
      </c>
      <c r="I350" s="378">
        <f>'Health  Care Center DTL'!G750</f>
        <v>2</v>
      </c>
      <c r="J350" s="379">
        <f>+I350*$D350</f>
        <v>18800</v>
      </c>
      <c r="K350" s="378">
        <v>0</v>
      </c>
      <c r="L350" s="379">
        <f>+K350*$D350</f>
        <v>0</v>
      </c>
      <c r="M350" s="378">
        <v>0</v>
      </c>
      <c r="N350" s="379">
        <f>+M350*$D350</f>
        <v>0</v>
      </c>
      <c r="O350" s="378">
        <v>0</v>
      </c>
      <c r="P350" s="379">
        <f>+O350*$D350</f>
        <v>0</v>
      </c>
      <c r="Q350" s="378">
        <v>0</v>
      </c>
      <c r="R350" s="379">
        <f>+Q350*$D350</f>
        <v>0</v>
      </c>
      <c r="S350" s="378">
        <v>0</v>
      </c>
      <c r="T350" s="379">
        <f>+S350*$D350</f>
        <v>0</v>
      </c>
      <c r="U350" s="378">
        <v>0</v>
      </c>
      <c r="V350" s="379">
        <f>+U350*$D350</f>
        <v>0</v>
      </c>
      <c r="W350" s="378">
        <v>0</v>
      </c>
      <c r="X350" s="379">
        <f>+W350*$D350</f>
        <v>0</v>
      </c>
      <c r="Y350" s="379">
        <f>'Office Area-1 Toilet '!G318</f>
        <v>2</v>
      </c>
      <c r="Z350" s="379">
        <f>+Y350*$D350</f>
        <v>18800</v>
      </c>
      <c r="AA350" s="379">
        <v>0</v>
      </c>
      <c r="AB350" s="379">
        <f>+AA350*$D350</f>
        <v>0</v>
      </c>
      <c r="AC350" s="379"/>
      <c r="AD350" s="379"/>
      <c r="AE350" s="378">
        <v>0</v>
      </c>
      <c r="AF350" s="379">
        <f>+AE350*$D350</f>
        <v>0</v>
      </c>
      <c r="AG350" s="380">
        <f>E350+G350+I350+K350+M350+O350+Q350+S350+U350+W350+Y350+AA350+AC350+AE350</f>
        <v>7</v>
      </c>
      <c r="AH350" s="379">
        <f>+AG350*$D350</f>
        <v>65800</v>
      </c>
    </row>
    <row r="351" spans="1:34" ht="16.8">
      <c r="A351" s="381"/>
      <c r="B351" s="375"/>
      <c r="C351" s="376"/>
      <c r="D351" s="494"/>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80"/>
      <c r="AH351" s="379"/>
    </row>
    <row r="352" spans="1:34" ht="201.6">
      <c r="A352" s="393">
        <f>A349+1</f>
        <v>115</v>
      </c>
      <c r="B352" s="375" t="s">
        <v>941</v>
      </c>
      <c r="C352" s="383"/>
      <c r="D352" s="494"/>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80"/>
      <c r="AH352" s="379"/>
    </row>
    <row r="353" spans="1:34" ht="16.8">
      <c r="A353" s="376"/>
      <c r="B353" s="401" t="s">
        <v>576</v>
      </c>
      <c r="C353" s="380" t="s">
        <v>8</v>
      </c>
      <c r="D353" s="494">
        <v>8560</v>
      </c>
      <c r="E353" s="378">
        <v>0</v>
      </c>
      <c r="F353" s="379">
        <f>+E353*$D353</f>
        <v>0</v>
      </c>
      <c r="G353" s="378">
        <v>0</v>
      </c>
      <c r="H353" s="379">
        <f>+G353*$D353</f>
        <v>0</v>
      </c>
      <c r="I353" s="378">
        <v>0</v>
      </c>
      <c r="J353" s="379">
        <f>+I353*$D353</f>
        <v>0</v>
      </c>
      <c r="K353" s="378">
        <v>0</v>
      </c>
      <c r="L353" s="379">
        <f>+K353*$D353</f>
        <v>0</v>
      </c>
      <c r="M353" s="378">
        <v>0</v>
      </c>
      <c r="N353" s="379">
        <f>+M353*$D353</f>
        <v>0</v>
      </c>
      <c r="O353" s="378">
        <v>0</v>
      </c>
      <c r="P353" s="379">
        <f>+O353*$D353</f>
        <v>0</v>
      </c>
      <c r="Q353" s="378">
        <v>0</v>
      </c>
      <c r="R353" s="379">
        <f>+Q353*$D353</f>
        <v>0</v>
      </c>
      <c r="S353" s="378">
        <v>0</v>
      </c>
      <c r="T353" s="379">
        <f>+S353*$D353</f>
        <v>0</v>
      </c>
      <c r="U353" s="378">
        <v>0</v>
      </c>
      <c r="V353" s="379">
        <f>+U353*$D353</f>
        <v>0</v>
      </c>
      <c r="W353" s="378">
        <v>0</v>
      </c>
      <c r="X353" s="379">
        <f>+W353*$D353</f>
        <v>0</v>
      </c>
      <c r="Y353" s="379">
        <v>0</v>
      </c>
      <c r="Z353" s="379">
        <f>+Y353*$D353</f>
        <v>0</v>
      </c>
      <c r="AA353" s="379">
        <v>0</v>
      </c>
      <c r="AB353" s="379">
        <f>+AA353*$D353</f>
        <v>0</v>
      </c>
      <c r="AC353" s="379"/>
      <c r="AD353" s="379"/>
      <c r="AE353" s="378">
        <v>0</v>
      </c>
      <c r="AF353" s="379">
        <f>+AE353*$D353</f>
        <v>0</v>
      </c>
      <c r="AG353" s="380">
        <f>E353+G353+I353+K353+M353+O353+Q353+S353+U353+W353+Y353+AA353+AC353+AE353</f>
        <v>0</v>
      </c>
      <c r="AH353" s="379">
        <f>+AG353*$D353</f>
        <v>0</v>
      </c>
    </row>
    <row r="354" spans="1:34" ht="16.8">
      <c r="A354" s="376"/>
      <c r="B354" s="401"/>
      <c r="C354" s="376"/>
      <c r="D354" s="494"/>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380"/>
      <c r="AH354" s="379"/>
    </row>
    <row r="355" spans="1:34" ht="67.2">
      <c r="A355" s="393">
        <f>A352+1</f>
        <v>116</v>
      </c>
      <c r="B355" s="375" t="s">
        <v>942</v>
      </c>
      <c r="C355" s="376" t="s">
        <v>6</v>
      </c>
      <c r="D355" s="494">
        <v>1480</v>
      </c>
      <c r="E355" s="378">
        <f>'Rest Rooms &amp; Toilet Dtl'!G567</f>
        <v>2</v>
      </c>
      <c r="F355" s="379">
        <f>+E355*$D355</f>
        <v>2960</v>
      </c>
      <c r="G355" s="378">
        <f>'Workers rest room&amp;change room'!G473</f>
        <v>1</v>
      </c>
      <c r="H355" s="379">
        <f>+G355*$D355</f>
        <v>1480</v>
      </c>
      <c r="I355" s="378">
        <f>'Health  Care Center DTL'!G787</f>
        <v>2</v>
      </c>
      <c r="J355" s="379">
        <f>+I355*$D355</f>
        <v>2960</v>
      </c>
      <c r="K355" s="378">
        <v>0</v>
      </c>
      <c r="L355" s="379">
        <f>+K355*$D355</f>
        <v>0</v>
      </c>
      <c r="M355" s="378">
        <v>0</v>
      </c>
      <c r="N355" s="379">
        <f>+M355*$D355</f>
        <v>0</v>
      </c>
      <c r="O355" s="378">
        <v>0</v>
      </c>
      <c r="P355" s="379">
        <f>+O355*$D355</f>
        <v>0</v>
      </c>
      <c r="Q355" s="378">
        <v>0</v>
      </c>
      <c r="R355" s="379">
        <f>+Q355*$D355</f>
        <v>0</v>
      </c>
      <c r="S355" s="378">
        <v>0</v>
      </c>
      <c r="T355" s="379">
        <f>+S355*$D355</f>
        <v>0</v>
      </c>
      <c r="U355" s="378">
        <v>0</v>
      </c>
      <c r="V355" s="379">
        <f>+U355*$D355</f>
        <v>0</v>
      </c>
      <c r="W355" s="378">
        <v>0</v>
      </c>
      <c r="X355" s="379">
        <f>+W355*$D355</f>
        <v>0</v>
      </c>
      <c r="Y355" s="379">
        <f>'Office Area-1 Toilet '!G355</f>
        <v>2</v>
      </c>
      <c r="Z355" s="379">
        <f>+Y355*$D355</f>
        <v>2960</v>
      </c>
      <c r="AA355" s="379">
        <v>0</v>
      </c>
      <c r="AB355" s="379">
        <f>+AA355*$D355</f>
        <v>0</v>
      </c>
      <c r="AC355" s="379"/>
      <c r="AD355" s="379"/>
      <c r="AE355" s="378">
        <v>0</v>
      </c>
      <c r="AF355" s="379">
        <f>+AE355*$D355</f>
        <v>0</v>
      </c>
      <c r="AG355" s="380">
        <f>E355+G355+I355+K355+M355+O355+Q355+S355+U355+W355+Y355+AA355+AC355+AE355</f>
        <v>7</v>
      </c>
      <c r="AH355" s="379">
        <f>+AG355*$D355</f>
        <v>10360</v>
      </c>
    </row>
    <row r="356" spans="1:34" ht="16.8">
      <c r="A356" s="405"/>
      <c r="B356" s="418"/>
      <c r="C356" s="403"/>
      <c r="D356" s="494"/>
      <c r="E356" s="378"/>
      <c r="F356" s="379"/>
      <c r="G356" s="378"/>
      <c r="H356" s="379"/>
      <c r="I356" s="378"/>
      <c r="J356" s="379"/>
      <c r="K356" s="378"/>
      <c r="L356" s="379"/>
      <c r="M356" s="378"/>
      <c r="N356" s="379"/>
      <c r="O356" s="378"/>
      <c r="P356" s="379"/>
      <c r="Q356" s="378"/>
      <c r="R356" s="379"/>
      <c r="S356" s="378"/>
      <c r="T356" s="379"/>
      <c r="U356" s="378"/>
      <c r="V356" s="379"/>
      <c r="W356" s="378"/>
      <c r="X356" s="379"/>
      <c r="Y356" s="379"/>
      <c r="Z356" s="379"/>
      <c r="AA356" s="379"/>
      <c r="AB356" s="379"/>
      <c r="AC356" s="379"/>
      <c r="AD356" s="379"/>
      <c r="AE356" s="378"/>
      <c r="AF356" s="379"/>
      <c r="AG356" s="380"/>
      <c r="AH356" s="379"/>
    </row>
    <row r="357" spans="1:34" ht="100.8">
      <c r="A357" s="393">
        <f>A355+1</f>
        <v>117</v>
      </c>
      <c r="B357" s="391" t="s">
        <v>943</v>
      </c>
      <c r="C357" s="380" t="s">
        <v>8</v>
      </c>
      <c r="D357" s="494">
        <v>1200</v>
      </c>
      <c r="E357" s="378">
        <f>'Rest Rooms &amp; Toilet Dtl'!G572</f>
        <v>0</v>
      </c>
      <c r="F357" s="379">
        <f>+E357*$D357</f>
        <v>0</v>
      </c>
      <c r="G357" s="378">
        <v>0</v>
      </c>
      <c r="H357" s="379">
        <f>+G357*$D357</f>
        <v>0</v>
      </c>
      <c r="I357" s="378">
        <f>'Health  Care Center DTL'!G793</f>
        <v>1</v>
      </c>
      <c r="J357" s="379">
        <f>+I357*$D357</f>
        <v>1200</v>
      </c>
      <c r="K357" s="378">
        <v>0</v>
      </c>
      <c r="L357" s="379">
        <f>+K357*$D357</f>
        <v>0</v>
      </c>
      <c r="M357" s="378">
        <v>0</v>
      </c>
      <c r="N357" s="379">
        <f>+M357*$D357</f>
        <v>0</v>
      </c>
      <c r="O357" s="378">
        <v>0</v>
      </c>
      <c r="P357" s="379">
        <f>+O357*$D357</f>
        <v>0</v>
      </c>
      <c r="Q357" s="378">
        <v>0</v>
      </c>
      <c r="R357" s="379">
        <f>+Q357*$D357</f>
        <v>0</v>
      </c>
      <c r="S357" s="378">
        <v>0</v>
      </c>
      <c r="T357" s="379">
        <f>+S357*$D357</f>
        <v>0</v>
      </c>
      <c r="U357" s="378">
        <v>0</v>
      </c>
      <c r="V357" s="379">
        <f>+U357*$D357</f>
        <v>0</v>
      </c>
      <c r="W357" s="378">
        <v>0</v>
      </c>
      <c r="X357" s="379">
        <f>+W357*$D357</f>
        <v>0</v>
      </c>
      <c r="Y357" s="379">
        <f>'Office Area-1 Toilet '!G361</f>
        <v>2</v>
      </c>
      <c r="Z357" s="379">
        <f>+Y357*$D357</f>
        <v>2400</v>
      </c>
      <c r="AA357" s="379">
        <v>0</v>
      </c>
      <c r="AB357" s="379">
        <f>+AA357*$D357</f>
        <v>0</v>
      </c>
      <c r="AC357" s="379"/>
      <c r="AD357" s="379"/>
      <c r="AE357" s="378">
        <v>0</v>
      </c>
      <c r="AF357" s="379">
        <f>+AE357*$D357</f>
        <v>0</v>
      </c>
      <c r="AG357" s="380">
        <f>E357+G357+I357+K357+M357+O357+Q357+S357+U357+W357+Y357+AA357+AC357+AE357</f>
        <v>3</v>
      </c>
      <c r="AH357" s="379">
        <f>+AG357*$D357</f>
        <v>3600</v>
      </c>
    </row>
    <row r="358" spans="1:34" ht="16.8">
      <c r="A358" s="376"/>
      <c r="B358" s="484"/>
      <c r="C358" s="376"/>
      <c r="D358" s="494"/>
      <c r="E358" s="411"/>
      <c r="F358" s="411"/>
      <c r="G358" s="411"/>
      <c r="H358" s="411"/>
      <c r="I358" s="411"/>
      <c r="J358" s="411"/>
      <c r="K358" s="411"/>
      <c r="L358" s="411"/>
      <c r="M358" s="411"/>
      <c r="N358" s="411"/>
      <c r="O358" s="411"/>
      <c r="P358" s="411"/>
      <c r="Q358" s="411"/>
      <c r="R358" s="411"/>
      <c r="S358" s="411"/>
      <c r="T358" s="411"/>
      <c r="U358" s="411"/>
      <c r="V358" s="411"/>
      <c r="W358" s="411"/>
      <c r="X358" s="411"/>
      <c r="Y358" s="411"/>
      <c r="Z358" s="411"/>
      <c r="AA358" s="411"/>
      <c r="AB358" s="411"/>
      <c r="AC358" s="411"/>
      <c r="AD358" s="411"/>
      <c r="AE358" s="411"/>
      <c r="AF358" s="411"/>
      <c r="AG358" s="380"/>
      <c r="AH358" s="379"/>
    </row>
    <row r="359" spans="1:34" ht="134.4">
      <c r="A359" s="393">
        <f>A357+1</f>
        <v>118</v>
      </c>
      <c r="B359" s="391" t="s">
        <v>944</v>
      </c>
      <c r="C359" s="380" t="s">
        <v>8</v>
      </c>
      <c r="D359" s="494">
        <v>1450</v>
      </c>
      <c r="E359" s="378">
        <f>'Rest Rooms &amp; Toilet Dtl'!G577</f>
        <v>0</v>
      </c>
      <c r="F359" s="379">
        <f>+E359*$D359</f>
        <v>0</v>
      </c>
      <c r="G359" s="378">
        <v>0</v>
      </c>
      <c r="H359" s="379">
        <f>+G359*$D359</f>
        <v>0</v>
      </c>
      <c r="I359" s="378">
        <f>'Health  Care Center DTL'!G799</f>
        <v>1</v>
      </c>
      <c r="J359" s="379">
        <f>+I359*$D359</f>
        <v>1450</v>
      </c>
      <c r="K359" s="378">
        <v>0</v>
      </c>
      <c r="L359" s="379">
        <f>+K359*$D359</f>
        <v>0</v>
      </c>
      <c r="M359" s="378">
        <v>0</v>
      </c>
      <c r="N359" s="379">
        <f>+M359*$D359</f>
        <v>0</v>
      </c>
      <c r="O359" s="378">
        <v>0</v>
      </c>
      <c r="P359" s="379">
        <f>+O359*$D359</f>
        <v>0</v>
      </c>
      <c r="Q359" s="378">
        <v>0</v>
      </c>
      <c r="R359" s="379">
        <f>+Q359*$D359</f>
        <v>0</v>
      </c>
      <c r="S359" s="378">
        <v>0</v>
      </c>
      <c r="T359" s="379">
        <f>+S359*$D359</f>
        <v>0</v>
      </c>
      <c r="U359" s="378">
        <v>0</v>
      </c>
      <c r="V359" s="379">
        <f>+U359*$D359</f>
        <v>0</v>
      </c>
      <c r="W359" s="378">
        <v>0</v>
      </c>
      <c r="X359" s="379">
        <f>+W359*$D359</f>
        <v>0</v>
      </c>
      <c r="Y359" s="379">
        <f>'Office Area-1 Toilet '!G367</f>
        <v>2</v>
      </c>
      <c r="Z359" s="379">
        <f>+Y359*$D359</f>
        <v>2900</v>
      </c>
      <c r="AA359" s="379">
        <v>0</v>
      </c>
      <c r="AB359" s="379">
        <f>+AA359*$D359</f>
        <v>0</v>
      </c>
      <c r="AC359" s="379"/>
      <c r="AD359" s="379"/>
      <c r="AE359" s="378">
        <v>0</v>
      </c>
      <c r="AF359" s="379">
        <f>+AE359*$D359</f>
        <v>0</v>
      </c>
      <c r="AG359" s="380">
        <f>E359+G359+I359+K359+M359+O359+Q359+S359+U359+W359+Y359+AA359+AC359+AE359</f>
        <v>3</v>
      </c>
      <c r="AH359" s="379">
        <f>+AG359*$D359</f>
        <v>4350</v>
      </c>
    </row>
    <row r="360" spans="1:34" ht="16.8">
      <c r="A360" s="376"/>
      <c r="B360" s="484"/>
      <c r="C360" s="383"/>
      <c r="D360" s="494"/>
      <c r="E360" s="384"/>
      <c r="F360" s="384"/>
      <c r="G360" s="384"/>
      <c r="H360" s="384"/>
      <c r="I360" s="384"/>
      <c r="J360" s="384"/>
      <c r="K360" s="384"/>
      <c r="L360" s="384"/>
      <c r="M360" s="384"/>
      <c r="N360" s="384"/>
      <c r="O360" s="384"/>
      <c r="P360" s="384"/>
      <c r="Q360" s="384"/>
      <c r="R360" s="384"/>
      <c r="S360" s="384"/>
      <c r="T360" s="384"/>
      <c r="U360" s="384"/>
      <c r="V360" s="384"/>
      <c r="W360" s="384"/>
      <c r="X360" s="384"/>
      <c r="Y360" s="384"/>
      <c r="Z360" s="384"/>
      <c r="AA360" s="384"/>
      <c r="AB360" s="384"/>
      <c r="AC360" s="384"/>
      <c r="AD360" s="384"/>
      <c r="AE360" s="384"/>
      <c r="AF360" s="384"/>
      <c r="AG360" s="380"/>
      <c r="AH360" s="379"/>
    </row>
    <row r="361" spans="1:34" ht="151.19999999999999">
      <c r="A361" s="393">
        <f>A359+1</f>
        <v>119</v>
      </c>
      <c r="B361" s="391" t="s">
        <v>945</v>
      </c>
      <c r="C361" s="380" t="s">
        <v>8</v>
      </c>
      <c r="D361" s="494">
        <v>2370</v>
      </c>
      <c r="E361" s="378">
        <f>'Rest Rooms &amp; Toilet Dtl'!G552</f>
        <v>2</v>
      </c>
      <c r="F361" s="379">
        <f>+E361*$D361</f>
        <v>4740</v>
      </c>
      <c r="G361" s="378">
        <v>0</v>
      </c>
      <c r="H361" s="379">
        <f>+G361*$D361</f>
        <v>0</v>
      </c>
      <c r="I361" s="378">
        <f>'Health  Care Center DTL'!G769</f>
        <v>1</v>
      </c>
      <c r="J361" s="379">
        <f>+I361*$D361</f>
        <v>2370</v>
      </c>
      <c r="K361" s="378">
        <v>0</v>
      </c>
      <c r="L361" s="379">
        <f>+K361*$D361</f>
        <v>0</v>
      </c>
      <c r="M361" s="378">
        <v>0</v>
      </c>
      <c r="N361" s="379">
        <f>+M361*$D361</f>
        <v>0</v>
      </c>
      <c r="O361" s="378">
        <v>0</v>
      </c>
      <c r="P361" s="379">
        <f>+O361*$D361</f>
        <v>0</v>
      </c>
      <c r="Q361" s="378">
        <v>0</v>
      </c>
      <c r="R361" s="379">
        <f>+Q361*$D361</f>
        <v>0</v>
      </c>
      <c r="S361" s="378">
        <v>0</v>
      </c>
      <c r="T361" s="379">
        <f>+S361*$D361</f>
        <v>0</v>
      </c>
      <c r="U361" s="378">
        <v>0</v>
      </c>
      <c r="V361" s="379">
        <f>+U361*$D361</f>
        <v>0</v>
      </c>
      <c r="W361" s="378">
        <v>0</v>
      </c>
      <c r="X361" s="379">
        <f>+W361*$D361</f>
        <v>0</v>
      </c>
      <c r="Y361" s="379">
        <f>'Office Area-1 Toilet '!G337</f>
        <v>2</v>
      </c>
      <c r="Z361" s="379">
        <f>+Y361*$D361</f>
        <v>4740</v>
      </c>
      <c r="AA361" s="379">
        <v>0</v>
      </c>
      <c r="AB361" s="379">
        <f>+AA361*$D361</f>
        <v>0</v>
      </c>
      <c r="AC361" s="379"/>
      <c r="AD361" s="379"/>
      <c r="AE361" s="378">
        <v>0</v>
      </c>
      <c r="AF361" s="379">
        <f>+AE361*$D361</f>
        <v>0</v>
      </c>
      <c r="AG361" s="380">
        <f>E361+G361+I361+K361+M361+O361+Q361+S361+U361+W361+Y361+AA361+AC361+AE361</f>
        <v>5</v>
      </c>
      <c r="AH361" s="379">
        <f>+AG361*$D361</f>
        <v>11850</v>
      </c>
    </row>
    <row r="362" spans="1:34" ht="16.8">
      <c r="A362" s="376"/>
      <c r="B362" s="484"/>
      <c r="C362" s="383"/>
      <c r="D362" s="494"/>
      <c r="E362" s="384"/>
      <c r="F362" s="384"/>
      <c r="G362" s="384"/>
      <c r="H362" s="384"/>
      <c r="I362" s="384"/>
      <c r="J362" s="384"/>
      <c r="K362" s="384"/>
      <c r="L362" s="384"/>
      <c r="M362" s="384"/>
      <c r="N362" s="384"/>
      <c r="O362" s="384"/>
      <c r="P362" s="384"/>
      <c r="Q362" s="384"/>
      <c r="R362" s="384"/>
      <c r="S362" s="384"/>
      <c r="T362" s="384"/>
      <c r="U362" s="384"/>
      <c r="V362" s="384"/>
      <c r="W362" s="384"/>
      <c r="X362" s="384"/>
      <c r="Y362" s="384"/>
      <c r="Z362" s="384"/>
      <c r="AA362" s="384"/>
      <c r="AB362" s="384"/>
      <c r="AC362" s="384"/>
      <c r="AD362" s="384"/>
      <c r="AE362" s="384"/>
      <c r="AF362" s="384"/>
      <c r="AG362" s="380"/>
      <c r="AH362" s="379"/>
    </row>
    <row r="363" spans="1:34" ht="117.6">
      <c r="A363" s="393">
        <f>A361+1</f>
        <v>120</v>
      </c>
      <c r="B363" s="391" t="s">
        <v>946</v>
      </c>
      <c r="C363" s="380" t="s">
        <v>8</v>
      </c>
      <c r="D363" s="494">
        <v>1600</v>
      </c>
      <c r="E363" s="378">
        <f>'Rest Rooms &amp; Toilet Dtl'!G557</f>
        <v>2</v>
      </c>
      <c r="F363" s="379">
        <f>+E363*$D363</f>
        <v>3200</v>
      </c>
      <c r="G363" s="378">
        <v>0</v>
      </c>
      <c r="H363" s="379">
        <f>+G363*$D363</f>
        <v>0</v>
      </c>
      <c r="I363" s="378">
        <f>'Health  Care Center DTL'!G775</f>
        <v>1</v>
      </c>
      <c r="J363" s="379">
        <f>+I363*$D363</f>
        <v>1600</v>
      </c>
      <c r="K363" s="378">
        <v>0</v>
      </c>
      <c r="L363" s="379">
        <f>+K363*$D363</f>
        <v>0</v>
      </c>
      <c r="M363" s="378">
        <v>0</v>
      </c>
      <c r="N363" s="379">
        <f>+M363*$D363</f>
        <v>0</v>
      </c>
      <c r="O363" s="378">
        <v>0</v>
      </c>
      <c r="P363" s="379">
        <f>+O363*$D363</f>
        <v>0</v>
      </c>
      <c r="Q363" s="378">
        <v>0</v>
      </c>
      <c r="R363" s="379">
        <f>+Q363*$D363</f>
        <v>0</v>
      </c>
      <c r="S363" s="378">
        <v>0</v>
      </c>
      <c r="T363" s="379">
        <f>+S363*$D363</f>
        <v>0</v>
      </c>
      <c r="U363" s="378">
        <v>0</v>
      </c>
      <c r="V363" s="379">
        <f>+U363*$D363</f>
        <v>0</v>
      </c>
      <c r="W363" s="378">
        <v>0</v>
      </c>
      <c r="X363" s="379">
        <f>+W363*$D363</f>
        <v>0</v>
      </c>
      <c r="Y363" s="379">
        <f>'Office Area-1 Toilet '!G343</f>
        <v>0</v>
      </c>
      <c r="Z363" s="379">
        <f>+Y363*$D363</f>
        <v>0</v>
      </c>
      <c r="AA363" s="379">
        <v>0</v>
      </c>
      <c r="AB363" s="379">
        <f>+AA363*$D363</f>
        <v>0</v>
      </c>
      <c r="AC363" s="379"/>
      <c r="AD363" s="379"/>
      <c r="AE363" s="378">
        <v>0</v>
      </c>
      <c r="AF363" s="379">
        <f>+AE363*$D363</f>
        <v>0</v>
      </c>
      <c r="AG363" s="380">
        <f>E363+G363+I363+K363+M363+O363+Q363+S363+U363+W363+Y363+AA363+AC363+AE363</f>
        <v>3</v>
      </c>
      <c r="AH363" s="379">
        <f>+AG363*$D363</f>
        <v>4800</v>
      </c>
    </row>
    <row r="364" spans="1:34" ht="16.8">
      <c r="A364" s="376"/>
      <c r="B364" s="484" t="s">
        <v>494</v>
      </c>
      <c r="C364" s="383"/>
      <c r="D364" s="494"/>
      <c r="E364" s="384"/>
      <c r="F364" s="384"/>
      <c r="G364" s="384"/>
      <c r="H364" s="384"/>
      <c r="I364" s="384"/>
      <c r="J364" s="384"/>
      <c r="K364" s="384"/>
      <c r="L364" s="384"/>
      <c r="M364" s="384"/>
      <c r="N364" s="384"/>
      <c r="O364" s="384"/>
      <c r="P364" s="384"/>
      <c r="Q364" s="384"/>
      <c r="R364" s="384"/>
      <c r="S364" s="384"/>
      <c r="T364" s="384"/>
      <c r="U364" s="384"/>
      <c r="V364" s="384"/>
      <c r="W364" s="384"/>
      <c r="X364" s="384"/>
      <c r="Y364" s="384"/>
      <c r="Z364" s="384"/>
      <c r="AA364" s="384"/>
      <c r="AB364" s="384"/>
      <c r="AC364" s="384"/>
      <c r="AD364" s="384"/>
      <c r="AE364" s="384"/>
      <c r="AF364" s="384"/>
      <c r="AG364" s="380"/>
      <c r="AH364" s="379"/>
    </row>
    <row r="365" spans="1:34" ht="100.8">
      <c r="A365" s="393">
        <f>A363+1</f>
        <v>121</v>
      </c>
      <c r="B365" s="391" t="s">
        <v>947</v>
      </c>
      <c r="C365" s="380" t="s">
        <v>8</v>
      </c>
      <c r="D365" s="494">
        <v>1120</v>
      </c>
      <c r="E365" s="378">
        <f>'Rest Rooms &amp; Toilet Dtl'!G592</f>
        <v>4</v>
      </c>
      <c r="F365" s="379">
        <f>+E365*$D365</f>
        <v>4480</v>
      </c>
      <c r="G365" s="378">
        <f>'Workers rest room&amp;change room'!G478</f>
        <v>1</v>
      </c>
      <c r="H365" s="379">
        <f>+G365*$D365</f>
        <v>1120</v>
      </c>
      <c r="I365" s="378">
        <f>'Health  Care Center DTL'!G817</f>
        <v>3</v>
      </c>
      <c r="J365" s="379">
        <f>+I365*$D365</f>
        <v>3360</v>
      </c>
      <c r="K365" s="378">
        <v>0</v>
      </c>
      <c r="L365" s="379">
        <f>+K365*$D365</f>
        <v>0</v>
      </c>
      <c r="M365" s="378">
        <v>0</v>
      </c>
      <c r="N365" s="379">
        <f>+M365*$D365</f>
        <v>0</v>
      </c>
      <c r="O365" s="378">
        <v>0</v>
      </c>
      <c r="P365" s="379">
        <f>+O365*$D365</f>
        <v>0</v>
      </c>
      <c r="Q365" s="378">
        <v>0</v>
      </c>
      <c r="R365" s="379">
        <f>+Q365*$D365</f>
        <v>0</v>
      </c>
      <c r="S365" s="378">
        <v>0</v>
      </c>
      <c r="T365" s="379">
        <f>+S365*$D365</f>
        <v>0</v>
      </c>
      <c r="U365" s="378">
        <v>0</v>
      </c>
      <c r="V365" s="379">
        <f>+U365*$D365</f>
        <v>0</v>
      </c>
      <c r="W365" s="378">
        <v>0</v>
      </c>
      <c r="X365" s="379">
        <f>+W365*$D365</f>
        <v>0</v>
      </c>
      <c r="Y365" s="379">
        <f>'Office Area-1 Toilet '!G385</f>
        <v>6</v>
      </c>
      <c r="Z365" s="379">
        <f>+Y365*$D365</f>
        <v>6720</v>
      </c>
      <c r="AA365" s="379">
        <v>0</v>
      </c>
      <c r="AB365" s="379">
        <f>+AA365*$D365</f>
        <v>0</v>
      </c>
      <c r="AC365" s="379"/>
      <c r="AD365" s="379"/>
      <c r="AE365" s="378">
        <v>0</v>
      </c>
      <c r="AF365" s="379">
        <f>+AE365*$D365</f>
        <v>0</v>
      </c>
      <c r="AG365" s="380">
        <f>E365+G365+I365+K365+M365+O365+Q365+S365+U365+W365+Y365+AA365+AC365+AE365</f>
        <v>14</v>
      </c>
      <c r="AH365" s="379">
        <f>+AG365*$D365</f>
        <v>15680</v>
      </c>
    </row>
    <row r="366" spans="1:34" ht="16.8">
      <c r="A366" s="405"/>
      <c r="B366" s="425"/>
      <c r="C366" s="377"/>
      <c r="D366" s="494"/>
      <c r="E366" s="378"/>
      <c r="F366" s="379"/>
      <c r="G366" s="378"/>
      <c r="H366" s="379"/>
      <c r="I366" s="378"/>
      <c r="J366" s="379"/>
      <c r="K366" s="378"/>
      <c r="L366" s="379"/>
      <c r="M366" s="378"/>
      <c r="N366" s="379"/>
      <c r="O366" s="378"/>
      <c r="P366" s="379"/>
      <c r="Q366" s="378"/>
      <c r="R366" s="379"/>
      <c r="S366" s="378"/>
      <c r="T366" s="379"/>
      <c r="U366" s="378"/>
      <c r="V366" s="379"/>
      <c r="W366" s="378"/>
      <c r="X366" s="379"/>
      <c r="Y366" s="379"/>
      <c r="Z366" s="379"/>
      <c r="AA366" s="379"/>
      <c r="AB366" s="379"/>
      <c r="AC366" s="379"/>
      <c r="AD366" s="379"/>
      <c r="AE366" s="378"/>
      <c r="AF366" s="379"/>
      <c r="AG366" s="380"/>
      <c r="AH366" s="379"/>
    </row>
    <row r="367" spans="1:34" ht="50.4">
      <c r="A367" s="405">
        <f>A365+1</f>
        <v>122</v>
      </c>
      <c r="B367" s="425" t="s">
        <v>691</v>
      </c>
      <c r="C367" s="380" t="s">
        <v>8</v>
      </c>
      <c r="D367" s="494">
        <v>920</v>
      </c>
      <c r="E367" s="378">
        <f>'Rest Rooms &amp; Toilet Dtl'!G541</f>
        <v>7</v>
      </c>
      <c r="F367" s="379">
        <f>+E367*$D367</f>
        <v>6440</v>
      </c>
      <c r="G367" s="378">
        <f>'Workers rest room&amp;change room'!G463</f>
        <v>1</v>
      </c>
      <c r="H367" s="379">
        <f>+G367*$D367</f>
        <v>920</v>
      </c>
      <c r="I367" s="378">
        <f>'Health  Care Center DTL'!G756</f>
        <v>2</v>
      </c>
      <c r="J367" s="379">
        <f>+I367*$D367</f>
        <v>1840</v>
      </c>
      <c r="K367" s="378">
        <v>0</v>
      </c>
      <c r="L367" s="379">
        <f>+K367*$D367</f>
        <v>0</v>
      </c>
      <c r="M367" s="378">
        <v>0</v>
      </c>
      <c r="N367" s="379">
        <f>+M367*$D367</f>
        <v>0</v>
      </c>
      <c r="O367" s="378">
        <v>0</v>
      </c>
      <c r="P367" s="379">
        <f>+O367*$D367</f>
        <v>0</v>
      </c>
      <c r="Q367" s="378">
        <v>0</v>
      </c>
      <c r="R367" s="379">
        <f>+Q367*$D367</f>
        <v>0</v>
      </c>
      <c r="S367" s="378">
        <v>0</v>
      </c>
      <c r="T367" s="379">
        <f>+S367*$D367</f>
        <v>0</v>
      </c>
      <c r="U367" s="378">
        <v>0</v>
      </c>
      <c r="V367" s="379">
        <f>+U367*$D367</f>
        <v>0</v>
      </c>
      <c r="W367" s="378">
        <v>0</v>
      </c>
      <c r="X367" s="379">
        <f>+W367*$D367</f>
        <v>0</v>
      </c>
      <c r="Y367" s="379">
        <f>'Office Area-1 Toilet '!G324</f>
        <v>4</v>
      </c>
      <c r="Z367" s="379">
        <f>+Y367*$D367</f>
        <v>3680</v>
      </c>
      <c r="AA367" s="379">
        <v>0</v>
      </c>
      <c r="AB367" s="379">
        <f>+AA367*$D367</f>
        <v>0</v>
      </c>
      <c r="AC367" s="379"/>
      <c r="AD367" s="379"/>
      <c r="AE367" s="378">
        <v>0</v>
      </c>
      <c r="AF367" s="379">
        <f>+AE367*$D367</f>
        <v>0</v>
      </c>
      <c r="AG367" s="380">
        <f>E367+G367+I367+K367+M367+O367+Q367+S367+U367+W367+Y367+AA367+AC367+AE367</f>
        <v>14</v>
      </c>
      <c r="AH367" s="379">
        <f>+AG367*$D367</f>
        <v>12880</v>
      </c>
    </row>
    <row r="368" spans="1:34" ht="16.8">
      <c r="A368" s="405"/>
      <c r="B368" s="425"/>
      <c r="C368" s="377"/>
      <c r="D368" s="494"/>
      <c r="E368" s="378"/>
      <c r="F368" s="379"/>
      <c r="G368" s="378"/>
      <c r="H368" s="379"/>
      <c r="I368" s="378"/>
      <c r="J368" s="379"/>
      <c r="K368" s="378"/>
      <c r="L368" s="379"/>
      <c r="M368" s="378"/>
      <c r="N368" s="379"/>
      <c r="O368" s="378"/>
      <c r="P368" s="379"/>
      <c r="Q368" s="378"/>
      <c r="R368" s="379"/>
      <c r="S368" s="378"/>
      <c r="T368" s="379"/>
      <c r="U368" s="378"/>
      <c r="V368" s="379"/>
      <c r="W368" s="378"/>
      <c r="X368" s="379"/>
      <c r="Y368" s="379"/>
      <c r="Z368" s="379"/>
      <c r="AA368" s="379"/>
      <c r="AB368" s="379"/>
      <c r="AC368" s="379"/>
      <c r="AD368" s="379"/>
      <c r="AE368" s="378"/>
      <c r="AF368" s="379"/>
      <c r="AG368" s="380"/>
      <c r="AH368" s="379"/>
    </row>
    <row r="369" spans="1:34" ht="50.4">
      <c r="A369" s="405">
        <f>A367+1</f>
        <v>123</v>
      </c>
      <c r="B369" s="425" t="s">
        <v>692</v>
      </c>
      <c r="C369" s="380" t="s">
        <v>8</v>
      </c>
      <c r="D369" s="494">
        <v>350</v>
      </c>
      <c r="E369" s="378">
        <f>'Rest Rooms &amp; Toilet Dtl'!G587</f>
        <v>4</v>
      </c>
      <c r="F369" s="379">
        <f>+E369*$D369</f>
        <v>1400</v>
      </c>
      <c r="G369" s="378">
        <v>0</v>
      </c>
      <c r="H369" s="379">
        <f>+G369*$D369</f>
        <v>0</v>
      </c>
      <c r="I369" s="378">
        <f>'Health  Care Center DTL'!G811</f>
        <v>1</v>
      </c>
      <c r="J369" s="379">
        <f>+I369*$D369</f>
        <v>350</v>
      </c>
      <c r="K369" s="378">
        <v>0</v>
      </c>
      <c r="L369" s="379">
        <f>+K369*$D369</f>
        <v>0</v>
      </c>
      <c r="M369" s="378">
        <v>0</v>
      </c>
      <c r="N369" s="379">
        <f>+M369*$D369</f>
        <v>0</v>
      </c>
      <c r="O369" s="378">
        <v>0</v>
      </c>
      <c r="P369" s="379">
        <f>+O369*$D369</f>
        <v>0</v>
      </c>
      <c r="Q369" s="378">
        <v>0</v>
      </c>
      <c r="R369" s="379">
        <f>+Q369*$D369</f>
        <v>0</v>
      </c>
      <c r="S369" s="378">
        <v>0</v>
      </c>
      <c r="T369" s="379">
        <f>+S369*$D369</f>
        <v>0</v>
      </c>
      <c r="U369" s="378">
        <v>0</v>
      </c>
      <c r="V369" s="379">
        <f>+U369*$D369</f>
        <v>0</v>
      </c>
      <c r="W369" s="378">
        <v>0</v>
      </c>
      <c r="X369" s="379">
        <f>+W369*$D369</f>
        <v>0</v>
      </c>
      <c r="Y369" s="379">
        <f>'Office Area-1 Toilet '!G379</f>
        <v>2</v>
      </c>
      <c r="Z369" s="379">
        <f>+Y369*$D369</f>
        <v>700</v>
      </c>
      <c r="AA369" s="379">
        <v>0</v>
      </c>
      <c r="AB369" s="379">
        <f>+AA369*$D369</f>
        <v>0</v>
      </c>
      <c r="AC369" s="379"/>
      <c r="AD369" s="379"/>
      <c r="AE369" s="378">
        <v>0</v>
      </c>
      <c r="AF369" s="379">
        <f>+AE369*$D369</f>
        <v>0</v>
      </c>
      <c r="AG369" s="380">
        <f>E369+G369+I369+K369+M369+O369+Q369+S369+U369+W369+Y369+AA369+AC369+AE369</f>
        <v>7</v>
      </c>
      <c r="AH369" s="379">
        <f>+AG369*$D369</f>
        <v>2450</v>
      </c>
    </row>
    <row r="370" spans="1:34" ht="16.8">
      <c r="A370" s="376"/>
      <c r="B370" s="485"/>
      <c r="C370" s="383"/>
      <c r="D370" s="494"/>
      <c r="E370" s="384"/>
      <c r="F370" s="384"/>
      <c r="G370" s="384"/>
      <c r="H370" s="384"/>
      <c r="I370" s="384"/>
      <c r="J370" s="384"/>
      <c r="K370" s="384"/>
      <c r="L370" s="384"/>
      <c r="M370" s="384"/>
      <c r="N370" s="384"/>
      <c r="O370" s="384"/>
      <c r="P370" s="384"/>
      <c r="Q370" s="384"/>
      <c r="R370" s="384"/>
      <c r="S370" s="384"/>
      <c r="T370" s="384"/>
      <c r="U370" s="384"/>
      <c r="V370" s="384"/>
      <c r="W370" s="384"/>
      <c r="X370" s="384"/>
      <c r="Y370" s="384"/>
      <c r="Z370" s="384"/>
      <c r="AA370" s="384"/>
      <c r="AB370" s="384"/>
      <c r="AC370" s="384"/>
      <c r="AD370" s="384"/>
      <c r="AE370" s="384"/>
      <c r="AF370" s="384"/>
      <c r="AG370" s="380"/>
      <c r="AH370" s="379"/>
    </row>
    <row r="371" spans="1:34" ht="117.6">
      <c r="A371" s="393">
        <f>A369+1</f>
        <v>124</v>
      </c>
      <c r="B371" s="375" t="s">
        <v>948</v>
      </c>
      <c r="C371" s="380" t="s">
        <v>8</v>
      </c>
      <c r="D371" s="494">
        <v>450</v>
      </c>
      <c r="E371" s="378">
        <f>'Rest Rooms &amp; Toilet Dtl'!G547</f>
        <v>8</v>
      </c>
      <c r="F371" s="379">
        <f>+E371*$D371</f>
        <v>3600</v>
      </c>
      <c r="G371" s="378">
        <f>'Workers rest room&amp;change room'!G468</f>
        <v>1</v>
      </c>
      <c r="H371" s="379">
        <f>+G371*$D371</f>
        <v>450</v>
      </c>
      <c r="I371" s="378">
        <f>'Health  Care Center DTL'!G763</f>
        <v>1</v>
      </c>
      <c r="J371" s="379">
        <f>+I371*$D371</f>
        <v>450</v>
      </c>
      <c r="K371" s="378">
        <v>0</v>
      </c>
      <c r="L371" s="379">
        <f>+K371*$D371</f>
        <v>0</v>
      </c>
      <c r="M371" s="378">
        <v>0</v>
      </c>
      <c r="N371" s="379">
        <f>+M371*$D371</f>
        <v>0</v>
      </c>
      <c r="O371" s="378">
        <v>0</v>
      </c>
      <c r="P371" s="379">
        <f>+O371*$D371</f>
        <v>0</v>
      </c>
      <c r="Q371" s="378">
        <v>0</v>
      </c>
      <c r="R371" s="379">
        <f>+Q371*$D371</f>
        <v>0</v>
      </c>
      <c r="S371" s="378">
        <v>0</v>
      </c>
      <c r="T371" s="379">
        <f>+S371*$D371</f>
        <v>0</v>
      </c>
      <c r="U371" s="378">
        <v>0</v>
      </c>
      <c r="V371" s="379">
        <f>+U371*$D371</f>
        <v>0</v>
      </c>
      <c r="W371" s="378">
        <v>0</v>
      </c>
      <c r="X371" s="379">
        <f>+W371*$D371</f>
        <v>0</v>
      </c>
      <c r="Y371" s="379">
        <f>'Office Area-1 Toilet '!G331</f>
        <v>4</v>
      </c>
      <c r="Z371" s="379">
        <f>+Y371*$D371</f>
        <v>1800</v>
      </c>
      <c r="AA371" s="379">
        <v>0</v>
      </c>
      <c r="AB371" s="379">
        <f>+AA371*$D371</f>
        <v>0</v>
      </c>
      <c r="AC371" s="379"/>
      <c r="AD371" s="379"/>
      <c r="AE371" s="378">
        <v>0</v>
      </c>
      <c r="AF371" s="379">
        <f>+AE371*$D371</f>
        <v>0</v>
      </c>
      <c r="AG371" s="380">
        <f>E371+G371+I371+K371+M371+O371+Q371+S371+U371+W371+Y371+AA371+AC371+AE371</f>
        <v>14</v>
      </c>
      <c r="AH371" s="379">
        <f>+AG371*$D371</f>
        <v>6300</v>
      </c>
    </row>
    <row r="372" spans="1:34" ht="16.8">
      <c r="A372" s="405"/>
      <c r="B372" s="418"/>
      <c r="C372" s="377"/>
      <c r="D372" s="494"/>
      <c r="E372" s="378"/>
      <c r="F372" s="379"/>
      <c r="G372" s="378"/>
      <c r="H372" s="379"/>
      <c r="I372" s="378"/>
      <c r="J372" s="379"/>
      <c r="K372" s="378"/>
      <c r="L372" s="379"/>
      <c r="M372" s="378"/>
      <c r="N372" s="379"/>
      <c r="O372" s="378"/>
      <c r="P372" s="379"/>
      <c r="Q372" s="378"/>
      <c r="R372" s="379"/>
      <c r="S372" s="378"/>
      <c r="T372" s="379"/>
      <c r="U372" s="378"/>
      <c r="V372" s="379"/>
      <c r="W372" s="378"/>
      <c r="X372" s="379"/>
      <c r="Y372" s="379"/>
      <c r="Z372" s="379"/>
      <c r="AA372" s="379"/>
      <c r="AB372" s="379"/>
      <c r="AC372" s="379"/>
      <c r="AD372" s="379"/>
      <c r="AE372" s="378"/>
      <c r="AF372" s="379"/>
      <c r="AG372" s="380"/>
      <c r="AH372" s="379"/>
    </row>
    <row r="373" spans="1:34" ht="151.19999999999999">
      <c r="A373" s="393">
        <f>A371+1</f>
        <v>125</v>
      </c>
      <c r="B373" s="375" t="s">
        <v>949</v>
      </c>
      <c r="C373" s="383"/>
      <c r="D373" s="49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0"/>
      <c r="AH373" s="379"/>
    </row>
    <row r="374" spans="1:34" ht="16.8">
      <c r="A374" s="376"/>
      <c r="B374" s="401" t="s">
        <v>15</v>
      </c>
      <c r="C374" s="376"/>
      <c r="D374" s="494"/>
      <c r="E374" s="378"/>
      <c r="F374" s="378"/>
      <c r="G374" s="378"/>
      <c r="H374" s="378"/>
      <c r="I374" s="378"/>
      <c r="J374" s="378"/>
      <c r="K374" s="378"/>
      <c r="L374" s="378"/>
      <c r="M374" s="378"/>
      <c r="N374" s="378"/>
      <c r="O374" s="378"/>
      <c r="P374" s="378"/>
      <c r="Q374" s="378"/>
      <c r="R374" s="378"/>
      <c r="S374" s="378"/>
      <c r="T374" s="378"/>
      <c r="U374" s="378"/>
      <c r="V374" s="378"/>
      <c r="W374" s="378"/>
      <c r="X374" s="378"/>
      <c r="Y374" s="378"/>
      <c r="Z374" s="378"/>
      <c r="AA374" s="378"/>
      <c r="AB374" s="378"/>
      <c r="AC374" s="378"/>
      <c r="AD374" s="378"/>
      <c r="AE374" s="378"/>
      <c r="AF374" s="378"/>
      <c r="AG374" s="380"/>
      <c r="AH374" s="379"/>
    </row>
    <row r="375" spans="1:34" ht="16.8">
      <c r="A375" s="376"/>
      <c r="B375" s="401" t="s">
        <v>649</v>
      </c>
      <c r="C375" s="380" t="s">
        <v>9</v>
      </c>
      <c r="D375" s="494">
        <v>380</v>
      </c>
      <c r="E375" s="378">
        <f>'Rest Rooms &amp; Toilet Dtl'!G601</f>
        <v>2</v>
      </c>
      <c r="F375" s="379">
        <f>+E375*$D375</f>
        <v>760</v>
      </c>
      <c r="G375" s="378">
        <v>0</v>
      </c>
      <c r="H375" s="379">
        <f>+G375*$D375</f>
        <v>0</v>
      </c>
      <c r="I375" s="378">
        <f>'Health  Care Center DTL'!G828</f>
        <v>18</v>
      </c>
      <c r="J375" s="379">
        <f>+I375*$D375</f>
        <v>6840</v>
      </c>
      <c r="K375" s="378">
        <v>0</v>
      </c>
      <c r="L375" s="379">
        <f>+K375*$D375</f>
        <v>0</v>
      </c>
      <c r="M375" s="378">
        <v>0</v>
      </c>
      <c r="N375" s="379">
        <f>+M375*$D375</f>
        <v>0</v>
      </c>
      <c r="O375" s="378">
        <v>0</v>
      </c>
      <c r="P375" s="379">
        <f>+O375*$D375</f>
        <v>0</v>
      </c>
      <c r="Q375" s="378">
        <v>0</v>
      </c>
      <c r="R375" s="379">
        <f>+Q375*$D375</f>
        <v>0</v>
      </c>
      <c r="S375" s="378">
        <v>0</v>
      </c>
      <c r="T375" s="379">
        <f>+S375*$D375</f>
        <v>0</v>
      </c>
      <c r="U375" s="378">
        <v>0</v>
      </c>
      <c r="V375" s="379">
        <f>+U375*$D375</f>
        <v>0</v>
      </c>
      <c r="W375" s="378">
        <v>0</v>
      </c>
      <c r="X375" s="379">
        <f>+W375*$D375</f>
        <v>0</v>
      </c>
      <c r="Y375" s="379">
        <f>'Office Area-1 Toilet '!G395</f>
        <v>0</v>
      </c>
      <c r="Z375" s="379">
        <f>+Y375*$D375</f>
        <v>0</v>
      </c>
      <c r="AA375" s="379">
        <v>0</v>
      </c>
      <c r="AB375" s="379">
        <f>+AA375*$D375</f>
        <v>0</v>
      </c>
      <c r="AC375" s="379"/>
      <c r="AD375" s="379"/>
      <c r="AE375" s="378">
        <v>0</v>
      </c>
      <c r="AF375" s="379">
        <f>+AE375*$D375</f>
        <v>0</v>
      </c>
      <c r="AG375" s="380">
        <f t="shared" ref="AG375:AG376" si="60">E375+G375+I375+K375+M375+O375+Q375+S375+U375+W375+Y375+AA375+AC375+AE375</f>
        <v>20</v>
      </c>
      <c r="AH375" s="379">
        <f>+AG375*$D375</f>
        <v>7600</v>
      </c>
    </row>
    <row r="376" spans="1:34" ht="16.8">
      <c r="A376" s="376"/>
      <c r="B376" s="401" t="s">
        <v>650</v>
      </c>
      <c r="C376" s="380" t="s">
        <v>9</v>
      </c>
      <c r="D376" s="494">
        <v>420</v>
      </c>
      <c r="E376" s="378">
        <f>'Rest Rooms &amp; Toilet Dtl'!G604</f>
        <v>12</v>
      </c>
      <c r="F376" s="379">
        <f>+E376*$D376</f>
        <v>5040</v>
      </c>
      <c r="G376" s="378">
        <v>0</v>
      </c>
      <c r="H376" s="379">
        <f>+G376*$D376</f>
        <v>0</v>
      </c>
      <c r="I376" s="378">
        <f>'Health  Care Center DTL'!G832</f>
        <v>3</v>
      </c>
      <c r="J376" s="379">
        <f>+I376*$D376</f>
        <v>1260</v>
      </c>
      <c r="K376" s="378">
        <v>0</v>
      </c>
      <c r="L376" s="379">
        <f>+K376*$D376</f>
        <v>0</v>
      </c>
      <c r="M376" s="378">
        <v>0</v>
      </c>
      <c r="N376" s="379">
        <f>+M376*$D376</f>
        <v>0</v>
      </c>
      <c r="O376" s="378">
        <v>0</v>
      </c>
      <c r="P376" s="379">
        <f>+O376*$D376</f>
        <v>0</v>
      </c>
      <c r="Q376" s="378">
        <v>0</v>
      </c>
      <c r="R376" s="379">
        <f>+Q376*$D376</f>
        <v>0</v>
      </c>
      <c r="S376" s="378">
        <v>0</v>
      </c>
      <c r="T376" s="379">
        <f>+S376*$D376</f>
        <v>0</v>
      </c>
      <c r="U376" s="378">
        <v>0</v>
      </c>
      <c r="V376" s="379">
        <f>+U376*$D376</f>
        <v>0</v>
      </c>
      <c r="W376" s="378">
        <v>0</v>
      </c>
      <c r="X376" s="379">
        <f>+W376*$D376</f>
        <v>0</v>
      </c>
      <c r="Y376" s="379">
        <f>'Office Area-1 Toilet '!G398</f>
        <v>0</v>
      </c>
      <c r="Z376" s="379">
        <f>+Y376*$D376</f>
        <v>0</v>
      </c>
      <c r="AA376" s="379">
        <v>0</v>
      </c>
      <c r="AB376" s="379">
        <f>+AA376*$D376</f>
        <v>0</v>
      </c>
      <c r="AC376" s="379"/>
      <c r="AD376" s="379"/>
      <c r="AE376" s="378">
        <v>0</v>
      </c>
      <c r="AF376" s="379">
        <f>+AE376*$D376</f>
        <v>0</v>
      </c>
      <c r="AG376" s="380">
        <f t="shared" si="60"/>
        <v>15</v>
      </c>
      <c r="AH376" s="379">
        <f>+AG376*$D376</f>
        <v>6300</v>
      </c>
    </row>
    <row r="377" spans="1:34" ht="16.8">
      <c r="A377" s="376"/>
      <c r="B377" s="401" t="s">
        <v>16</v>
      </c>
      <c r="C377" s="380"/>
      <c r="D377" s="494"/>
      <c r="E377" s="378"/>
      <c r="F377" s="378"/>
      <c r="G377" s="378"/>
      <c r="H377" s="378"/>
      <c r="I377" s="378"/>
      <c r="J377" s="378"/>
      <c r="K377" s="378"/>
      <c r="L377" s="378"/>
      <c r="M377" s="378"/>
      <c r="N377" s="378"/>
      <c r="O377" s="378"/>
      <c r="P377" s="378"/>
      <c r="Q377" s="378"/>
      <c r="R377" s="378"/>
      <c r="S377" s="378"/>
      <c r="T377" s="378"/>
      <c r="U377" s="378"/>
      <c r="V377" s="378"/>
      <c r="W377" s="378"/>
      <c r="X377" s="378"/>
      <c r="Y377" s="378"/>
      <c r="Z377" s="378"/>
      <c r="AA377" s="378"/>
      <c r="AB377" s="378"/>
      <c r="AC377" s="378"/>
      <c r="AD377" s="378"/>
      <c r="AE377" s="378"/>
      <c r="AF377" s="378"/>
      <c r="AG377" s="380"/>
      <c r="AH377" s="379"/>
    </row>
    <row r="378" spans="1:34" ht="100.8">
      <c r="A378" s="405">
        <f>A373+1</f>
        <v>126</v>
      </c>
      <c r="B378" s="486" t="s">
        <v>693</v>
      </c>
      <c r="C378" s="377"/>
      <c r="D378" s="494"/>
      <c r="E378" s="378"/>
      <c r="F378" s="378"/>
      <c r="G378" s="378"/>
      <c r="H378" s="378"/>
      <c r="I378" s="378"/>
      <c r="J378" s="378"/>
      <c r="K378" s="378"/>
      <c r="L378" s="378"/>
      <c r="M378" s="378"/>
      <c r="N378" s="378"/>
      <c r="O378" s="378"/>
      <c r="P378" s="378"/>
      <c r="Q378" s="378"/>
      <c r="R378" s="378"/>
      <c r="S378" s="378"/>
      <c r="T378" s="378"/>
      <c r="U378" s="378"/>
      <c r="V378" s="378"/>
      <c r="W378" s="378"/>
      <c r="X378" s="378"/>
      <c r="Y378" s="378"/>
      <c r="Z378" s="378"/>
      <c r="AA378" s="378"/>
      <c r="AB378" s="378"/>
      <c r="AC378" s="378"/>
      <c r="AD378" s="378"/>
      <c r="AE378" s="378"/>
      <c r="AF378" s="378"/>
      <c r="AG378" s="380"/>
      <c r="AH378" s="379"/>
    </row>
    <row r="379" spans="1:34" ht="16.8">
      <c r="A379" s="405"/>
      <c r="B379" s="401" t="s">
        <v>16</v>
      </c>
      <c r="C379" s="377"/>
      <c r="D379" s="494"/>
      <c r="E379" s="378"/>
      <c r="F379" s="378"/>
      <c r="G379" s="378"/>
      <c r="H379" s="378"/>
      <c r="I379" s="378"/>
      <c r="J379" s="378"/>
      <c r="K379" s="378"/>
      <c r="L379" s="378"/>
      <c r="M379" s="378"/>
      <c r="N379" s="378"/>
      <c r="O379" s="378"/>
      <c r="P379" s="378"/>
      <c r="Q379" s="378"/>
      <c r="R379" s="378"/>
      <c r="S379" s="378"/>
      <c r="T379" s="378"/>
      <c r="U379" s="378"/>
      <c r="V379" s="378"/>
      <c r="W379" s="378"/>
      <c r="X379" s="378"/>
      <c r="Y379" s="378"/>
      <c r="Z379" s="378"/>
      <c r="AA379" s="378"/>
      <c r="AB379" s="378"/>
      <c r="AC379" s="378"/>
      <c r="AD379" s="378"/>
      <c r="AE379" s="378"/>
      <c r="AF379" s="378"/>
      <c r="AG379" s="380"/>
      <c r="AH379" s="379"/>
    </row>
    <row r="380" spans="1:34" ht="16.8">
      <c r="A380" s="376"/>
      <c r="B380" s="401" t="s">
        <v>651</v>
      </c>
      <c r="C380" s="380" t="s">
        <v>9</v>
      </c>
      <c r="D380" s="494">
        <v>420</v>
      </c>
      <c r="E380" s="378">
        <f>'Rest Rooms &amp; Toilet Dtl'!G622</f>
        <v>15</v>
      </c>
      <c r="F380" s="379">
        <f>+E380*$D380</f>
        <v>6300</v>
      </c>
      <c r="G380" s="378">
        <f>'Workers rest room&amp;change room'!G482</f>
        <v>35</v>
      </c>
      <c r="H380" s="379">
        <f>+G380*$D380</f>
        <v>14700</v>
      </c>
      <c r="I380" s="378">
        <f>'Health  Care Center DTL'!G856</f>
        <v>22</v>
      </c>
      <c r="J380" s="379">
        <f>+I380*$D380</f>
        <v>9240</v>
      </c>
      <c r="K380" s="378">
        <v>0</v>
      </c>
      <c r="L380" s="379">
        <f>+K380*$D380</f>
        <v>0</v>
      </c>
      <c r="M380" s="378">
        <v>0</v>
      </c>
      <c r="N380" s="379">
        <f>+M380*$D380</f>
        <v>0</v>
      </c>
      <c r="O380" s="378">
        <v>0</v>
      </c>
      <c r="P380" s="379">
        <f>+O380*$D380</f>
        <v>0</v>
      </c>
      <c r="Q380" s="378">
        <v>0</v>
      </c>
      <c r="R380" s="379">
        <f>+Q380*$D380</f>
        <v>0</v>
      </c>
      <c r="S380" s="378">
        <v>0</v>
      </c>
      <c r="T380" s="379">
        <f>+S380*$D380</f>
        <v>0</v>
      </c>
      <c r="U380" s="378">
        <v>0</v>
      </c>
      <c r="V380" s="379">
        <f>+U380*$D380</f>
        <v>0</v>
      </c>
      <c r="W380" s="378">
        <v>0</v>
      </c>
      <c r="X380" s="379">
        <f>+W380*$D380</f>
        <v>0</v>
      </c>
      <c r="Y380" s="379">
        <f>'Office Area-1 Toilet '!G415</f>
        <v>32</v>
      </c>
      <c r="Z380" s="379">
        <f>+Y380*$D380</f>
        <v>13440</v>
      </c>
      <c r="AA380" s="379">
        <v>0</v>
      </c>
      <c r="AB380" s="379">
        <f>+AA380*$D380</f>
        <v>0</v>
      </c>
      <c r="AC380" s="379"/>
      <c r="AD380" s="379"/>
      <c r="AE380" s="378">
        <f>'Sump &amp; External  Servieces Dtl '!G153</f>
        <v>0</v>
      </c>
      <c r="AF380" s="379">
        <f>+AE380*$D380</f>
        <v>0</v>
      </c>
      <c r="AG380" s="380">
        <f t="shared" ref="AG380:AG383" si="61">E380+G380+I380+K380+M380+O380+Q380+S380+U380+W380+Y380+AA380+AC380+AE380</f>
        <v>104</v>
      </c>
      <c r="AH380" s="379">
        <f>+AG380*$D380</f>
        <v>43680</v>
      </c>
    </row>
    <row r="381" spans="1:34" ht="16.8">
      <c r="A381" s="376"/>
      <c r="B381" s="401" t="s">
        <v>652</v>
      </c>
      <c r="C381" s="380" t="s">
        <v>9</v>
      </c>
      <c r="D381" s="494">
        <v>490</v>
      </c>
      <c r="E381" s="378">
        <f>'Rest Rooms &amp; Toilet Dtl'!G617</f>
        <v>10</v>
      </c>
      <c r="F381" s="379">
        <f>+E381*$D381</f>
        <v>4900</v>
      </c>
      <c r="G381" s="378">
        <v>0</v>
      </c>
      <c r="H381" s="379">
        <f>+G381*$D381</f>
        <v>0</v>
      </c>
      <c r="I381" s="378">
        <f>'Health  Care Center DTL'!G840</f>
        <v>8</v>
      </c>
      <c r="J381" s="379">
        <f>+I381*$D381</f>
        <v>3920</v>
      </c>
      <c r="K381" s="378">
        <v>0</v>
      </c>
      <c r="L381" s="379">
        <f>+K381*$D381</f>
        <v>0</v>
      </c>
      <c r="M381" s="378">
        <v>0</v>
      </c>
      <c r="N381" s="379">
        <f>+M381*$D381</f>
        <v>0</v>
      </c>
      <c r="O381" s="378">
        <v>0</v>
      </c>
      <c r="P381" s="379">
        <f>+O381*$D381</f>
        <v>0</v>
      </c>
      <c r="Q381" s="378">
        <v>0</v>
      </c>
      <c r="R381" s="379">
        <f>+Q381*$D381</f>
        <v>0</v>
      </c>
      <c r="S381" s="378">
        <v>0</v>
      </c>
      <c r="T381" s="379">
        <f>+S381*$D381</f>
        <v>0</v>
      </c>
      <c r="U381" s="378">
        <v>0</v>
      </c>
      <c r="V381" s="379">
        <f>+U381*$D381</f>
        <v>0</v>
      </c>
      <c r="W381" s="378">
        <v>0</v>
      </c>
      <c r="X381" s="379">
        <f>+W381*$D381</f>
        <v>0</v>
      </c>
      <c r="Y381" s="379">
        <f>'Office Area-1 Toilet '!G406</f>
        <v>0</v>
      </c>
      <c r="Z381" s="379">
        <f>+Y381*$D381</f>
        <v>0</v>
      </c>
      <c r="AA381" s="379">
        <v>0</v>
      </c>
      <c r="AB381" s="379">
        <f>+AA381*$D381</f>
        <v>0</v>
      </c>
      <c r="AC381" s="379"/>
      <c r="AD381" s="379"/>
      <c r="AE381" s="378">
        <v>0</v>
      </c>
      <c r="AF381" s="379">
        <f>+AE381*$D381</f>
        <v>0</v>
      </c>
      <c r="AG381" s="380">
        <f t="shared" si="61"/>
        <v>18</v>
      </c>
      <c r="AH381" s="379">
        <f>+AG381*$D381</f>
        <v>8820</v>
      </c>
    </row>
    <row r="382" spans="1:34" ht="16.8">
      <c r="A382" s="376"/>
      <c r="B382" s="401" t="s">
        <v>653</v>
      </c>
      <c r="C382" s="380" t="s">
        <v>9</v>
      </c>
      <c r="D382" s="494">
        <v>530</v>
      </c>
      <c r="E382" s="378">
        <v>0</v>
      </c>
      <c r="F382" s="379">
        <f>+E382*$D382</f>
        <v>0</v>
      </c>
      <c r="G382" s="378">
        <v>0</v>
      </c>
      <c r="H382" s="379">
        <f>+G382*$D382</f>
        <v>0</v>
      </c>
      <c r="I382" s="378">
        <f>'Health  Care Center DTL'!G845</f>
        <v>10</v>
      </c>
      <c r="J382" s="379">
        <f>+I382*$D382</f>
        <v>5300</v>
      </c>
      <c r="K382" s="378">
        <v>0</v>
      </c>
      <c r="L382" s="379">
        <f>+K382*$D382</f>
        <v>0</v>
      </c>
      <c r="M382" s="378">
        <v>0</v>
      </c>
      <c r="N382" s="379">
        <f>+M382*$D382</f>
        <v>0</v>
      </c>
      <c r="O382" s="378">
        <v>0</v>
      </c>
      <c r="P382" s="379">
        <f>+O382*$D382</f>
        <v>0</v>
      </c>
      <c r="Q382" s="378">
        <v>0</v>
      </c>
      <c r="R382" s="379">
        <f>+Q382*$D382</f>
        <v>0</v>
      </c>
      <c r="S382" s="378">
        <v>0</v>
      </c>
      <c r="T382" s="379">
        <f>+S382*$D382</f>
        <v>0</v>
      </c>
      <c r="U382" s="378">
        <v>0</v>
      </c>
      <c r="V382" s="379">
        <f>+U382*$D382</f>
        <v>0</v>
      </c>
      <c r="W382" s="378">
        <v>0</v>
      </c>
      <c r="X382" s="379">
        <f>+W382*$D382</f>
        <v>0</v>
      </c>
      <c r="Y382" s="379">
        <v>0</v>
      </c>
      <c r="Z382" s="379">
        <f>+Y382*$D382</f>
        <v>0</v>
      </c>
      <c r="AA382" s="379">
        <v>0</v>
      </c>
      <c r="AB382" s="379">
        <f>+AA382*$D382</f>
        <v>0</v>
      </c>
      <c r="AC382" s="379"/>
      <c r="AD382" s="379"/>
      <c r="AE382" s="378">
        <f>'Sump &amp; External  Servieces Dtl '!G157</f>
        <v>0</v>
      </c>
      <c r="AF382" s="379">
        <f>+AE382*$D382</f>
        <v>0</v>
      </c>
      <c r="AG382" s="380">
        <f t="shared" si="61"/>
        <v>10</v>
      </c>
      <c r="AH382" s="379">
        <f>+AG382*$D382</f>
        <v>5300</v>
      </c>
    </row>
    <row r="383" spans="1:34" ht="16.8">
      <c r="A383" s="376"/>
      <c r="B383" s="401" t="s">
        <v>654</v>
      </c>
      <c r="C383" s="380" t="s">
        <v>9</v>
      </c>
      <c r="D383" s="494">
        <v>685</v>
      </c>
      <c r="E383" s="378">
        <v>0</v>
      </c>
      <c r="F383" s="379">
        <f>+E383*$D383</f>
        <v>0</v>
      </c>
      <c r="G383" s="378">
        <v>0</v>
      </c>
      <c r="H383" s="379">
        <f>+G383*$D383</f>
        <v>0</v>
      </c>
      <c r="I383" s="378">
        <v>0</v>
      </c>
      <c r="J383" s="379">
        <f>+I383*$D383</f>
        <v>0</v>
      </c>
      <c r="K383" s="378">
        <f>ROUND(K380*0.3,0)</f>
        <v>0</v>
      </c>
      <c r="L383" s="379">
        <f>+K383*$D383</f>
        <v>0</v>
      </c>
      <c r="M383" s="378">
        <f>ROUND(M380*0.3,0)</f>
        <v>0</v>
      </c>
      <c r="N383" s="379">
        <f>+M383*$D383</f>
        <v>0</v>
      </c>
      <c r="O383" s="378">
        <v>0</v>
      </c>
      <c r="P383" s="379">
        <f>+O383*$D383</f>
        <v>0</v>
      </c>
      <c r="Q383" s="378">
        <f>ROUND(Q380*0.3,0)</f>
        <v>0</v>
      </c>
      <c r="R383" s="379">
        <f>+Q383*$D383</f>
        <v>0</v>
      </c>
      <c r="S383" s="378">
        <f>ROUND(S380*0.3,0)</f>
        <v>0</v>
      </c>
      <c r="T383" s="379">
        <f>+S383*$D383</f>
        <v>0</v>
      </c>
      <c r="U383" s="378">
        <v>0</v>
      </c>
      <c r="V383" s="379">
        <f>+U383*$D383</f>
        <v>0</v>
      </c>
      <c r="W383" s="378">
        <f>ROUND(W380*0.3,0)</f>
        <v>0</v>
      </c>
      <c r="X383" s="379">
        <f>+W383*$D383</f>
        <v>0</v>
      </c>
      <c r="Y383" s="379">
        <v>0</v>
      </c>
      <c r="Z383" s="379">
        <f>+Y383*$D383</f>
        <v>0</v>
      </c>
      <c r="AA383" s="379">
        <v>0</v>
      </c>
      <c r="AB383" s="379">
        <f>+AA383*$D383</f>
        <v>0</v>
      </c>
      <c r="AC383" s="379"/>
      <c r="AD383" s="379"/>
      <c r="AE383" s="378">
        <v>0</v>
      </c>
      <c r="AF383" s="379">
        <f>+AE383*$D383</f>
        <v>0</v>
      </c>
      <c r="AG383" s="380">
        <f t="shared" si="61"/>
        <v>0</v>
      </c>
      <c r="AH383" s="379">
        <f>+AG383*$D383</f>
        <v>0</v>
      </c>
    </row>
    <row r="384" spans="1:34" ht="16.8">
      <c r="A384" s="376"/>
      <c r="B384" s="485"/>
      <c r="C384" s="383"/>
      <c r="D384" s="494"/>
      <c r="E384" s="378"/>
      <c r="F384" s="384"/>
      <c r="G384" s="384"/>
      <c r="H384" s="384"/>
      <c r="I384" s="384"/>
      <c r="J384" s="384"/>
      <c r="K384" s="384"/>
      <c r="L384" s="384"/>
      <c r="M384" s="384"/>
      <c r="N384" s="384"/>
      <c r="O384" s="384"/>
      <c r="P384" s="384"/>
      <c r="Q384" s="384"/>
      <c r="R384" s="384"/>
      <c r="S384" s="384"/>
      <c r="T384" s="384"/>
      <c r="U384" s="384"/>
      <c r="V384" s="384"/>
      <c r="W384" s="384"/>
      <c r="X384" s="384"/>
      <c r="Y384" s="384"/>
      <c r="Z384" s="384"/>
      <c r="AA384" s="384"/>
      <c r="AB384" s="384"/>
      <c r="AC384" s="384"/>
      <c r="AD384" s="384"/>
      <c r="AE384" s="384"/>
      <c r="AF384" s="384"/>
      <c r="AG384" s="380"/>
      <c r="AH384" s="379"/>
    </row>
    <row r="385" spans="1:34" ht="67.2">
      <c r="A385" s="405">
        <f>A378+1</f>
        <v>127</v>
      </c>
      <c r="B385" s="425" t="s">
        <v>694</v>
      </c>
      <c r="C385" s="387" t="s">
        <v>661</v>
      </c>
      <c r="D385" s="494">
        <v>620</v>
      </c>
      <c r="E385" s="378">
        <f>'Rest Rooms &amp; Toilet Dtl'!G625</f>
        <v>2</v>
      </c>
      <c r="F385" s="379">
        <f>+E385*$D385</f>
        <v>1240</v>
      </c>
      <c r="G385" s="378">
        <f>'Workers rest room&amp;change room'!G486</f>
        <v>1</v>
      </c>
      <c r="H385" s="379">
        <f>+G385*$D385</f>
        <v>620</v>
      </c>
      <c r="I385" s="378">
        <f>'Health  Care Center DTL'!G858</f>
        <v>1</v>
      </c>
      <c r="J385" s="379">
        <f>+I385*$D385</f>
        <v>620</v>
      </c>
      <c r="K385" s="378">
        <v>0</v>
      </c>
      <c r="L385" s="379">
        <f>+K385*$D385</f>
        <v>0</v>
      </c>
      <c r="M385" s="378">
        <v>0</v>
      </c>
      <c r="N385" s="379">
        <f>+M385*$D385</f>
        <v>0</v>
      </c>
      <c r="O385" s="378">
        <v>0</v>
      </c>
      <c r="P385" s="379">
        <f>+O385*$D385</f>
        <v>0</v>
      </c>
      <c r="Q385" s="378">
        <v>0</v>
      </c>
      <c r="R385" s="379">
        <f>+Q385*$D385</f>
        <v>0</v>
      </c>
      <c r="S385" s="378">
        <v>0</v>
      </c>
      <c r="T385" s="379">
        <f>+S385*$D385</f>
        <v>0</v>
      </c>
      <c r="U385" s="378">
        <v>0</v>
      </c>
      <c r="V385" s="379">
        <f>+U385*$D385</f>
        <v>0</v>
      </c>
      <c r="W385" s="378">
        <v>0</v>
      </c>
      <c r="X385" s="379">
        <f>+W385*$D385</f>
        <v>0</v>
      </c>
      <c r="Y385" s="379">
        <f>'Office Area-1 Toilet '!G417</f>
        <v>1</v>
      </c>
      <c r="Z385" s="379">
        <f>+Y385*$D385</f>
        <v>620</v>
      </c>
      <c r="AA385" s="379">
        <v>0</v>
      </c>
      <c r="AB385" s="379">
        <f>+AA385*$D385</f>
        <v>0</v>
      </c>
      <c r="AC385" s="379"/>
      <c r="AD385" s="379"/>
      <c r="AE385" s="378">
        <f>'Sump &amp; External  Servieces Dtl '!G160</f>
        <v>5</v>
      </c>
      <c r="AF385" s="379">
        <f>+AE385*$D385</f>
        <v>3100</v>
      </c>
      <c r="AG385" s="380">
        <f>E385+G385+I385+K385+M385+O385+Q385+S385+U385+W385+Y385+AA385+AC385+AE385</f>
        <v>10</v>
      </c>
      <c r="AH385" s="379">
        <f>+AG385*$D385</f>
        <v>6200</v>
      </c>
    </row>
    <row r="386" spans="1:34" ht="16.8">
      <c r="A386" s="398"/>
      <c r="B386" s="425" t="s">
        <v>659</v>
      </c>
      <c r="C386" s="387" t="s">
        <v>661</v>
      </c>
      <c r="D386" s="494">
        <v>680</v>
      </c>
      <c r="E386" s="378">
        <f>'Rest Rooms &amp; Toilet Dtl'!G626</f>
        <v>1</v>
      </c>
      <c r="F386" s="379">
        <f>+E386*$D386</f>
        <v>680</v>
      </c>
      <c r="G386" s="378">
        <v>0</v>
      </c>
      <c r="H386" s="379">
        <f>+G386*$D386</f>
        <v>0</v>
      </c>
      <c r="I386" s="378">
        <f>'Health  Care Center DTL'!G859</f>
        <v>1</v>
      </c>
      <c r="J386" s="379">
        <f>+I386*$D386</f>
        <v>680</v>
      </c>
      <c r="K386" s="378">
        <v>0</v>
      </c>
      <c r="L386" s="379">
        <f>+K386*$D386</f>
        <v>0</v>
      </c>
      <c r="M386" s="378">
        <v>0</v>
      </c>
      <c r="N386" s="379">
        <f>+M386*$D386</f>
        <v>0</v>
      </c>
      <c r="O386" s="378">
        <v>0</v>
      </c>
      <c r="P386" s="379">
        <f>+O386*$D386</f>
        <v>0</v>
      </c>
      <c r="Q386" s="378">
        <v>0</v>
      </c>
      <c r="R386" s="379">
        <f>+Q386*$D386</f>
        <v>0</v>
      </c>
      <c r="S386" s="378">
        <v>0</v>
      </c>
      <c r="T386" s="379">
        <f>+S386*$D386</f>
        <v>0</v>
      </c>
      <c r="U386" s="378">
        <v>0</v>
      </c>
      <c r="V386" s="379">
        <f>+U386*$D386</f>
        <v>0</v>
      </c>
      <c r="W386" s="378">
        <v>0</v>
      </c>
      <c r="X386" s="379">
        <f>+W386*$D386</f>
        <v>0</v>
      </c>
      <c r="Y386" s="379">
        <f>'Office Area-1 Toilet '!G418</f>
        <v>1</v>
      </c>
      <c r="Z386" s="379">
        <f>+Y386*$D386</f>
        <v>680</v>
      </c>
      <c r="AA386" s="379">
        <v>0</v>
      </c>
      <c r="AB386" s="379">
        <f>+AA386*$D386</f>
        <v>0</v>
      </c>
      <c r="AC386" s="379"/>
      <c r="AD386" s="379"/>
      <c r="AE386" s="378">
        <f>'Sump &amp; External  Servieces Dtl '!G161</f>
        <v>3</v>
      </c>
      <c r="AF386" s="379">
        <f>+AE386*$D386</f>
        <v>2040</v>
      </c>
      <c r="AG386" s="380">
        <f>E386+G386+I386+K386+M386+O386+Q386+S386+U386+W386+Y386+AA386+AC386+AE386</f>
        <v>6</v>
      </c>
      <c r="AH386" s="379">
        <f>+AG386*$D386</f>
        <v>4080</v>
      </c>
    </row>
    <row r="387" spans="1:34" ht="16.8">
      <c r="A387" s="398"/>
      <c r="B387" s="425" t="s">
        <v>660</v>
      </c>
      <c r="C387" s="387" t="s">
        <v>661</v>
      </c>
      <c r="D387" s="494">
        <v>820</v>
      </c>
      <c r="E387" s="378">
        <v>0</v>
      </c>
      <c r="F387" s="379">
        <f>+E387*$D387</f>
        <v>0</v>
      </c>
      <c r="G387" s="378">
        <v>0</v>
      </c>
      <c r="H387" s="379">
        <f>+G387*$D387</f>
        <v>0</v>
      </c>
      <c r="I387" s="378">
        <v>0</v>
      </c>
      <c r="J387" s="379">
        <f>+I387*$D387</f>
        <v>0</v>
      </c>
      <c r="K387" s="378">
        <v>0</v>
      </c>
      <c r="L387" s="379">
        <f>+K387*$D387</f>
        <v>0</v>
      </c>
      <c r="M387" s="378">
        <v>0</v>
      </c>
      <c r="N387" s="379">
        <f>+M387*$D387</f>
        <v>0</v>
      </c>
      <c r="O387" s="378">
        <v>0</v>
      </c>
      <c r="P387" s="379">
        <f>+O387*$D387</f>
        <v>0</v>
      </c>
      <c r="Q387" s="378">
        <v>0</v>
      </c>
      <c r="R387" s="379">
        <f>+Q387*$D387</f>
        <v>0</v>
      </c>
      <c r="S387" s="378">
        <v>0</v>
      </c>
      <c r="T387" s="379">
        <f>+S387*$D387</f>
        <v>0</v>
      </c>
      <c r="U387" s="378">
        <v>0</v>
      </c>
      <c r="V387" s="379">
        <f>+U387*$D387</f>
        <v>0</v>
      </c>
      <c r="W387" s="378">
        <v>0</v>
      </c>
      <c r="X387" s="379">
        <f>+W387*$D387</f>
        <v>0</v>
      </c>
      <c r="Y387" s="379">
        <v>0</v>
      </c>
      <c r="Z387" s="379">
        <f>+Y387*$D387</f>
        <v>0</v>
      </c>
      <c r="AA387" s="379">
        <v>0</v>
      </c>
      <c r="AB387" s="379">
        <f>+AA387*$D387</f>
        <v>0</v>
      </c>
      <c r="AC387" s="379"/>
      <c r="AD387" s="379"/>
      <c r="AE387" s="378">
        <v>1</v>
      </c>
      <c r="AF387" s="379">
        <f>+AE387*$D387</f>
        <v>820</v>
      </c>
      <c r="AG387" s="380">
        <f>E387+G387+I387+K387+M387+O387+Q387+S387+U387+W387+Y387+AA387+AC387+AE387</f>
        <v>1</v>
      </c>
      <c r="AH387" s="379">
        <f>+AG387*$D387</f>
        <v>820</v>
      </c>
    </row>
    <row r="388" spans="1:34" ht="16.8">
      <c r="A388" s="480"/>
      <c r="B388" s="425"/>
      <c r="C388" s="387"/>
      <c r="D388" s="494"/>
      <c r="E388" s="378"/>
      <c r="F388" s="379"/>
      <c r="G388" s="378"/>
      <c r="H388" s="379"/>
      <c r="I388" s="378"/>
      <c r="J388" s="379"/>
      <c r="K388" s="378"/>
      <c r="L388" s="379"/>
      <c r="M388" s="378"/>
      <c r="N388" s="379"/>
      <c r="O388" s="378"/>
      <c r="P388" s="379"/>
      <c r="Q388" s="378"/>
      <c r="R388" s="379"/>
      <c r="S388" s="378"/>
      <c r="T388" s="379"/>
      <c r="U388" s="378"/>
      <c r="V388" s="379"/>
      <c r="W388" s="378"/>
      <c r="X388" s="379"/>
      <c r="Y388" s="379"/>
      <c r="Z388" s="379"/>
      <c r="AA388" s="379"/>
      <c r="AB388" s="379"/>
      <c r="AC388" s="379"/>
      <c r="AD388" s="379"/>
      <c r="AE388" s="378"/>
      <c r="AF388" s="379"/>
      <c r="AG388" s="380"/>
      <c r="AH388" s="379"/>
    </row>
    <row r="389" spans="1:34" ht="33.6">
      <c r="A389" s="480">
        <f>A385+1</f>
        <v>128</v>
      </c>
      <c r="B389" s="425" t="s">
        <v>695</v>
      </c>
      <c r="C389" s="387" t="s">
        <v>661</v>
      </c>
      <c r="D389" s="494">
        <v>490</v>
      </c>
      <c r="E389" s="378">
        <f>'Rest Rooms &amp; Toilet Dtl'!G597</f>
        <v>4</v>
      </c>
      <c r="F389" s="379">
        <f>+E389*$D389</f>
        <v>1960</v>
      </c>
      <c r="G389" s="378">
        <v>0</v>
      </c>
      <c r="H389" s="379">
        <f>+G389*$D389</f>
        <v>0</v>
      </c>
      <c r="I389" s="378">
        <f>'Health  Care Center DTL'!G823</f>
        <v>1</v>
      </c>
      <c r="J389" s="379">
        <f>+I389*$D389</f>
        <v>490</v>
      </c>
      <c r="K389" s="378">
        <v>0</v>
      </c>
      <c r="L389" s="379">
        <f>+K389*$D389</f>
        <v>0</v>
      </c>
      <c r="M389" s="378">
        <v>0</v>
      </c>
      <c r="N389" s="379">
        <f>+M389*$D389</f>
        <v>0</v>
      </c>
      <c r="O389" s="378">
        <v>0</v>
      </c>
      <c r="P389" s="379">
        <f>+O389*$D389</f>
        <v>0</v>
      </c>
      <c r="Q389" s="378">
        <v>0</v>
      </c>
      <c r="R389" s="379">
        <f>+Q389*$D389</f>
        <v>0</v>
      </c>
      <c r="S389" s="378">
        <v>0</v>
      </c>
      <c r="T389" s="379">
        <f>+S389*$D389</f>
        <v>0</v>
      </c>
      <c r="U389" s="378">
        <v>0</v>
      </c>
      <c r="V389" s="379">
        <f>+U389*$D389</f>
        <v>0</v>
      </c>
      <c r="W389" s="378">
        <v>0</v>
      </c>
      <c r="X389" s="379">
        <f>+W389*$D389</f>
        <v>0</v>
      </c>
      <c r="Y389" s="379">
        <f>'Office Area-1 Toilet '!G391</f>
        <v>2</v>
      </c>
      <c r="Z389" s="379">
        <f>+Y389*$D389</f>
        <v>980</v>
      </c>
      <c r="AA389" s="379">
        <v>0</v>
      </c>
      <c r="AB389" s="379">
        <f>+AA389*$D389</f>
        <v>0</v>
      </c>
      <c r="AC389" s="379"/>
      <c r="AD389" s="379"/>
      <c r="AE389" s="378">
        <v>0</v>
      </c>
      <c r="AF389" s="379">
        <f>+AE389*$D389</f>
        <v>0</v>
      </c>
      <c r="AG389" s="380">
        <f>E389+G389+I389+K389+M389+O389+Q389+S389+U389+W389+Y389+AA389+AC389+AE389</f>
        <v>7</v>
      </c>
      <c r="AH389" s="379">
        <f>+AG389*$D389</f>
        <v>3430</v>
      </c>
    </row>
    <row r="390" spans="1:34" ht="16.8">
      <c r="A390" s="480"/>
      <c r="B390" s="425"/>
      <c r="C390" s="387"/>
      <c r="D390" s="494"/>
      <c r="E390" s="378"/>
      <c r="F390" s="379"/>
      <c r="G390" s="378"/>
      <c r="H390" s="379"/>
      <c r="I390" s="378"/>
      <c r="J390" s="379"/>
      <c r="K390" s="378"/>
      <c r="L390" s="379"/>
      <c r="M390" s="378"/>
      <c r="N390" s="379"/>
      <c r="O390" s="378"/>
      <c r="P390" s="379"/>
      <c r="Q390" s="378"/>
      <c r="R390" s="379"/>
      <c r="S390" s="378"/>
      <c r="T390" s="379"/>
      <c r="U390" s="378"/>
      <c r="V390" s="379"/>
      <c r="W390" s="378"/>
      <c r="X390" s="379"/>
      <c r="Y390" s="379"/>
      <c r="Z390" s="379"/>
      <c r="AA390" s="379"/>
      <c r="AB390" s="379"/>
      <c r="AC390" s="379"/>
      <c r="AD390" s="379"/>
      <c r="AE390" s="378"/>
      <c r="AF390" s="379"/>
      <c r="AG390" s="380"/>
      <c r="AH390" s="379"/>
    </row>
    <row r="391" spans="1:34" ht="84">
      <c r="A391" s="480">
        <f>A389+1</f>
        <v>129</v>
      </c>
      <c r="B391" s="425" t="s">
        <v>672</v>
      </c>
      <c r="C391" s="387" t="s">
        <v>661</v>
      </c>
      <c r="D391" s="494">
        <v>1075</v>
      </c>
      <c r="E391" s="378">
        <f>'Rest Rooms &amp; Toilet Dtl'!G562</f>
        <v>6</v>
      </c>
      <c r="F391" s="379">
        <f>+E391*$D391</f>
        <v>6450</v>
      </c>
      <c r="G391" s="378">
        <v>0</v>
      </c>
      <c r="H391" s="379">
        <f>+G391*$D391</f>
        <v>0</v>
      </c>
      <c r="I391" s="378">
        <f>'Health  Care Center DTL'!G781</f>
        <v>2</v>
      </c>
      <c r="J391" s="379">
        <f>+I391*$D391</f>
        <v>2150</v>
      </c>
      <c r="K391" s="378">
        <v>0</v>
      </c>
      <c r="L391" s="379">
        <f>+K391*$D391</f>
        <v>0</v>
      </c>
      <c r="M391" s="378">
        <v>0</v>
      </c>
      <c r="N391" s="379">
        <f>+M391*$D391</f>
        <v>0</v>
      </c>
      <c r="O391" s="378">
        <v>0</v>
      </c>
      <c r="P391" s="379">
        <f>+O391*$D391</f>
        <v>0</v>
      </c>
      <c r="Q391" s="378">
        <v>0</v>
      </c>
      <c r="R391" s="379">
        <f>+Q391*$D391</f>
        <v>0</v>
      </c>
      <c r="S391" s="378">
        <v>0</v>
      </c>
      <c r="T391" s="379">
        <f>+S391*$D391</f>
        <v>0</v>
      </c>
      <c r="U391" s="378">
        <v>0</v>
      </c>
      <c r="V391" s="379">
        <f>+U391*$D391</f>
        <v>0</v>
      </c>
      <c r="W391" s="378">
        <v>0</v>
      </c>
      <c r="X391" s="379">
        <f>+W391*$D391</f>
        <v>0</v>
      </c>
      <c r="Y391" s="379">
        <f>'Office Area-1 Toilet '!G349</f>
        <v>2</v>
      </c>
      <c r="Z391" s="379">
        <f>+Y391*$D391</f>
        <v>2150</v>
      </c>
      <c r="AA391" s="379">
        <v>0</v>
      </c>
      <c r="AB391" s="379">
        <f>+AA391*$D391</f>
        <v>0</v>
      </c>
      <c r="AC391" s="379"/>
      <c r="AD391" s="379"/>
      <c r="AE391" s="378">
        <v>0</v>
      </c>
      <c r="AF391" s="379">
        <f>+AE391*$D391</f>
        <v>0</v>
      </c>
      <c r="AG391" s="380">
        <f>E391+G391+I391+K391+M391+O391+Q391+S391+U391+W391+Y391+AA391+AC391+AE391</f>
        <v>10</v>
      </c>
      <c r="AH391" s="379">
        <f>+AG391*$D391</f>
        <v>10750</v>
      </c>
    </row>
    <row r="392" spans="1:34" ht="16.8">
      <c r="A392" s="403"/>
      <c r="B392" s="444"/>
      <c r="C392" s="387"/>
      <c r="D392" s="494"/>
      <c r="E392" s="384"/>
      <c r="F392" s="384"/>
      <c r="G392" s="384"/>
      <c r="H392" s="384"/>
      <c r="I392" s="384"/>
      <c r="J392" s="384"/>
      <c r="K392" s="384"/>
      <c r="L392" s="384"/>
      <c r="M392" s="384"/>
      <c r="N392" s="384"/>
      <c r="O392" s="384"/>
      <c r="P392" s="384"/>
      <c r="Q392" s="384"/>
      <c r="R392" s="384"/>
      <c r="S392" s="384"/>
      <c r="T392" s="384"/>
      <c r="U392" s="384"/>
      <c r="V392" s="384"/>
      <c r="W392" s="384"/>
      <c r="X392" s="384"/>
      <c r="Y392" s="384"/>
      <c r="Z392" s="384"/>
      <c r="AA392" s="384"/>
      <c r="AB392" s="384"/>
      <c r="AC392" s="384"/>
      <c r="AD392" s="384"/>
      <c r="AE392" s="384"/>
      <c r="AF392" s="384"/>
      <c r="AG392" s="380"/>
      <c r="AH392" s="379"/>
    </row>
    <row r="393" spans="1:34" ht="84">
      <c r="A393" s="393">
        <f>A391+1</f>
        <v>130</v>
      </c>
      <c r="B393" s="425" t="s">
        <v>655</v>
      </c>
      <c r="C393" s="376" t="s">
        <v>17</v>
      </c>
      <c r="D393" s="494">
        <v>8200</v>
      </c>
      <c r="E393" s="378">
        <v>0</v>
      </c>
      <c r="F393" s="379">
        <f>+E393*$D393</f>
        <v>0</v>
      </c>
      <c r="G393" s="378">
        <v>0</v>
      </c>
      <c r="H393" s="379">
        <f>+G393*$D393</f>
        <v>0</v>
      </c>
      <c r="I393" s="378">
        <f>'Health  Care Center DTL'!G868</f>
        <v>1</v>
      </c>
      <c r="J393" s="379">
        <f>+I393*$D393</f>
        <v>8200</v>
      </c>
      <c r="K393" s="378">
        <v>0</v>
      </c>
      <c r="L393" s="379">
        <f>+K393*$D393</f>
        <v>0</v>
      </c>
      <c r="M393" s="378">
        <v>0</v>
      </c>
      <c r="N393" s="379">
        <f>+M393*$D393</f>
        <v>0</v>
      </c>
      <c r="O393" s="378">
        <v>0</v>
      </c>
      <c r="P393" s="379">
        <f>+O393*$D393</f>
        <v>0</v>
      </c>
      <c r="Q393" s="378">
        <v>0</v>
      </c>
      <c r="R393" s="379">
        <f>+Q393*$D393</f>
        <v>0</v>
      </c>
      <c r="S393" s="378">
        <v>0</v>
      </c>
      <c r="T393" s="379">
        <f>+S393*$D393</f>
        <v>0</v>
      </c>
      <c r="U393" s="378">
        <v>0</v>
      </c>
      <c r="V393" s="379">
        <f>+U393*$D393</f>
        <v>0</v>
      </c>
      <c r="W393" s="378">
        <v>0</v>
      </c>
      <c r="X393" s="379">
        <f>+W393*$D393</f>
        <v>0</v>
      </c>
      <c r="Y393" s="379">
        <v>0</v>
      </c>
      <c r="Z393" s="379">
        <f>+Y393*$D393</f>
        <v>0</v>
      </c>
      <c r="AA393" s="379">
        <v>0</v>
      </c>
      <c r="AB393" s="379">
        <f>+AA393*$D393</f>
        <v>0</v>
      </c>
      <c r="AC393" s="379"/>
      <c r="AD393" s="379"/>
      <c r="AE393" s="378">
        <v>0</v>
      </c>
      <c r="AF393" s="379">
        <f>+AE393*$D393</f>
        <v>0</v>
      </c>
      <c r="AG393" s="380">
        <f>E393+G393+I393+K393+M393+O393+Q393+S393+U393+W393+Y393+AA393+AC393+AE393</f>
        <v>1</v>
      </c>
      <c r="AH393" s="379">
        <f>+AG393*$D393</f>
        <v>8200</v>
      </c>
    </row>
    <row r="394" spans="1:34" ht="16.8">
      <c r="A394" s="405"/>
      <c r="B394" s="418" t="s">
        <v>702</v>
      </c>
      <c r="C394" s="376" t="s">
        <v>17</v>
      </c>
      <c r="D394" s="494">
        <v>14500</v>
      </c>
      <c r="E394" s="378">
        <v>0</v>
      </c>
      <c r="F394" s="379">
        <f>+E394*$D394</f>
        <v>0</v>
      </c>
      <c r="G394" s="378">
        <v>0</v>
      </c>
      <c r="H394" s="379">
        <f>+G394*$D394</f>
        <v>0</v>
      </c>
      <c r="I394" s="378">
        <v>0</v>
      </c>
      <c r="J394" s="379">
        <f>+I394*$D394</f>
        <v>0</v>
      </c>
      <c r="K394" s="378">
        <v>0</v>
      </c>
      <c r="L394" s="379">
        <f>+K394*$D394</f>
        <v>0</v>
      </c>
      <c r="M394" s="378">
        <v>0</v>
      </c>
      <c r="N394" s="379">
        <f>+M394*$D394</f>
        <v>0</v>
      </c>
      <c r="O394" s="378">
        <v>0</v>
      </c>
      <c r="P394" s="379">
        <f>+O394*$D394</f>
        <v>0</v>
      </c>
      <c r="Q394" s="378">
        <v>0</v>
      </c>
      <c r="R394" s="379">
        <f>+Q394*$D394</f>
        <v>0</v>
      </c>
      <c r="S394" s="378">
        <v>0</v>
      </c>
      <c r="T394" s="379">
        <f>+S394*$D394</f>
        <v>0</v>
      </c>
      <c r="U394" s="378">
        <v>0</v>
      </c>
      <c r="V394" s="379">
        <f>+U394*$D394</f>
        <v>0</v>
      </c>
      <c r="W394" s="378">
        <v>0</v>
      </c>
      <c r="X394" s="379">
        <f>+W394*$D394</f>
        <v>0</v>
      </c>
      <c r="Y394" s="379">
        <v>0</v>
      </c>
      <c r="Z394" s="379">
        <f>+Y394*$D394</f>
        <v>0</v>
      </c>
      <c r="AA394" s="379">
        <v>0</v>
      </c>
      <c r="AB394" s="379">
        <f>+AA394*$D394</f>
        <v>0</v>
      </c>
      <c r="AC394" s="379"/>
      <c r="AD394" s="379"/>
      <c r="AE394" s="378">
        <v>0</v>
      </c>
      <c r="AF394" s="379">
        <f>+AE394*$D394</f>
        <v>0</v>
      </c>
      <c r="AG394" s="380">
        <f t="shared" ref="AG394:AG395" si="62">E394+G394+I394+K394+M394+O394+Q394+S394+U394+W394+Y394+AA394+AC394+AE394</f>
        <v>0</v>
      </c>
      <c r="AH394" s="379">
        <f>+AG394*$D394</f>
        <v>0</v>
      </c>
    </row>
    <row r="395" spans="1:34" ht="16.8">
      <c r="A395" s="405"/>
      <c r="B395" s="418" t="s">
        <v>724</v>
      </c>
      <c r="C395" s="376" t="s">
        <v>17</v>
      </c>
      <c r="D395" s="494">
        <v>25000</v>
      </c>
      <c r="E395" s="378">
        <f>'Rest Rooms &amp; Toilet Dtl'!G636</f>
        <v>1</v>
      </c>
      <c r="F395" s="379">
        <f>+E395*$D395</f>
        <v>25000</v>
      </c>
      <c r="G395" s="378">
        <f>'Workers rest room&amp;change room'!G491</f>
        <v>1</v>
      </c>
      <c r="H395" s="379">
        <f>+G395*$D395</f>
        <v>25000</v>
      </c>
      <c r="I395" s="378">
        <v>0</v>
      </c>
      <c r="J395" s="379">
        <f>+I395*$D395</f>
        <v>0</v>
      </c>
      <c r="K395" s="378">
        <v>0</v>
      </c>
      <c r="L395" s="379">
        <f>+K395*$D395</f>
        <v>0</v>
      </c>
      <c r="M395" s="378">
        <v>0</v>
      </c>
      <c r="N395" s="379">
        <f>+M395*$D395</f>
        <v>0</v>
      </c>
      <c r="O395" s="378">
        <v>0</v>
      </c>
      <c r="P395" s="379">
        <f>+O395*$D395</f>
        <v>0</v>
      </c>
      <c r="Q395" s="378">
        <v>0</v>
      </c>
      <c r="R395" s="379">
        <f>+Q395*$D395</f>
        <v>0</v>
      </c>
      <c r="S395" s="378">
        <v>0</v>
      </c>
      <c r="T395" s="379">
        <f>+S395*$D395</f>
        <v>0</v>
      </c>
      <c r="U395" s="378">
        <v>0</v>
      </c>
      <c r="V395" s="379">
        <f>+U395*$D395</f>
        <v>0</v>
      </c>
      <c r="W395" s="378">
        <v>0</v>
      </c>
      <c r="X395" s="379">
        <f>+W395*$D395</f>
        <v>0</v>
      </c>
      <c r="Y395" s="379">
        <v>0</v>
      </c>
      <c r="Z395" s="379">
        <f>+Y395*$D395</f>
        <v>0</v>
      </c>
      <c r="AA395" s="379">
        <v>0</v>
      </c>
      <c r="AB395" s="379">
        <f>+AA395*$D395</f>
        <v>0</v>
      </c>
      <c r="AC395" s="379"/>
      <c r="AD395" s="379"/>
      <c r="AE395" s="378">
        <v>1</v>
      </c>
      <c r="AF395" s="379">
        <f>+AE395*$D395</f>
        <v>25000</v>
      </c>
      <c r="AG395" s="380">
        <f t="shared" si="62"/>
        <v>3</v>
      </c>
      <c r="AH395" s="379">
        <f>+AG395*$D395</f>
        <v>75000</v>
      </c>
    </row>
    <row r="396" spans="1:34" ht="16.8">
      <c r="A396" s="376"/>
      <c r="B396" s="401"/>
      <c r="C396" s="376"/>
      <c r="D396" s="494"/>
      <c r="E396" s="411"/>
      <c r="F396" s="411"/>
      <c r="G396" s="411"/>
      <c r="H396" s="411"/>
      <c r="I396" s="411"/>
      <c r="J396" s="411"/>
      <c r="K396" s="411"/>
      <c r="L396" s="411"/>
      <c r="M396" s="411"/>
      <c r="N396" s="411"/>
      <c r="O396" s="411"/>
      <c r="P396" s="411"/>
      <c r="Q396" s="411"/>
      <c r="R396" s="411"/>
      <c r="S396" s="411"/>
      <c r="T396" s="411"/>
      <c r="U396" s="411"/>
      <c r="V396" s="411"/>
      <c r="W396" s="411"/>
      <c r="X396" s="411"/>
      <c r="Y396" s="411"/>
      <c r="Z396" s="411"/>
      <c r="AA396" s="411"/>
      <c r="AB396" s="411"/>
      <c r="AC396" s="411"/>
      <c r="AD396" s="411"/>
      <c r="AE396" s="411"/>
      <c r="AF396" s="411"/>
      <c r="AG396" s="380"/>
      <c r="AH396" s="379"/>
    </row>
    <row r="397" spans="1:34" ht="117.6">
      <c r="A397" s="393">
        <f>A393+1</f>
        <v>131</v>
      </c>
      <c r="B397" s="375" t="s">
        <v>950</v>
      </c>
      <c r="C397" s="376" t="s">
        <v>8</v>
      </c>
      <c r="D397" s="494">
        <v>2600</v>
      </c>
      <c r="E397" s="378">
        <f>'Rest Rooms &amp; Toilet Dtl'!G476</f>
        <v>2</v>
      </c>
      <c r="F397" s="379">
        <f>+E397*$D397</f>
        <v>5200</v>
      </c>
      <c r="G397" s="378">
        <f>'Workers rest room&amp;change room'!G433</f>
        <v>1</v>
      </c>
      <c r="H397" s="379">
        <f>+G397*$D397</f>
        <v>2600</v>
      </c>
      <c r="I397" s="378">
        <f>'Health  Care Center DTL'!G694</f>
        <v>2</v>
      </c>
      <c r="J397" s="379">
        <f>+I397*$D397</f>
        <v>5200</v>
      </c>
      <c r="K397" s="378">
        <v>0</v>
      </c>
      <c r="L397" s="379">
        <f>+K397*$D397</f>
        <v>0</v>
      </c>
      <c r="M397" s="378">
        <v>0</v>
      </c>
      <c r="N397" s="379">
        <f>+M397*$D397</f>
        <v>0</v>
      </c>
      <c r="O397" s="378">
        <v>0</v>
      </c>
      <c r="P397" s="379">
        <f>+O397*$D397</f>
        <v>0</v>
      </c>
      <c r="Q397" s="378">
        <v>0</v>
      </c>
      <c r="R397" s="379">
        <f>+Q397*$D397</f>
        <v>0</v>
      </c>
      <c r="S397" s="378">
        <v>0</v>
      </c>
      <c r="T397" s="379">
        <f>+S397*$D397</f>
        <v>0</v>
      </c>
      <c r="U397" s="378">
        <v>0</v>
      </c>
      <c r="V397" s="379">
        <f>+U397*$D397</f>
        <v>0</v>
      </c>
      <c r="W397" s="378">
        <v>0</v>
      </c>
      <c r="X397" s="379">
        <f>+W397*$D397</f>
        <v>0</v>
      </c>
      <c r="Y397" s="379">
        <f>'Office Area-1 Toilet '!G260</f>
        <v>2</v>
      </c>
      <c r="Z397" s="379">
        <f>+Y397*$D397</f>
        <v>5200</v>
      </c>
      <c r="AA397" s="379">
        <v>0</v>
      </c>
      <c r="AB397" s="379">
        <f>+AA397*$D397</f>
        <v>0</v>
      </c>
      <c r="AC397" s="379"/>
      <c r="AD397" s="379"/>
      <c r="AE397" s="378">
        <v>0</v>
      </c>
      <c r="AF397" s="379">
        <f>+AE397*$D397</f>
        <v>0</v>
      </c>
      <c r="AG397" s="380">
        <f>E397+G397+I397+K397+M397+O397+Q397+S397+U397+W397+Y397+AA397+AC397+AE397</f>
        <v>7</v>
      </c>
      <c r="AH397" s="379">
        <f>+AG397*$D397</f>
        <v>18200</v>
      </c>
    </row>
    <row r="398" spans="1:34" ht="16.8">
      <c r="A398" s="405"/>
      <c r="B398" s="418"/>
      <c r="C398" s="403"/>
      <c r="D398" s="494"/>
      <c r="E398" s="378"/>
      <c r="F398" s="379"/>
      <c r="G398" s="378"/>
      <c r="H398" s="379"/>
      <c r="I398" s="378"/>
      <c r="J398" s="379"/>
      <c r="K398" s="378"/>
      <c r="L398" s="379"/>
      <c r="M398" s="378"/>
      <c r="N398" s="379"/>
      <c r="O398" s="378"/>
      <c r="P398" s="379"/>
      <c r="Q398" s="378"/>
      <c r="R398" s="379"/>
      <c r="S398" s="378"/>
      <c r="T398" s="379"/>
      <c r="U398" s="378"/>
      <c r="V398" s="379"/>
      <c r="W398" s="378"/>
      <c r="X398" s="379"/>
      <c r="Y398" s="379"/>
      <c r="Z398" s="379"/>
      <c r="AA398" s="379"/>
      <c r="AB398" s="379"/>
      <c r="AC398" s="379"/>
      <c r="AD398" s="379"/>
      <c r="AE398" s="378"/>
      <c r="AF398" s="379"/>
      <c r="AG398" s="380"/>
      <c r="AH398" s="379"/>
    </row>
    <row r="399" spans="1:34" ht="84">
      <c r="A399" s="393">
        <f>A397+1</f>
        <v>132</v>
      </c>
      <c r="B399" s="375" t="s">
        <v>951</v>
      </c>
      <c r="C399" s="383"/>
      <c r="D399" s="494"/>
      <c r="E399" s="384"/>
      <c r="F399" s="384"/>
      <c r="G399" s="384"/>
      <c r="H399" s="384"/>
      <c r="I399" s="384"/>
      <c r="J399" s="384"/>
      <c r="K399" s="384"/>
      <c r="L399" s="384"/>
      <c r="M399" s="384"/>
      <c r="N399" s="384"/>
      <c r="O399" s="384"/>
      <c r="P399" s="384"/>
      <c r="Q399" s="384"/>
      <c r="R399" s="384"/>
      <c r="S399" s="384"/>
      <c r="T399" s="384"/>
      <c r="U399" s="384"/>
      <c r="V399" s="384"/>
      <c r="W399" s="384"/>
      <c r="X399" s="384"/>
      <c r="Y399" s="384"/>
      <c r="Z399" s="384"/>
      <c r="AA399" s="384"/>
      <c r="AB399" s="384"/>
      <c r="AC399" s="384"/>
      <c r="AD399" s="384"/>
      <c r="AE399" s="384"/>
      <c r="AF399" s="384"/>
      <c r="AG399" s="380"/>
      <c r="AH399" s="379"/>
    </row>
    <row r="400" spans="1:34" ht="16.8">
      <c r="A400" s="376"/>
      <c r="B400" s="484" t="s">
        <v>18</v>
      </c>
      <c r="C400" s="376" t="s">
        <v>8</v>
      </c>
      <c r="D400" s="494">
        <v>750</v>
      </c>
      <c r="E400" s="378">
        <v>1</v>
      </c>
      <c r="F400" s="379">
        <f>+E400*$D400</f>
        <v>750</v>
      </c>
      <c r="G400" s="378">
        <v>0</v>
      </c>
      <c r="H400" s="379">
        <f>+G400*$D400</f>
        <v>0</v>
      </c>
      <c r="I400" s="378">
        <v>0</v>
      </c>
      <c r="J400" s="379">
        <f>+I400*$D400</f>
        <v>0</v>
      </c>
      <c r="K400" s="378">
        <v>0</v>
      </c>
      <c r="L400" s="379">
        <f>+K400*$D400</f>
        <v>0</v>
      </c>
      <c r="M400" s="378">
        <v>0</v>
      </c>
      <c r="N400" s="379">
        <f>+M400*$D400</f>
        <v>0</v>
      </c>
      <c r="O400" s="378">
        <v>0</v>
      </c>
      <c r="P400" s="379">
        <f>+O400*$D400</f>
        <v>0</v>
      </c>
      <c r="Q400" s="378">
        <v>0</v>
      </c>
      <c r="R400" s="379">
        <f>+Q400*$D400</f>
        <v>0</v>
      </c>
      <c r="S400" s="378">
        <v>0</v>
      </c>
      <c r="T400" s="379">
        <f>+S400*$D400</f>
        <v>0</v>
      </c>
      <c r="U400" s="378">
        <v>0</v>
      </c>
      <c r="V400" s="379">
        <f>+U400*$D400</f>
        <v>0</v>
      </c>
      <c r="W400" s="378">
        <v>0</v>
      </c>
      <c r="X400" s="379">
        <f>+W400*$D400</f>
        <v>0</v>
      </c>
      <c r="Y400" s="379">
        <v>0</v>
      </c>
      <c r="Z400" s="379">
        <f>+Y400*$D400</f>
        <v>0</v>
      </c>
      <c r="AA400" s="379">
        <v>0</v>
      </c>
      <c r="AB400" s="379">
        <f>+AA400*$D400</f>
        <v>0</v>
      </c>
      <c r="AC400" s="379"/>
      <c r="AD400" s="379"/>
      <c r="AE400" s="378">
        <v>0</v>
      </c>
      <c r="AF400" s="379">
        <f>+AE400*$D400</f>
        <v>0</v>
      </c>
      <c r="AG400" s="380">
        <f t="shared" ref="AG400:AG404" si="63">E400+G400+I400+K400+M400+O400+Q400+S400+U400+W400+Y400+AA400+AC400+AE400</f>
        <v>1</v>
      </c>
      <c r="AH400" s="379">
        <f>+AG400*$D400</f>
        <v>750</v>
      </c>
    </row>
    <row r="401" spans="1:34" ht="16.8">
      <c r="A401" s="376"/>
      <c r="B401" s="394" t="s">
        <v>19</v>
      </c>
      <c r="C401" s="376" t="s">
        <v>8</v>
      </c>
      <c r="D401" s="494">
        <v>1050</v>
      </c>
      <c r="E401" s="378">
        <v>1</v>
      </c>
      <c r="F401" s="379">
        <f>+E401*$D401</f>
        <v>1050</v>
      </c>
      <c r="G401" s="378">
        <v>0</v>
      </c>
      <c r="H401" s="379">
        <f>+G401*$D401</f>
        <v>0</v>
      </c>
      <c r="I401" s="378">
        <f>'Health  Care Center DTL'!G864</f>
        <v>1</v>
      </c>
      <c r="J401" s="379">
        <f>+I401*$D401</f>
        <v>1050</v>
      </c>
      <c r="K401" s="378">
        <v>0</v>
      </c>
      <c r="L401" s="379">
        <f>+K401*$D401</f>
        <v>0</v>
      </c>
      <c r="M401" s="378">
        <v>0</v>
      </c>
      <c r="N401" s="379">
        <f>+M401*$D401</f>
        <v>0</v>
      </c>
      <c r="O401" s="378">
        <v>0</v>
      </c>
      <c r="P401" s="379">
        <f>+O401*$D401</f>
        <v>0</v>
      </c>
      <c r="Q401" s="378">
        <v>0</v>
      </c>
      <c r="R401" s="379">
        <f>+Q401*$D401</f>
        <v>0</v>
      </c>
      <c r="S401" s="378">
        <v>0</v>
      </c>
      <c r="T401" s="379">
        <f>+S401*$D401</f>
        <v>0</v>
      </c>
      <c r="U401" s="378">
        <v>0</v>
      </c>
      <c r="V401" s="379">
        <f>+U401*$D401</f>
        <v>0</v>
      </c>
      <c r="W401" s="378">
        <v>0</v>
      </c>
      <c r="X401" s="379">
        <f>+W401*$D401</f>
        <v>0</v>
      </c>
      <c r="Y401" s="379">
        <v>0</v>
      </c>
      <c r="Z401" s="379">
        <f>+Y401*$D401</f>
        <v>0</v>
      </c>
      <c r="AA401" s="379">
        <v>0</v>
      </c>
      <c r="AB401" s="379">
        <f>+AA401*$D401</f>
        <v>0</v>
      </c>
      <c r="AC401" s="379"/>
      <c r="AD401" s="379"/>
      <c r="AE401" s="378">
        <f>193-6</f>
        <v>187</v>
      </c>
      <c r="AF401" s="379">
        <f>+AE401*$D401</f>
        <v>196350</v>
      </c>
      <c r="AG401" s="380">
        <f t="shared" si="63"/>
        <v>189</v>
      </c>
      <c r="AH401" s="379">
        <f>+AG401*$D401</f>
        <v>198450</v>
      </c>
    </row>
    <row r="402" spans="1:34" ht="16.8">
      <c r="A402" s="376"/>
      <c r="B402" s="394" t="s">
        <v>20</v>
      </c>
      <c r="C402" s="376" t="s">
        <v>8</v>
      </c>
      <c r="D402" s="494">
        <v>1390</v>
      </c>
      <c r="E402" s="378">
        <f>'Rest Rooms &amp; Toilet Dtl'!G632</f>
        <v>2</v>
      </c>
      <c r="F402" s="379">
        <f>+E402*$D402</f>
        <v>2780</v>
      </c>
      <c r="G402" s="378">
        <v>0</v>
      </c>
      <c r="H402" s="379">
        <f>+G402*$D402</f>
        <v>0</v>
      </c>
      <c r="I402" s="378">
        <v>0</v>
      </c>
      <c r="J402" s="379">
        <f>+I402*$D402</f>
        <v>0</v>
      </c>
      <c r="K402" s="378">
        <v>0</v>
      </c>
      <c r="L402" s="379">
        <f>+K402*$D402</f>
        <v>0</v>
      </c>
      <c r="M402" s="378">
        <v>0</v>
      </c>
      <c r="N402" s="379">
        <f>+M402*$D402</f>
        <v>0</v>
      </c>
      <c r="O402" s="378">
        <v>0</v>
      </c>
      <c r="P402" s="379">
        <f>+O402*$D402</f>
        <v>0</v>
      </c>
      <c r="Q402" s="378">
        <v>0</v>
      </c>
      <c r="R402" s="379">
        <f>+Q402*$D402</f>
        <v>0</v>
      </c>
      <c r="S402" s="378">
        <v>0</v>
      </c>
      <c r="T402" s="379">
        <f>+S402*$D402</f>
        <v>0</v>
      </c>
      <c r="U402" s="378">
        <v>0</v>
      </c>
      <c r="V402" s="379">
        <f>+U402*$D402</f>
        <v>0</v>
      </c>
      <c r="W402" s="378">
        <v>0</v>
      </c>
      <c r="X402" s="379">
        <f>+W402*$D402</f>
        <v>0</v>
      </c>
      <c r="Y402" s="379">
        <v>0</v>
      </c>
      <c r="Z402" s="379">
        <f>+Y402*$D402</f>
        <v>0</v>
      </c>
      <c r="AA402" s="379">
        <v>0</v>
      </c>
      <c r="AB402" s="379">
        <f>+AA402*$D402</f>
        <v>0</v>
      </c>
      <c r="AC402" s="379"/>
      <c r="AD402" s="379"/>
      <c r="AE402" s="378">
        <v>0</v>
      </c>
      <c r="AF402" s="379">
        <f>+AE402*$D402</f>
        <v>0</v>
      </c>
      <c r="AG402" s="380">
        <f t="shared" si="63"/>
        <v>2</v>
      </c>
      <c r="AH402" s="379">
        <f>+AG402*$D402</f>
        <v>2780</v>
      </c>
    </row>
    <row r="403" spans="1:34" ht="16.8">
      <c r="A403" s="376"/>
      <c r="B403" s="394" t="s">
        <v>21</v>
      </c>
      <c r="C403" s="376" t="s">
        <v>8</v>
      </c>
      <c r="D403" s="494">
        <v>1785</v>
      </c>
      <c r="E403" s="378">
        <v>0</v>
      </c>
      <c r="F403" s="379">
        <f>+E403*$D403</f>
        <v>0</v>
      </c>
      <c r="G403" s="378">
        <v>0</v>
      </c>
      <c r="H403" s="379">
        <f>+G403*$D403</f>
        <v>0</v>
      </c>
      <c r="I403" s="378">
        <v>0</v>
      </c>
      <c r="J403" s="379">
        <f>+I403*$D403</f>
        <v>0</v>
      </c>
      <c r="K403" s="378">
        <v>0</v>
      </c>
      <c r="L403" s="379">
        <f>+K403*$D403</f>
        <v>0</v>
      </c>
      <c r="M403" s="378">
        <v>0</v>
      </c>
      <c r="N403" s="379">
        <f>+M403*$D403</f>
        <v>0</v>
      </c>
      <c r="O403" s="378">
        <v>0</v>
      </c>
      <c r="P403" s="379">
        <f>+O403*$D403</f>
        <v>0</v>
      </c>
      <c r="Q403" s="378">
        <v>0</v>
      </c>
      <c r="R403" s="379">
        <f>+Q403*$D403</f>
        <v>0</v>
      </c>
      <c r="S403" s="378">
        <v>0</v>
      </c>
      <c r="T403" s="379">
        <f>+S403*$D403</f>
        <v>0</v>
      </c>
      <c r="U403" s="378">
        <v>0</v>
      </c>
      <c r="V403" s="379">
        <f>+U403*$D403</f>
        <v>0</v>
      </c>
      <c r="W403" s="378">
        <v>0</v>
      </c>
      <c r="X403" s="379">
        <f>+W403*$D403</f>
        <v>0</v>
      </c>
      <c r="Y403" s="379">
        <v>0</v>
      </c>
      <c r="Z403" s="379">
        <f>+Y403*$D403</f>
        <v>0</v>
      </c>
      <c r="AA403" s="379">
        <v>0</v>
      </c>
      <c r="AB403" s="379">
        <f>+AA403*$D403</f>
        <v>0</v>
      </c>
      <c r="AC403" s="379"/>
      <c r="AD403" s="379"/>
      <c r="AE403" s="378">
        <v>197</v>
      </c>
      <c r="AF403" s="379">
        <f>+AE403*$D403</f>
        <v>351645</v>
      </c>
      <c r="AG403" s="380">
        <f t="shared" si="63"/>
        <v>197</v>
      </c>
      <c r="AH403" s="379">
        <f>+AG403*$D403</f>
        <v>351645</v>
      </c>
    </row>
    <row r="404" spans="1:34" ht="16.8">
      <c r="A404" s="376"/>
      <c r="B404" s="394" t="s">
        <v>22</v>
      </c>
      <c r="C404" s="376" t="s">
        <v>8</v>
      </c>
      <c r="D404" s="494">
        <v>2350</v>
      </c>
      <c r="E404" s="378">
        <v>0</v>
      </c>
      <c r="F404" s="379">
        <f>+E404*$D404</f>
        <v>0</v>
      </c>
      <c r="G404" s="378">
        <v>0</v>
      </c>
      <c r="H404" s="379">
        <f>+G404*$D404</f>
        <v>0</v>
      </c>
      <c r="I404" s="378">
        <v>0</v>
      </c>
      <c r="J404" s="379">
        <f>+I404*$D404</f>
        <v>0</v>
      </c>
      <c r="K404" s="378">
        <v>0</v>
      </c>
      <c r="L404" s="379">
        <f>+K404*$D404</f>
        <v>0</v>
      </c>
      <c r="M404" s="378">
        <v>0</v>
      </c>
      <c r="N404" s="379">
        <f>+M404*$D404</f>
        <v>0</v>
      </c>
      <c r="O404" s="378">
        <v>0</v>
      </c>
      <c r="P404" s="379">
        <f>+O404*$D404</f>
        <v>0</v>
      </c>
      <c r="Q404" s="378">
        <v>0</v>
      </c>
      <c r="R404" s="379">
        <f>+Q404*$D404</f>
        <v>0</v>
      </c>
      <c r="S404" s="378">
        <v>0</v>
      </c>
      <c r="T404" s="379">
        <f>+S404*$D404</f>
        <v>0</v>
      </c>
      <c r="U404" s="378">
        <v>0</v>
      </c>
      <c r="V404" s="379">
        <f>+U404*$D404</f>
        <v>0</v>
      </c>
      <c r="W404" s="378">
        <v>0</v>
      </c>
      <c r="X404" s="379">
        <f>+W404*$D404</f>
        <v>0</v>
      </c>
      <c r="Y404" s="379">
        <v>0</v>
      </c>
      <c r="Z404" s="379">
        <f>+Y404*$D404</f>
        <v>0</v>
      </c>
      <c r="AA404" s="379">
        <v>0</v>
      </c>
      <c r="AB404" s="379">
        <f>+AA404*$D404</f>
        <v>0</v>
      </c>
      <c r="AC404" s="379"/>
      <c r="AD404" s="379"/>
      <c r="AE404" s="378">
        <v>1</v>
      </c>
      <c r="AF404" s="379">
        <f>+AE404*$D404</f>
        <v>2350</v>
      </c>
      <c r="AG404" s="380">
        <f t="shared" si="63"/>
        <v>1</v>
      </c>
      <c r="AH404" s="379">
        <f>+AG404*$D404</f>
        <v>2350</v>
      </c>
    </row>
    <row r="405" spans="1:34" ht="16.8">
      <c r="A405" s="403"/>
      <c r="B405" s="396"/>
      <c r="C405" s="403"/>
      <c r="D405" s="494"/>
      <c r="E405" s="378"/>
      <c r="F405" s="379"/>
      <c r="G405" s="378"/>
      <c r="H405" s="379"/>
      <c r="I405" s="378"/>
      <c r="J405" s="379"/>
      <c r="K405" s="378"/>
      <c r="L405" s="379"/>
      <c r="M405" s="378"/>
      <c r="N405" s="379"/>
      <c r="O405" s="378"/>
      <c r="P405" s="379"/>
      <c r="Q405" s="378"/>
      <c r="R405" s="379"/>
      <c r="S405" s="378"/>
      <c r="T405" s="379"/>
      <c r="U405" s="378"/>
      <c r="V405" s="379"/>
      <c r="W405" s="378">
        <v>0</v>
      </c>
      <c r="X405" s="379"/>
      <c r="Y405" s="379"/>
      <c r="Z405" s="379"/>
      <c r="AA405" s="379"/>
      <c r="AB405" s="379"/>
      <c r="AC405" s="379"/>
      <c r="AD405" s="379"/>
      <c r="AE405" s="378"/>
      <c r="AF405" s="379"/>
      <c r="AG405" s="380"/>
      <c r="AH405" s="379"/>
    </row>
    <row r="406" spans="1:34" ht="67.2">
      <c r="A406" s="393">
        <f>A399+1</f>
        <v>133</v>
      </c>
      <c r="B406" s="375" t="s">
        <v>952</v>
      </c>
      <c r="C406" s="376" t="s">
        <v>9</v>
      </c>
      <c r="D406" s="494">
        <v>415</v>
      </c>
      <c r="E406" s="378">
        <v>5</v>
      </c>
      <c r="F406" s="379">
        <f>+E406*$D406</f>
        <v>2075</v>
      </c>
      <c r="G406" s="378">
        <v>0</v>
      </c>
      <c r="H406" s="379">
        <f>+G406*$D406</f>
        <v>0</v>
      </c>
      <c r="I406" s="378">
        <v>0</v>
      </c>
      <c r="J406" s="379">
        <f>+I406*$D406</f>
        <v>0</v>
      </c>
      <c r="K406" s="378">
        <v>0</v>
      </c>
      <c r="L406" s="379">
        <f>+K406*$D406</f>
        <v>0</v>
      </c>
      <c r="M406" s="378">
        <v>0</v>
      </c>
      <c r="N406" s="379">
        <f>+M406*$D406</f>
        <v>0</v>
      </c>
      <c r="O406" s="378">
        <v>0</v>
      </c>
      <c r="P406" s="379">
        <f>+O406*$D406</f>
        <v>0</v>
      </c>
      <c r="Q406" s="378">
        <v>0</v>
      </c>
      <c r="R406" s="379">
        <f>+Q406*$D406</f>
        <v>0</v>
      </c>
      <c r="S406" s="378">
        <v>0</v>
      </c>
      <c r="T406" s="379">
        <f>+S406*$D406</f>
        <v>0</v>
      </c>
      <c r="U406" s="378">
        <v>0</v>
      </c>
      <c r="V406" s="379">
        <f>+U406*$D406</f>
        <v>0</v>
      </c>
      <c r="W406" s="378">
        <v>0</v>
      </c>
      <c r="X406" s="379">
        <f>+W406*$D406</f>
        <v>0</v>
      </c>
      <c r="Y406" s="379">
        <v>0</v>
      </c>
      <c r="Z406" s="379">
        <f>+Y406*$D406</f>
        <v>0</v>
      </c>
      <c r="AA406" s="379">
        <v>0</v>
      </c>
      <c r="AB406" s="379">
        <f>+AA406*$D406</f>
        <v>0</v>
      </c>
      <c r="AC406" s="379"/>
      <c r="AD406" s="379"/>
      <c r="AE406" s="378">
        <v>0</v>
      </c>
      <c r="AF406" s="379">
        <f>+AE406*$D406</f>
        <v>0</v>
      </c>
      <c r="AG406" s="380">
        <f>E406+G406+I406+K406+M406+O406+Q406+S406+U406+W406+Y406+AA406+AC406+AE406</f>
        <v>5</v>
      </c>
      <c r="AH406" s="379">
        <f>+AG406*$D406</f>
        <v>2075</v>
      </c>
    </row>
    <row r="407" spans="1:34" ht="16.8">
      <c r="A407" s="376"/>
      <c r="B407" s="401"/>
      <c r="C407" s="376"/>
      <c r="D407" s="494"/>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80"/>
      <c r="AH407" s="379"/>
    </row>
    <row r="408" spans="1:34" ht="151.19999999999999">
      <c r="A408" s="393">
        <f>A406+1</f>
        <v>134</v>
      </c>
      <c r="B408" s="375" t="s">
        <v>953</v>
      </c>
      <c r="C408" s="376" t="s">
        <v>6</v>
      </c>
      <c r="D408" s="494">
        <v>4200</v>
      </c>
      <c r="E408" s="378">
        <f>'Rest Rooms &amp; Toilet Dtl'!G360</f>
        <v>3</v>
      </c>
      <c r="F408" s="379">
        <f>+E408*$D408</f>
        <v>12600</v>
      </c>
      <c r="G408" s="378">
        <f>'Workers rest room&amp;change room'!G360</f>
        <v>4</v>
      </c>
      <c r="H408" s="379">
        <f>+G408*$D408</f>
        <v>16800</v>
      </c>
      <c r="I408" s="378">
        <f>'Health  Care Center DTL'!G516</f>
        <v>4</v>
      </c>
      <c r="J408" s="379">
        <f>+I408*$D408</f>
        <v>16800</v>
      </c>
      <c r="K408" s="378">
        <f>'Security Extension Dtl'!G336</f>
        <v>0</v>
      </c>
      <c r="L408" s="379">
        <f>+K408*$D408</f>
        <v>0</v>
      </c>
      <c r="M408" s="378">
        <v>0</v>
      </c>
      <c r="N408" s="379">
        <f>+M408*$D408</f>
        <v>0</v>
      </c>
      <c r="O408" s="378">
        <v>0</v>
      </c>
      <c r="P408" s="379">
        <f>+O408*$D408</f>
        <v>0</v>
      </c>
      <c r="Q408" s="378">
        <v>0</v>
      </c>
      <c r="R408" s="379">
        <f>+Q408*$D408</f>
        <v>0</v>
      </c>
      <c r="S408" s="378">
        <v>0</v>
      </c>
      <c r="T408" s="379">
        <f>+S408*$D408</f>
        <v>0</v>
      </c>
      <c r="U408" s="378">
        <v>0</v>
      </c>
      <c r="V408" s="379">
        <f>+U408*$D408</f>
        <v>0</v>
      </c>
      <c r="W408" s="378">
        <v>0</v>
      </c>
      <c r="X408" s="379">
        <f>+W408*$D408</f>
        <v>0</v>
      </c>
      <c r="Y408" s="379">
        <v>3</v>
      </c>
      <c r="Z408" s="379">
        <f>+Y408*$D408</f>
        <v>12600</v>
      </c>
      <c r="AA408" s="379">
        <v>0</v>
      </c>
      <c r="AB408" s="379">
        <f>+AA408*$D408</f>
        <v>0</v>
      </c>
      <c r="AC408" s="379"/>
      <c r="AD408" s="379"/>
      <c r="AE408" s="378">
        <v>0</v>
      </c>
      <c r="AF408" s="379">
        <f>+AE408*$D408</f>
        <v>0</v>
      </c>
      <c r="AG408" s="380">
        <f>E408+G408+I408+K408+M408+O408+Q408+S408+U408+W408+Y408+AA408+AC408+AE408</f>
        <v>14</v>
      </c>
      <c r="AH408" s="379">
        <f>+AG408*$D408</f>
        <v>58800</v>
      </c>
    </row>
    <row r="409" spans="1:34" ht="16.8">
      <c r="A409" s="405"/>
      <c r="B409" s="418"/>
      <c r="C409" s="403"/>
      <c r="D409" s="494"/>
      <c r="E409" s="378"/>
      <c r="F409" s="379"/>
      <c r="G409" s="378"/>
      <c r="H409" s="379"/>
      <c r="I409" s="378"/>
      <c r="J409" s="379"/>
      <c r="K409" s="378"/>
      <c r="L409" s="379"/>
      <c r="M409" s="378"/>
      <c r="N409" s="379"/>
      <c r="O409" s="378"/>
      <c r="P409" s="379"/>
      <c r="Q409" s="378"/>
      <c r="R409" s="379"/>
      <c r="S409" s="378"/>
      <c r="T409" s="379"/>
      <c r="U409" s="378"/>
      <c r="V409" s="379"/>
      <c r="W409" s="378"/>
      <c r="X409" s="379"/>
      <c r="Y409" s="379"/>
      <c r="Z409" s="379"/>
      <c r="AA409" s="379"/>
      <c r="AB409" s="379"/>
      <c r="AC409" s="379"/>
      <c r="AD409" s="379"/>
      <c r="AE409" s="378"/>
      <c r="AF409" s="379"/>
      <c r="AG409" s="380"/>
      <c r="AH409" s="379"/>
    </row>
    <row r="410" spans="1:34" ht="117.6">
      <c r="A410" s="393">
        <f>A408+1</f>
        <v>135</v>
      </c>
      <c r="B410" s="375" t="s">
        <v>954</v>
      </c>
      <c r="C410" s="376"/>
      <c r="D410" s="494"/>
      <c r="E410" s="378"/>
      <c r="F410" s="379"/>
      <c r="G410" s="378"/>
      <c r="H410" s="379"/>
      <c r="I410" s="378"/>
      <c r="J410" s="379"/>
      <c r="K410" s="378"/>
      <c r="L410" s="379"/>
      <c r="M410" s="378"/>
      <c r="N410" s="379"/>
      <c r="O410" s="378"/>
      <c r="P410" s="379"/>
      <c r="Q410" s="378"/>
      <c r="R410" s="379"/>
      <c r="S410" s="378"/>
      <c r="T410" s="379"/>
      <c r="U410" s="378"/>
      <c r="V410" s="379"/>
      <c r="W410" s="378"/>
      <c r="X410" s="379"/>
      <c r="Y410" s="379"/>
      <c r="Z410" s="379"/>
      <c r="AA410" s="379"/>
      <c r="AB410" s="379"/>
      <c r="AC410" s="379"/>
      <c r="AD410" s="379"/>
      <c r="AE410" s="378"/>
      <c r="AF410" s="379"/>
      <c r="AG410" s="380"/>
      <c r="AH410" s="379"/>
    </row>
    <row r="411" spans="1:34" ht="16.8">
      <c r="A411" s="405"/>
      <c r="B411" s="418" t="s">
        <v>973</v>
      </c>
      <c r="C411" s="376" t="s">
        <v>10</v>
      </c>
      <c r="D411" s="494">
        <v>720</v>
      </c>
      <c r="E411" s="378">
        <v>50</v>
      </c>
      <c r="F411" s="379">
        <f>+E411*$D411</f>
        <v>36000</v>
      </c>
      <c r="G411" s="378">
        <v>50</v>
      </c>
      <c r="H411" s="379">
        <f>+G411*$D411</f>
        <v>36000</v>
      </c>
      <c r="I411" s="378">
        <v>50</v>
      </c>
      <c r="J411" s="379">
        <f>+I411*$D411</f>
        <v>36000</v>
      </c>
      <c r="K411" s="378">
        <v>0</v>
      </c>
      <c r="L411" s="379">
        <f>+K411*$D411</f>
        <v>0</v>
      </c>
      <c r="M411" s="378">
        <v>0</v>
      </c>
      <c r="N411" s="379">
        <f>+M411*$D411</f>
        <v>0</v>
      </c>
      <c r="O411" s="378">
        <v>0</v>
      </c>
      <c r="P411" s="379">
        <f>+O411*$D411</f>
        <v>0</v>
      </c>
      <c r="Q411" s="378">
        <v>0</v>
      </c>
      <c r="R411" s="379">
        <f>+Q411*$D411</f>
        <v>0</v>
      </c>
      <c r="S411" s="378">
        <v>0</v>
      </c>
      <c r="T411" s="379">
        <f>+S411*$D411</f>
        <v>0</v>
      </c>
      <c r="U411" s="378">
        <v>0</v>
      </c>
      <c r="V411" s="379">
        <f>+U411*$D411</f>
        <v>0</v>
      </c>
      <c r="W411" s="378">
        <v>0</v>
      </c>
      <c r="X411" s="379">
        <f>+W411*$D411</f>
        <v>0</v>
      </c>
      <c r="Y411" s="378">
        <v>0</v>
      </c>
      <c r="Z411" s="379">
        <f>+Y411*$D411</f>
        <v>0</v>
      </c>
      <c r="AA411" s="379">
        <v>0</v>
      </c>
      <c r="AB411" s="379">
        <f>+AA411*$D411</f>
        <v>0</v>
      </c>
      <c r="AC411" s="379"/>
      <c r="AD411" s="379"/>
      <c r="AE411" s="378">
        <v>0</v>
      </c>
      <c r="AF411" s="379">
        <f>+AE411*$D411</f>
        <v>0</v>
      </c>
      <c r="AG411" s="380">
        <f>E411+G411+I411+K411+M411+O411+Q411+S411+U411+W411+Y411+AA411+AC411+AE411</f>
        <v>150</v>
      </c>
      <c r="AH411" s="379">
        <f>+AG411*$D411</f>
        <v>108000</v>
      </c>
    </row>
    <row r="412" spans="1:34" ht="16.8">
      <c r="A412" s="405"/>
      <c r="B412" s="418"/>
      <c r="C412" s="403"/>
      <c r="D412" s="494"/>
      <c r="E412" s="487"/>
      <c r="F412" s="379"/>
      <c r="G412" s="487"/>
      <c r="H412" s="379"/>
      <c r="I412" s="487"/>
      <c r="J412" s="379"/>
      <c r="K412" s="378"/>
      <c r="L412" s="379"/>
      <c r="M412" s="378"/>
      <c r="N412" s="379"/>
      <c r="O412" s="378"/>
      <c r="P412" s="379"/>
      <c r="Q412" s="378"/>
      <c r="R412" s="379"/>
      <c r="S412" s="378"/>
      <c r="T412" s="379"/>
      <c r="U412" s="378"/>
      <c r="V412" s="379"/>
      <c r="W412" s="378"/>
      <c r="X412" s="379"/>
      <c r="Y412" s="487"/>
      <c r="Z412" s="379"/>
      <c r="AA412" s="379"/>
      <c r="AB412" s="379"/>
      <c r="AC412" s="379"/>
      <c r="AD412" s="379"/>
      <c r="AE412" s="378"/>
      <c r="AF412" s="379"/>
      <c r="AG412" s="380"/>
      <c r="AH412" s="379"/>
    </row>
    <row r="413" spans="1:34" ht="16.8">
      <c r="A413" s="405"/>
      <c r="B413" s="375" t="s">
        <v>974</v>
      </c>
      <c r="C413" s="376" t="s">
        <v>10</v>
      </c>
      <c r="D413" s="494">
        <v>840</v>
      </c>
      <c r="E413" s="379">
        <v>100</v>
      </c>
      <c r="F413" s="379">
        <f>+E413*$D413</f>
        <v>84000</v>
      </c>
      <c r="G413" s="379">
        <v>100</v>
      </c>
      <c r="H413" s="379">
        <f>+G413*$D413</f>
        <v>84000</v>
      </c>
      <c r="I413" s="379">
        <v>100</v>
      </c>
      <c r="J413" s="379">
        <f>+I413*$D413</f>
        <v>84000</v>
      </c>
      <c r="K413" s="379">
        <f>ROUND(+K410*0.3,0)</f>
        <v>0</v>
      </c>
      <c r="L413" s="379">
        <f>+K413*$D413</f>
        <v>0</v>
      </c>
      <c r="M413" s="379">
        <f>ROUND(+M410*0.3,0)</f>
        <v>0</v>
      </c>
      <c r="N413" s="379">
        <f>+M413*$D413</f>
        <v>0</v>
      </c>
      <c r="O413" s="378">
        <v>0</v>
      </c>
      <c r="P413" s="379">
        <f>+O413*$D413</f>
        <v>0</v>
      </c>
      <c r="Q413" s="379">
        <f>ROUND(+Q410*0.3,0)</f>
        <v>0</v>
      </c>
      <c r="R413" s="379">
        <f>+Q413*$D413</f>
        <v>0</v>
      </c>
      <c r="S413" s="379">
        <f>ROUND(+S410*0.3,0)</f>
        <v>0</v>
      </c>
      <c r="T413" s="379">
        <f>+S413*$D413</f>
        <v>0</v>
      </c>
      <c r="U413" s="379">
        <f>ROUND(+U410*0.3,0)</f>
        <v>0</v>
      </c>
      <c r="V413" s="379">
        <f>+U413*$D413</f>
        <v>0</v>
      </c>
      <c r="W413" s="379">
        <f>ROUND(+W410*0.3,0)</f>
        <v>0</v>
      </c>
      <c r="X413" s="379">
        <f>+W413*$D413</f>
        <v>0</v>
      </c>
      <c r="Y413" s="379">
        <v>0</v>
      </c>
      <c r="Z413" s="379">
        <f>+Y413*$D413</f>
        <v>0</v>
      </c>
      <c r="AA413" s="379">
        <v>0</v>
      </c>
      <c r="AB413" s="379">
        <f>+AA413*$D413</f>
        <v>0</v>
      </c>
      <c r="AC413" s="379"/>
      <c r="AD413" s="379"/>
      <c r="AE413" s="379">
        <v>0</v>
      </c>
      <c r="AF413" s="379">
        <f>+AE413*$D413</f>
        <v>0</v>
      </c>
      <c r="AG413" s="380">
        <f>E413+G413+I413+K413+M413+O413+Q413+S413+U413+W413+Y413+AA413+AC413+AE413</f>
        <v>300</v>
      </c>
      <c r="AH413" s="379">
        <f>+AG413*$D413</f>
        <v>252000</v>
      </c>
    </row>
    <row r="414" spans="1:34" ht="16.8">
      <c r="A414" s="376"/>
      <c r="B414" s="401"/>
      <c r="C414" s="383"/>
      <c r="D414" s="494"/>
      <c r="E414" s="384"/>
      <c r="F414" s="384"/>
      <c r="G414" s="384"/>
      <c r="H414" s="384"/>
      <c r="I414" s="384"/>
      <c r="J414" s="384"/>
      <c r="K414" s="384"/>
      <c r="L414" s="384"/>
      <c r="M414" s="384"/>
      <c r="N414" s="384"/>
      <c r="O414" s="384"/>
      <c r="P414" s="384"/>
      <c r="Q414" s="384"/>
      <c r="R414" s="384"/>
      <c r="S414" s="384"/>
      <c r="T414" s="384"/>
      <c r="U414" s="384"/>
      <c r="V414" s="384"/>
      <c r="W414" s="384"/>
      <c r="X414" s="384"/>
      <c r="Y414" s="384"/>
      <c r="Z414" s="384"/>
      <c r="AA414" s="384"/>
      <c r="AB414" s="384"/>
      <c r="AC414" s="384"/>
      <c r="AD414" s="384"/>
      <c r="AE414" s="384"/>
      <c r="AF414" s="384"/>
      <c r="AG414" s="380"/>
      <c r="AH414" s="379"/>
    </row>
    <row r="415" spans="1:34" ht="16.8">
      <c r="A415" s="405"/>
      <c r="B415" s="375" t="s">
        <v>975</v>
      </c>
      <c r="C415" s="376" t="s">
        <v>10</v>
      </c>
      <c r="D415" s="494">
        <v>920</v>
      </c>
      <c r="E415" s="379">
        <v>50</v>
      </c>
      <c r="F415" s="379">
        <f>+E415*$D415</f>
        <v>46000</v>
      </c>
      <c r="G415" s="379">
        <v>50</v>
      </c>
      <c r="H415" s="379">
        <f>+G415*$D415</f>
        <v>46000</v>
      </c>
      <c r="I415" s="379">
        <v>50</v>
      </c>
      <c r="J415" s="379">
        <f>+I415*$D415</f>
        <v>46000</v>
      </c>
      <c r="K415" s="379">
        <f>ROUND(+K410*0.2,0)</f>
        <v>0</v>
      </c>
      <c r="L415" s="379">
        <f>+K415*$D415</f>
        <v>0</v>
      </c>
      <c r="M415" s="379">
        <f>ROUND(+M410*0.2,0)</f>
        <v>0</v>
      </c>
      <c r="N415" s="379">
        <f>+M415*$D415</f>
        <v>0</v>
      </c>
      <c r="O415" s="378">
        <v>0</v>
      </c>
      <c r="P415" s="379">
        <f>+O415*$D415</f>
        <v>0</v>
      </c>
      <c r="Q415" s="379">
        <f>ROUND(+Q410*0.2,0)</f>
        <v>0</v>
      </c>
      <c r="R415" s="379">
        <f>+Q415*$D415</f>
        <v>0</v>
      </c>
      <c r="S415" s="379">
        <f>ROUND(+S410*0.2,0)</f>
        <v>0</v>
      </c>
      <c r="T415" s="379">
        <f>+S415*$D415</f>
        <v>0</v>
      </c>
      <c r="U415" s="379">
        <f>ROUND(+U410*0.2,0)</f>
        <v>0</v>
      </c>
      <c r="V415" s="379">
        <f>+U415*$D415</f>
        <v>0</v>
      </c>
      <c r="W415" s="379">
        <f>ROUND(+W410*0.2,0)</f>
        <v>0</v>
      </c>
      <c r="X415" s="379">
        <f>+W415*$D415</f>
        <v>0</v>
      </c>
      <c r="Y415" s="379">
        <v>0</v>
      </c>
      <c r="Z415" s="379">
        <f>+Y415*$D415</f>
        <v>0</v>
      </c>
      <c r="AA415" s="379">
        <v>0</v>
      </c>
      <c r="AB415" s="379">
        <f>+AA415*$D415</f>
        <v>0</v>
      </c>
      <c r="AC415" s="379"/>
      <c r="AD415" s="379"/>
      <c r="AE415" s="379">
        <v>0</v>
      </c>
      <c r="AF415" s="379">
        <f>+AE415*$D415</f>
        <v>0</v>
      </c>
      <c r="AG415" s="380">
        <f>E415+G415+I415+K415+M415+O415+Q415+S415+U415+W415+Y415+AA415+AC415+AE415</f>
        <v>150</v>
      </c>
      <c r="AH415" s="379">
        <f>+AG415*$D415</f>
        <v>138000</v>
      </c>
    </row>
    <row r="416" spans="1:34" ht="16.8">
      <c r="A416" s="376"/>
      <c r="B416" s="401"/>
      <c r="C416" s="376"/>
      <c r="D416" s="390"/>
      <c r="E416" s="378"/>
      <c r="F416" s="378"/>
      <c r="G416" s="378"/>
      <c r="H416" s="378"/>
      <c r="I416" s="378"/>
      <c r="J416" s="378"/>
      <c r="K416" s="378"/>
      <c r="L416" s="378"/>
      <c r="M416" s="378"/>
      <c r="N416" s="378"/>
      <c r="O416" s="378"/>
      <c r="P416" s="378"/>
      <c r="Q416" s="378"/>
      <c r="R416" s="378"/>
      <c r="S416" s="378"/>
      <c r="T416" s="378"/>
      <c r="U416" s="378"/>
      <c r="V416" s="378"/>
      <c r="W416" s="378"/>
      <c r="X416" s="378"/>
      <c r="Y416" s="378"/>
      <c r="Z416" s="378"/>
      <c r="AA416" s="378"/>
      <c r="AB416" s="378"/>
      <c r="AC416" s="378"/>
      <c r="AD416" s="378"/>
      <c r="AE416" s="378"/>
      <c r="AF416" s="378"/>
      <c r="AG416" s="380"/>
      <c r="AH416" s="488"/>
    </row>
    <row r="417" spans="1:34" ht="16.8">
      <c r="A417" s="403"/>
      <c r="B417" s="404"/>
      <c r="C417" s="403"/>
      <c r="D417" s="378"/>
      <c r="E417" s="378"/>
      <c r="F417" s="379"/>
      <c r="G417" s="378"/>
      <c r="H417" s="379"/>
      <c r="I417" s="378"/>
      <c r="J417" s="379"/>
      <c r="K417" s="378"/>
      <c r="L417" s="379"/>
      <c r="M417" s="378"/>
      <c r="N417" s="379"/>
      <c r="O417" s="378"/>
      <c r="P417" s="379"/>
      <c r="Q417" s="378"/>
      <c r="R417" s="379"/>
      <c r="S417" s="378"/>
      <c r="T417" s="379"/>
      <c r="U417" s="379"/>
      <c r="V417" s="379"/>
      <c r="W417" s="378"/>
      <c r="X417" s="379"/>
      <c r="Y417" s="379"/>
      <c r="Z417" s="379"/>
      <c r="AA417" s="379"/>
      <c r="AB417" s="379"/>
      <c r="AC417" s="379"/>
      <c r="AD417" s="379"/>
      <c r="AE417" s="378"/>
      <c r="AF417" s="379"/>
      <c r="AG417" s="380"/>
      <c r="AH417" s="489"/>
    </row>
    <row r="418" spans="1:34" ht="16.8">
      <c r="A418" s="376"/>
      <c r="B418" s="410" t="s">
        <v>783</v>
      </c>
      <c r="C418" s="376"/>
      <c r="D418" s="390"/>
      <c r="E418" s="378"/>
      <c r="F418" s="402">
        <f>SUM(F349:F417)</f>
        <v>288405</v>
      </c>
      <c r="G418" s="378"/>
      <c r="H418" s="402">
        <f>SUM(H349:H417)</f>
        <v>239090</v>
      </c>
      <c r="I418" s="378"/>
      <c r="J418" s="402">
        <f>SUM(J349:J417)</f>
        <v>262130</v>
      </c>
      <c r="K418" s="378"/>
      <c r="L418" s="402">
        <f>SUM(L349:L417)</f>
        <v>0</v>
      </c>
      <c r="M418" s="378"/>
      <c r="N418" s="402">
        <f>SUM(N349:N417)</f>
        <v>0</v>
      </c>
      <c r="O418" s="378"/>
      <c r="P418" s="402">
        <f>SUM(P349:P417)</f>
        <v>0</v>
      </c>
      <c r="Q418" s="378"/>
      <c r="R418" s="402">
        <f>SUM(R349:R417)</f>
        <v>0</v>
      </c>
      <c r="S418" s="378"/>
      <c r="T418" s="402">
        <f>SUM(T349:T417)</f>
        <v>0</v>
      </c>
      <c r="U418" s="402"/>
      <c r="V418" s="402">
        <f>SUM(V349:V417)</f>
        <v>0</v>
      </c>
      <c r="W418" s="378"/>
      <c r="X418" s="402">
        <f>SUM(X349:X417)</f>
        <v>0</v>
      </c>
      <c r="Y418" s="402"/>
      <c r="Z418" s="402">
        <f>SUM(Z349:Z417)</f>
        <v>80370</v>
      </c>
      <c r="AA418" s="402"/>
      <c r="AB418" s="402">
        <f>SUM(AB349:AB417)</f>
        <v>0</v>
      </c>
      <c r="AC418" s="402"/>
      <c r="AD418" s="402">
        <f>SUM(AD349:AD417)</f>
        <v>0</v>
      </c>
      <c r="AE418" s="378"/>
      <c r="AF418" s="402">
        <f>SUM(AF349:AF417)</f>
        <v>581305</v>
      </c>
      <c r="AG418" s="380"/>
      <c r="AH418" s="402"/>
    </row>
    <row r="419" spans="1:34" ht="16.8">
      <c r="A419" s="381"/>
      <c r="B419" s="382"/>
      <c r="C419" s="381"/>
      <c r="D419" s="468"/>
      <c r="E419" s="446"/>
      <c r="F419" s="446"/>
      <c r="G419" s="446"/>
      <c r="H419" s="446"/>
      <c r="I419" s="446"/>
      <c r="J419" s="446"/>
      <c r="K419" s="446"/>
      <c r="L419" s="446"/>
      <c r="M419" s="446"/>
      <c r="N419" s="446"/>
      <c r="O419" s="446"/>
      <c r="P419" s="446"/>
      <c r="Q419" s="446"/>
      <c r="R419" s="446"/>
      <c r="S419" s="446"/>
      <c r="T419" s="446"/>
      <c r="U419" s="446"/>
      <c r="V419" s="446"/>
      <c r="W419" s="446"/>
      <c r="X419" s="446"/>
      <c r="Y419" s="446"/>
      <c r="Z419" s="446"/>
      <c r="AA419" s="446"/>
      <c r="AB419" s="446"/>
      <c r="AC419" s="446"/>
      <c r="AD419" s="446"/>
      <c r="AE419" s="446"/>
      <c r="AF419" s="446"/>
      <c r="AG419" s="380"/>
      <c r="AH419" s="490"/>
    </row>
    <row r="420" spans="1:34" ht="16.8">
      <c r="A420" s="381"/>
      <c r="B420" s="382"/>
      <c r="C420" s="381"/>
      <c r="D420" s="468"/>
      <c r="E420" s="446"/>
      <c r="F420" s="446"/>
      <c r="G420" s="446"/>
      <c r="H420" s="446"/>
      <c r="I420" s="446"/>
      <c r="J420" s="446"/>
      <c r="K420" s="446"/>
      <c r="L420" s="446"/>
      <c r="M420" s="446"/>
      <c r="N420" s="446"/>
      <c r="O420" s="446"/>
      <c r="P420" s="446"/>
      <c r="Q420" s="446"/>
      <c r="R420" s="446"/>
      <c r="S420" s="446"/>
      <c r="T420" s="446"/>
      <c r="U420" s="446"/>
      <c r="V420" s="446"/>
      <c r="W420" s="446"/>
      <c r="X420" s="446"/>
      <c r="Y420" s="446"/>
      <c r="Z420" s="446"/>
      <c r="AA420" s="446"/>
      <c r="AB420" s="446"/>
      <c r="AC420" s="446"/>
      <c r="AD420" s="446"/>
      <c r="AE420" s="446"/>
      <c r="AF420" s="446"/>
      <c r="AG420" s="413"/>
      <c r="AH420" s="490"/>
    </row>
    <row r="421" spans="1:34" ht="16.8">
      <c r="A421" s="381"/>
      <c r="B421" s="423" t="s">
        <v>523</v>
      </c>
      <c r="C421" s="381"/>
      <c r="D421" s="468"/>
      <c r="E421" s="446"/>
      <c r="F421" s="446"/>
      <c r="G421" s="446"/>
      <c r="H421" s="446"/>
      <c r="I421" s="446"/>
      <c r="J421" s="446"/>
      <c r="K421" s="446"/>
      <c r="L421" s="446"/>
      <c r="M421" s="446"/>
      <c r="N421" s="446"/>
      <c r="O421" s="446"/>
      <c r="P421" s="446"/>
      <c r="Q421" s="446"/>
      <c r="R421" s="446"/>
      <c r="S421" s="446"/>
      <c r="T421" s="446"/>
      <c r="U421" s="446"/>
      <c r="V421" s="446"/>
      <c r="W421" s="446"/>
      <c r="X421" s="446"/>
      <c r="Y421" s="446"/>
      <c r="Z421" s="446"/>
      <c r="AA421" s="446"/>
      <c r="AB421" s="446"/>
      <c r="AC421" s="446"/>
      <c r="AD421" s="446"/>
      <c r="AE421" s="446"/>
      <c r="AF421" s="446"/>
      <c r="AG421" s="413"/>
      <c r="AH421" s="491"/>
    </row>
    <row r="422" spans="1:34" ht="16.8">
      <c r="A422" s="381"/>
      <c r="B422" s="492" t="s">
        <v>366</v>
      </c>
      <c r="C422" s="413"/>
      <c r="D422" s="493"/>
      <c r="E422" s="494"/>
      <c r="F422" s="495">
        <f>ROUND(F452,0)</f>
        <v>4211952</v>
      </c>
      <c r="G422" s="494"/>
      <c r="H422" s="495">
        <f>ROUND(H452,0)</f>
        <v>5536662</v>
      </c>
      <c r="I422" s="494"/>
      <c r="J422" s="495">
        <f>ROUND(J452,0)</f>
        <v>6994523</v>
      </c>
      <c r="K422" s="494"/>
      <c r="L422" s="495">
        <f>ROUND(L452,0)</f>
        <v>872580</v>
      </c>
      <c r="M422" s="494"/>
      <c r="N422" s="495">
        <f>ROUND(N452,0)</f>
        <v>3784348</v>
      </c>
      <c r="O422" s="494"/>
      <c r="P422" s="495">
        <f>ROUND(P452,0)</f>
        <v>1802034</v>
      </c>
      <c r="Q422" s="494"/>
      <c r="R422" s="495">
        <f>ROUND(R452,0)</f>
        <v>5035900</v>
      </c>
      <c r="S422" s="494"/>
      <c r="T422" s="495">
        <f>ROUND(T452,0)</f>
        <v>365185</v>
      </c>
      <c r="U422" s="496"/>
      <c r="V422" s="495">
        <f>ROUND(V452,0)</f>
        <v>338425</v>
      </c>
      <c r="W422" s="494"/>
      <c r="X422" s="495">
        <f>ROUND(X452,0)</f>
        <v>462303</v>
      </c>
      <c r="Y422" s="496"/>
      <c r="Z422" s="495">
        <f>ROUND(Z452,0)</f>
        <v>709581</v>
      </c>
      <c r="AA422" s="496"/>
      <c r="AB422" s="495">
        <f>ROUND(AB452,0)</f>
        <v>2755089</v>
      </c>
      <c r="AC422" s="496"/>
      <c r="AD422" s="495">
        <f>ROUND(AD452,0)</f>
        <v>804332</v>
      </c>
      <c r="AE422" s="494"/>
      <c r="AF422" s="495">
        <f>ROUND(AF452,0)</f>
        <v>4030065</v>
      </c>
      <c r="AG422" s="413"/>
      <c r="AH422" s="495">
        <f>ROUND(SUM(AH8:AH417),0)</f>
        <v>37702978</v>
      </c>
    </row>
    <row r="423" spans="1:34" ht="16.8">
      <c r="A423" s="365"/>
      <c r="B423" s="422"/>
      <c r="C423" s="419"/>
      <c r="D423" s="494"/>
      <c r="E423" s="494"/>
      <c r="F423" s="496"/>
      <c r="G423" s="494"/>
      <c r="H423" s="496"/>
      <c r="I423" s="494"/>
      <c r="J423" s="496"/>
      <c r="K423" s="494"/>
      <c r="L423" s="496"/>
      <c r="M423" s="494"/>
      <c r="N423" s="496"/>
      <c r="O423" s="494"/>
      <c r="P423" s="496"/>
      <c r="Q423" s="494"/>
      <c r="R423" s="496"/>
      <c r="S423" s="494"/>
      <c r="T423" s="496"/>
      <c r="U423" s="496"/>
      <c r="V423" s="496"/>
      <c r="W423" s="494"/>
      <c r="X423" s="496"/>
      <c r="Y423" s="496"/>
      <c r="Z423" s="496"/>
      <c r="AA423" s="496"/>
      <c r="AB423" s="496"/>
      <c r="AC423" s="496"/>
      <c r="AD423" s="496"/>
      <c r="AE423" s="494"/>
      <c r="AF423" s="496"/>
      <c r="AG423" s="419"/>
      <c r="AH423" s="497"/>
    </row>
    <row r="424" spans="1:34" ht="16.8">
      <c r="A424" s="365"/>
      <c r="B424" s="422"/>
      <c r="C424" s="419"/>
      <c r="D424" s="494"/>
      <c r="E424" s="494"/>
      <c r="F424" s="496"/>
      <c r="G424" s="494"/>
      <c r="H424" s="496"/>
      <c r="I424" s="494"/>
      <c r="J424" s="496"/>
      <c r="K424" s="494"/>
      <c r="L424" s="496"/>
      <c r="M424" s="494"/>
      <c r="N424" s="496"/>
      <c r="O424" s="494"/>
      <c r="P424" s="496"/>
      <c r="Q424" s="494"/>
      <c r="R424" s="496"/>
      <c r="S424" s="494"/>
      <c r="T424" s="496"/>
      <c r="U424" s="496"/>
      <c r="V424" s="496"/>
      <c r="W424" s="494"/>
      <c r="X424" s="496"/>
      <c r="Y424" s="496"/>
      <c r="Z424" s="496"/>
      <c r="AA424" s="496"/>
      <c r="AB424" s="496"/>
      <c r="AC424" s="496"/>
      <c r="AD424" s="496"/>
      <c r="AE424" s="494"/>
      <c r="AF424" s="496"/>
      <c r="AG424" s="419"/>
      <c r="AH424" s="498"/>
    </row>
    <row r="425" spans="1:34" ht="16.8">
      <c r="A425" s="365"/>
      <c r="B425" s="499" t="s">
        <v>516</v>
      </c>
      <c r="C425" s="419"/>
      <c r="D425" s="494"/>
      <c r="E425" s="494"/>
      <c r="F425" s="496"/>
      <c r="G425" s="494"/>
      <c r="H425" s="496"/>
      <c r="I425" s="494"/>
      <c r="J425" s="496"/>
      <c r="K425" s="494"/>
      <c r="L425" s="496"/>
      <c r="M425" s="494"/>
      <c r="N425" s="496"/>
      <c r="O425" s="494"/>
      <c r="P425" s="496"/>
      <c r="Q425" s="494"/>
      <c r="R425" s="496"/>
      <c r="S425" s="494"/>
      <c r="T425" s="496"/>
      <c r="U425" s="496"/>
      <c r="V425" s="496"/>
      <c r="W425" s="494"/>
      <c r="X425" s="496"/>
      <c r="Y425" s="496"/>
      <c r="Z425" s="496"/>
      <c r="AA425" s="496"/>
      <c r="AB425" s="496"/>
      <c r="AC425" s="496"/>
      <c r="AD425" s="496"/>
      <c r="AE425" s="494"/>
      <c r="AF425" s="496"/>
      <c r="AG425" s="419"/>
      <c r="AH425" s="498">
        <f>AH422</f>
        <v>37702978</v>
      </c>
    </row>
    <row r="426" spans="1:34" ht="16.8">
      <c r="A426" s="365"/>
      <c r="B426" s="500"/>
      <c r="C426" s="419"/>
      <c r="D426" s="494"/>
      <c r="E426" s="494"/>
      <c r="F426" s="496"/>
      <c r="G426" s="494"/>
      <c r="H426" s="496"/>
      <c r="I426" s="494"/>
      <c r="J426" s="496"/>
      <c r="K426" s="494"/>
      <c r="L426" s="496"/>
      <c r="M426" s="494"/>
      <c r="N426" s="496"/>
      <c r="O426" s="494"/>
      <c r="P426" s="496"/>
      <c r="Q426" s="494"/>
      <c r="R426" s="496"/>
      <c r="S426" s="494"/>
      <c r="T426" s="496"/>
      <c r="U426" s="496"/>
      <c r="V426" s="496"/>
      <c r="W426" s="494"/>
      <c r="X426" s="496"/>
      <c r="Y426" s="496"/>
      <c r="Z426" s="496"/>
      <c r="AA426" s="496"/>
      <c r="AB426" s="496"/>
      <c r="AC426" s="496"/>
      <c r="AD426" s="496"/>
      <c r="AE426" s="494"/>
      <c r="AF426" s="496"/>
      <c r="AG426" s="419"/>
      <c r="AH426" s="496"/>
    </row>
    <row r="427" spans="1:34" ht="16.8">
      <c r="A427" s="381"/>
      <c r="B427" s="412" t="s">
        <v>24</v>
      </c>
      <c r="C427" s="381"/>
      <c r="D427" s="414"/>
      <c r="E427" s="415"/>
      <c r="F427" s="497">
        <f>ROUND(+F422*0.18,0)</f>
        <v>758151</v>
      </c>
      <c r="G427" s="415"/>
      <c r="H427" s="497">
        <f>ROUND(+H422*0.18,0)</f>
        <v>996599</v>
      </c>
      <c r="I427" s="415"/>
      <c r="J427" s="497">
        <f>ROUND(+J422*0.18,0)</f>
        <v>1259014</v>
      </c>
      <c r="K427" s="415"/>
      <c r="L427" s="497">
        <f>ROUND(+L422*0.18,0)</f>
        <v>157064</v>
      </c>
      <c r="M427" s="415"/>
      <c r="N427" s="497">
        <f>ROUND(+N422*0.18,0)</f>
        <v>681183</v>
      </c>
      <c r="O427" s="415"/>
      <c r="P427" s="497">
        <f>ROUND(+P422*0.18,0)</f>
        <v>324366</v>
      </c>
      <c r="Q427" s="415"/>
      <c r="R427" s="497">
        <f>ROUND(+R422*0.18,0)</f>
        <v>906462</v>
      </c>
      <c r="S427" s="415"/>
      <c r="T427" s="497">
        <f>ROUND(+T422*0.18,0)</f>
        <v>65733</v>
      </c>
      <c r="U427" s="498"/>
      <c r="V427" s="497">
        <f>ROUND(+V422*0.18,0)</f>
        <v>60917</v>
      </c>
      <c r="W427" s="415"/>
      <c r="X427" s="495">
        <f>ROUND(X458,0)</f>
        <v>0</v>
      </c>
      <c r="Y427" s="498"/>
      <c r="Z427" s="495">
        <f>ROUND(Z458,0)</f>
        <v>0</v>
      </c>
      <c r="AA427" s="498"/>
      <c r="AB427" s="495">
        <f>ROUND(AB458,0)</f>
        <v>0</v>
      </c>
      <c r="AC427" s="496"/>
      <c r="AD427" s="495">
        <f>ROUND(AD458,0)</f>
        <v>0</v>
      </c>
      <c r="AE427" s="415"/>
      <c r="AF427" s="497">
        <f>ROUND(+AF422*0.18,0)</f>
        <v>725412</v>
      </c>
      <c r="AG427" s="381"/>
      <c r="AH427" s="497">
        <f>ROUND(+AH425*0.18,0)</f>
        <v>6786536</v>
      </c>
    </row>
    <row r="428" spans="1:34" ht="16.8">
      <c r="A428" s="381"/>
      <c r="B428" s="412"/>
      <c r="C428" s="381"/>
      <c r="D428" s="414"/>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381"/>
      <c r="AH428" s="501"/>
    </row>
    <row r="429" spans="1:34" ht="16.8">
      <c r="A429" s="381"/>
      <c r="B429" s="412" t="s">
        <v>258</v>
      </c>
      <c r="C429" s="381"/>
      <c r="D429" s="381"/>
      <c r="E429" s="365"/>
      <c r="F429" s="497">
        <f>ROUND(SUM(F422:F427),0)</f>
        <v>4970103</v>
      </c>
      <c r="G429" s="365"/>
      <c r="H429" s="497">
        <f>ROUND(SUM(H422:H427),0)</f>
        <v>6533261</v>
      </c>
      <c r="I429" s="365"/>
      <c r="J429" s="497">
        <f>ROUND(SUM(J422:J427),0)</f>
        <v>8253537</v>
      </c>
      <c r="K429" s="365"/>
      <c r="L429" s="497">
        <f>ROUND(SUM(L422:L427),0)</f>
        <v>1029644</v>
      </c>
      <c r="M429" s="365"/>
      <c r="N429" s="497">
        <f>ROUND(SUM(N422:N427),0)</f>
        <v>4465531</v>
      </c>
      <c r="O429" s="365"/>
      <c r="P429" s="497">
        <f>ROUND(SUM(P422:P427),0)</f>
        <v>2126400</v>
      </c>
      <c r="Q429" s="365"/>
      <c r="R429" s="497">
        <f>ROUND(SUM(R422:R427),0)</f>
        <v>5942362</v>
      </c>
      <c r="S429" s="365"/>
      <c r="T429" s="497">
        <f>ROUND(SUM(T422:T427),0)</f>
        <v>430918</v>
      </c>
      <c r="U429" s="498"/>
      <c r="V429" s="497">
        <f>ROUND(SUM(V422:V427),0)</f>
        <v>399342</v>
      </c>
      <c r="W429" s="365"/>
      <c r="X429" s="497">
        <f>ROUND(SUM(X422:X427),0)</f>
        <v>462303</v>
      </c>
      <c r="Y429" s="498"/>
      <c r="Z429" s="497">
        <f>ROUND(SUM(Z422:Z427),0)</f>
        <v>709581</v>
      </c>
      <c r="AA429" s="498"/>
      <c r="AB429" s="497">
        <f>ROUND(SUM(AB422:AB427),0)</f>
        <v>2755089</v>
      </c>
      <c r="AC429" s="498"/>
      <c r="AD429" s="497">
        <f>ROUND(SUM(AD422:AD427),0)</f>
        <v>804332</v>
      </c>
      <c r="AE429" s="365"/>
      <c r="AF429" s="497">
        <f>ROUND(SUM(AF422:AF427),0)</f>
        <v>4755477</v>
      </c>
      <c r="AG429" s="381"/>
      <c r="AH429" s="497">
        <f>AH427+AH425</f>
        <v>44489514</v>
      </c>
    </row>
    <row r="430" spans="1:34" ht="16.8">
      <c r="A430" s="365"/>
      <c r="B430" s="502"/>
      <c r="C430" s="365"/>
      <c r="D430" s="365"/>
      <c r="E430" s="365"/>
      <c r="F430" s="498"/>
      <c r="G430" s="365"/>
      <c r="H430" s="498"/>
      <c r="I430" s="365"/>
      <c r="J430" s="498"/>
      <c r="K430" s="365"/>
      <c r="L430" s="498"/>
      <c r="M430" s="365"/>
      <c r="N430" s="498"/>
      <c r="O430" s="365"/>
      <c r="P430" s="498"/>
      <c r="Q430" s="365"/>
      <c r="R430" s="498"/>
      <c r="S430" s="365"/>
      <c r="T430" s="498"/>
      <c r="U430" s="498"/>
      <c r="V430" s="498"/>
      <c r="W430" s="365"/>
      <c r="X430" s="498"/>
      <c r="Y430" s="498"/>
      <c r="Z430" s="498"/>
      <c r="AA430" s="498"/>
      <c r="AB430" s="498"/>
      <c r="AC430" s="498"/>
      <c r="AD430" s="498"/>
      <c r="AE430" s="365"/>
      <c r="AF430" s="498"/>
      <c r="AG430" s="365"/>
      <c r="AH430" s="602" t="str">
        <f>CONCATENATE("Say"," Rs. ",ROUNDUP(AH429/10000000,2)," ","Cr")</f>
        <v>Say Rs. 4.45 Cr</v>
      </c>
    </row>
    <row r="431" spans="1:34">
      <c r="A431" s="18"/>
      <c r="B431" s="18"/>
      <c r="C431" s="18"/>
      <c r="D431" s="18"/>
      <c r="E431" s="28"/>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18"/>
      <c r="AH431" s="64"/>
    </row>
    <row r="432" spans="1:34">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66">
        <f>AH422+4556070</f>
        <v>42259048</v>
      </c>
    </row>
    <row r="433" spans="1:34">
      <c r="A433" s="22"/>
      <c r="B433" s="72" t="s">
        <v>289</v>
      </c>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67"/>
    </row>
    <row r="434" spans="1:34">
      <c r="A434" s="273"/>
      <c r="B434" s="77" t="str">
        <f>B7</f>
        <v>SUB HEAD  -I  SITE CLEARANCE</v>
      </c>
      <c r="C434" s="25"/>
      <c r="D434" s="65"/>
      <c r="E434" s="25"/>
      <c r="F434" s="78">
        <f>F46</f>
        <v>3798</v>
      </c>
      <c r="G434" s="25"/>
      <c r="H434" s="78">
        <f>H46</f>
        <v>5868</v>
      </c>
      <c r="I434" s="25"/>
      <c r="J434" s="78">
        <f>J46</f>
        <v>4644</v>
      </c>
      <c r="K434" s="25"/>
      <c r="L434" s="78">
        <f>L46</f>
        <v>49170</v>
      </c>
      <c r="M434" s="25"/>
      <c r="N434" s="78">
        <f>N46</f>
        <v>133605</v>
      </c>
      <c r="O434" s="25"/>
      <c r="P434" s="78">
        <f>P46</f>
        <v>0</v>
      </c>
      <c r="Q434" s="25"/>
      <c r="R434" s="78">
        <f>R46</f>
        <v>0</v>
      </c>
      <c r="S434" s="25"/>
      <c r="T434" s="78">
        <f>T46</f>
        <v>0</v>
      </c>
      <c r="U434" s="78"/>
      <c r="V434" s="78">
        <f>V46</f>
        <v>3230</v>
      </c>
      <c r="W434" s="25"/>
      <c r="X434" s="78">
        <f>X46</f>
        <v>1998</v>
      </c>
      <c r="Y434" s="78"/>
      <c r="Z434" s="78">
        <f>Z46</f>
        <v>6930</v>
      </c>
      <c r="AA434" s="78"/>
      <c r="AB434" s="78">
        <f>AB46</f>
        <v>22512</v>
      </c>
      <c r="AC434" s="78"/>
      <c r="AD434" s="78">
        <f>AD46</f>
        <v>3600</v>
      </c>
      <c r="AE434" s="25"/>
      <c r="AF434" s="78">
        <f>AF46</f>
        <v>25050</v>
      </c>
      <c r="AG434" s="25"/>
      <c r="AH434" s="78">
        <f>SUM(F434:AG434)</f>
        <v>260405</v>
      </c>
    </row>
    <row r="435" spans="1:34">
      <c r="A435" s="273"/>
      <c r="B435" s="77" t="str">
        <f>B48</f>
        <v>SUB HEAD -II EARTHWORK &amp; EXCAVATION</v>
      </c>
      <c r="C435" s="25"/>
      <c r="D435" s="65"/>
      <c r="E435" s="25"/>
      <c r="F435" s="78">
        <f>F73</f>
        <v>99528</v>
      </c>
      <c r="G435" s="25"/>
      <c r="H435" s="78">
        <f>H73</f>
        <v>162760</v>
      </c>
      <c r="I435" s="25"/>
      <c r="J435" s="78">
        <f>J73</f>
        <v>169815</v>
      </c>
      <c r="K435" s="25"/>
      <c r="L435" s="78">
        <f>L73</f>
        <v>19917.2</v>
      </c>
      <c r="M435" s="25"/>
      <c r="N435" s="78">
        <f>N73</f>
        <v>54294</v>
      </c>
      <c r="O435" s="25"/>
      <c r="P435" s="78">
        <f>P73</f>
        <v>0</v>
      </c>
      <c r="Q435" s="25"/>
      <c r="R435" s="78">
        <f>R73</f>
        <v>0</v>
      </c>
      <c r="S435" s="25"/>
      <c r="T435" s="78">
        <f>T73</f>
        <v>0</v>
      </c>
      <c r="U435" s="78"/>
      <c r="V435" s="78">
        <f>V73</f>
        <v>13111</v>
      </c>
      <c r="W435" s="25"/>
      <c r="X435" s="78">
        <f>X73</f>
        <v>71963</v>
      </c>
      <c r="Y435" s="78"/>
      <c r="Z435" s="78">
        <f>Z73</f>
        <v>1620</v>
      </c>
      <c r="AA435" s="78"/>
      <c r="AB435" s="78">
        <f>AB73</f>
        <v>573020</v>
      </c>
      <c r="AC435" s="78"/>
      <c r="AD435" s="78">
        <f>AD73</f>
        <v>24480</v>
      </c>
      <c r="AE435" s="25"/>
      <c r="AF435" s="78">
        <f>AF73</f>
        <v>191250</v>
      </c>
      <c r="AG435" s="25"/>
      <c r="AH435" s="78">
        <f t="shared" ref="AH435:AH449" si="64">SUM(F435:AG435)</f>
        <v>1381758.2</v>
      </c>
    </row>
    <row r="436" spans="1:34">
      <c r="A436" s="273"/>
      <c r="B436" s="77" t="str">
        <f>B75</f>
        <v>SUB HEAD III - ANTI-TERMITE TREATMENT</v>
      </c>
      <c r="C436" s="25"/>
      <c r="D436" s="65"/>
      <c r="E436" s="25"/>
      <c r="F436" s="78">
        <f>F79</f>
        <v>16560</v>
      </c>
      <c r="G436" s="25"/>
      <c r="H436" s="78">
        <f>H79</f>
        <v>33580</v>
      </c>
      <c r="I436" s="25"/>
      <c r="J436" s="78">
        <f>J79</f>
        <v>28060</v>
      </c>
      <c r="K436" s="25"/>
      <c r="L436" s="78">
        <f>L79</f>
        <v>3450</v>
      </c>
      <c r="M436" s="25"/>
      <c r="N436" s="78">
        <f>N79</f>
        <v>43700</v>
      </c>
      <c r="O436" s="25"/>
      <c r="P436" s="78">
        <f>P79</f>
        <v>0</v>
      </c>
      <c r="Q436" s="25"/>
      <c r="R436" s="78">
        <f>R79</f>
        <v>0</v>
      </c>
      <c r="S436" s="25"/>
      <c r="T436" s="78">
        <f>T79</f>
        <v>0</v>
      </c>
      <c r="U436" s="78"/>
      <c r="V436" s="78">
        <f>V79</f>
        <v>2760</v>
      </c>
      <c r="W436" s="25"/>
      <c r="X436" s="78">
        <f>X79</f>
        <v>4600</v>
      </c>
      <c r="Y436" s="78"/>
      <c r="Z436" s="78">
        <f>Z79</f>
        <v>0</v>
      </c>
      <c r="AA436" s="78"/>
      <c r="AB436" s="78">
        <f>AB79</f>
        <v>0</v>
      </c>
      <c r="AC436" s="78"/>
      <c r="AD436" s="78">
        <f>AD79</f>
        <v>0</v>
      </c>
      <c r="AE436" s="25"/>
      <c r="AF436" s="78">
        <f>AF79</f>
        <v>0</v>
      </c>
      <c r="AG436" s="25"/>
      <c r="AH436" s="78">
        <f t="shared" si="64"/>
        <v>132710</v>
      </c>
    </row>
    <row r="437" spans="1:34">
      <c r="A437" s="273"/>
      <c r="B437" s="77" t="str">
        <f>B81</f>
        <v>SUB HEAD -IV  PLAIN &amp; REINFORCED CEMENT CONCRETE WORKS</v>
      </c>
      <c r="C437" s="25"/>
      <c r="D437" s="65"/>
      <c r="E437" s="25"/>
      <c r="F437" s="78">
        <f>F113</f>
        <v>1432676</v>
      </c>
      <c r="G437" s="25"/>
      <c r="H437" s="78">
        <f>H113</f>
        <v>2596660</v>
      </c>
      <c r="I437" s="25"/>
      <c r="J437" s="78">
        <f>J113</f>
        <v>3193854</v>
      </c>
      <c r="K437" s="25"/>
      <c r="L437" s="78">
        <f>L113</f>
        <v>309540</v>
      </c>
      <c r="M437" s="25"/>
      <c r="N437" s="78">
        <f>N113</f>
        <v>1186060</v>
      </c>
      <c r="O437" s="25"/>
      <c r="P437" s="78">
        <f>P113</f>
        <v>739983</v>
      </c>
      <c r="Q437" s="25"/>
      <c r="R437" s="78">
        <f>R113</f>
        <v>0</v>
      </c>
      <c r="S437" s="25"/>
      <c r="T437" s="78">
        <f>T113</f>
        <v>0</v>
      </c>
      <c r="U437" s="78"/>
      <c r="V437" s="78">
        <f>V113</f>
        <v>122368</v>
      </c>
      <c r="W437" s="25"/>
      <c r="X437" s="78">
        <f>X113</f>
        <v>276842</v>
      </c>
      <c r="Y437" s="78"/>
      <c r="Z437" s="78">
        <f>Z113</f>
        <v>27291.896874999999</v>
      </c>
      <c r="AA437" s="78"/>
      <c r="AB437" s="78">
        <f>AB113</f>
        <v>708715</v>
      </c>
      <c r="AC437" s="78"/>
      <c r="AD437" s="78">
        <f>AD113</f>
        <v>637407</v>
      </c>
      <c r="AE437" s="25"/>
      <c r="AF437" s="78">
        <f>AF113</f>
        <v>768750</v>
      </c>
      <c r="AG437" s="25"/>
      <c r="AH437" s="78">
        <f t="shared" si="64"/>
        <v>12000146.896875</v>
      </c>
    </row>
    <row r="438" spans="1:34">
      <c r="A438" s="273"/>
      <c r="B438" s="24" t="str">
        <f>B115</f>
        <v xml:space="preserve">SUB HEAD V - MASONARY  WORK  </v>
      </c>
      <c r="C438" s="25"/>
      <c r="D438" s="65"/>
      <c r="E438" s="25"/>
      <c r="F438" s="78">
        <f>F127</f>
        <v>396680</v>
      </c>
      <c r="G438" s="25"/>
      <c r="H438" s="78">
        <f>H127</f>
        <v>660940</v>
      </c>
      <c r="I438" s="25"/>
      <c r="J438" s="78">
        <f>J127</f>
        <v>717640</v>
      </c>
      <c r="K438" s="25"/>
      <c r="L438" s="78">
        <f>L127</f>
        <v>74400</v>
      </c>
      <c r="M438" s="25"/>
      <c r="N438" s="78">
        <f>N127</f>
        <v>845820</v>
      </c>
      <c r="O438" s="25"/>
      <c r="P438" s="78">
        <f>P127</f>
        <v>233740</v>
      </c>
      <c r="Q438" s="25"/>
      <c r="R438" s="78">
        <f>R127</f>
        <v>0</v>
      </c>
      <c r="S438" s="25"/>
      <c r="T438" s="78">
        <f>T127</f>
        <v>0</v>
      </c>
      <c r="U438" s="78"/>
      <c r="V438" s="78">
        <f>V127</f>
        <v>71840</v>
      </c>
      <c r="W438" s="25"/>
      <c r="X438" s="78">
        <f>X127</f>
        <v>0</v>
      </c>
      <c r="Y438" s="78"/>
      <c r="Z438" s="78">
        <f>Z127</f>
        <v>86060</v>
      </c>
      <c r="AA438" s="78"/>
      <c r="AB438" s="78">
        <f>AB127</f>
        <v>0</v>
      </c>
      <c r="AC438" s="78"/>
      <c r="AD438" s="78">
        <f>AD127</f>
        <v>0</v>
      </c>
      <c r="AE438" s="25"/>
      <c r="AF438" s="78">
        <f>AF127</f>
        <v>923000</v>
      </c>
      <c r="AG438" s="25"/>
      <c r="AH438" s="78">
        <f t="shared" si="64"/>
        <v>4010120</v>
      </c>
    </row>
    <row r="439" spans="1:34">
      <c r="A439" s="273"/>
      <c r="B439" s="24" t="str">
        <f>B129</f>
        <v>SUB HEAD VI  -  PLASTERING &amp; SURFACE TREATMENT</v>
      </c>
      <c r="C439" s="25"/>
      <c r="D439" s="65"/>
      <c r="E439" s="25"/>
      <c r="F439" s="78">
        <f>F157</f>
        <v>471864</v>
      </c>
      <c r="G439" s="25"/>
      <c r="H439" s="78">
        <f>H157</f>
        <v>717892</v>
      </c>
      <c r="I439" s="25"/>
      <c r="J439" s="78">
        <f>J157</f>
        <v>990380</v>
      </c>
      <c r="K439" s="25"/>
      <c r="L439" s="78">
        <f>L157</f>
        <v>95041</v>
      </c>
      <c r="M439" s="25"/>
      <c r="N439" s="78">
        <f>N157</f>
        <v>544517.5956</v>
      </c>
      <c r="O439" s="25"/>
      <c r="P439" s="78">
        <f>P157</f>
        <v>401535</v>
      </c>
      <c r="Q439" s="25"/>
      <c r="R439" s="78">
        <f>R157</f>
        <v>0</v>
      </c>
      <c r="S439" s="25"/>
      <c r="T439" s="78">
        <f>T157</f>
        <v>0</v>
      </c>
      <c r="U439" s="78"/>
      <c r="V439" s="78">
        <f>V157</f>
        <v>10784</v>
      </c>
      <c r="W439" s="25"/>
      <c r="X439" s="78">
        <f>X157</f>
        <v>0</v>
      </c>
      <c r="Y439" s="78"/>
      <c r="Z439" s="78">
        <f>Z157</f>
        <v>122232</v>
      </c>
      <c r="AA439" s="78"/>
      <c r="AB439" s="78">
        <f>AB157</f>
        <v>0</v>
      </c>
      <c r="AC439" s="78"/>
      <c r="AD439" s="78">
        <f>AD157</f>
        <v>29230</v>
      </c>
      <c r="AE439" s="25"/>
      <c r="AF439" s="78">
        <f>AF157</f>
        <v>0</v>
      </c>
      <c r="AG439" s="25"/>
      <c r="AH439" s="78">
        <f t="shared" si="64"/>
        <v>3383475.5956000001</v>
      </c>
    </row>
    <row r="440" spans="1:34">
      <c r="A440" s="273"/>
      <c r="B440" s="24" t="str">
        <f>B159</f>
        <v>SUBHEAD-VII :  FALSE CEILING :</v>
      </c>
      <c r="C440" s="25"/>
      <c r="D440" s="65"/>
      <c r="E440" s="25"/>
      <c r="F440" s="78">
        <f>F163</f>
        <v>0</v>
      </c>
      <c r="G440" s="25"/>
      <c r="H440" s="78">
        <f>H163</f>
        <v>0</v>
      </c>
      <c r="I440" s="25"/>
      <c r="J440" s="78">
        <f>J163</f>
        <v>22680</v>
      </c>
      <c r="K440" s="25"/>
      <c r="L440" s="78">
        <f>L163</f>
        <v>0</v>
      </c>
      <c r="M440" s="25"/>
      <c r="N440" s="78">
        <f>N163</f>
        <v>0</v>
      </c>
      <c r="O440" s="25"/>
      <c r="P440" s="78">
        <f>P163</f>
        <v>0</v>
      </c>
      <c r="Q440" s="25"/>
      <c r="R440" s="78">
        <f>R163</f>
        <v>0</v>
      </c>
      <c r="S440" s="25"/>
      <c r="T440" s="78">
        <f>T163</f>
        <v>0</v>
      </c>
      <c r="U440" s="78"/>
      <c r="V440" s="78">
        <f>V163</f>
        <v>0</v>
      </c>
      <c r="W440" s="25"/>
      <c r="X440" s="78">
        <f>X163</f>
        <v>0</v>
      </c>
      <c r="Y440" s="78"/>
      <c r="Z440" s="78">
        <f>Z163</f>
        <v>49140</v>
      </c>
      <c r="AA440" s="78"/>
      <c r="AB440" s="78">
        <f>AB163</f>
        <v>0</v>
      </c>
      <c r="AC440" s="78"/>
      <c r="AD440" s="78">
        <f>AD163</f>
        <v>0</v>
      </c>
      <c r="AE440" s="25"/>
      <c r="AF440" s="78">
        <f>AF163</f>
        <v>0</v>
      </c>
      <c r="AG440" s="25"/>
      <c r="AH440" s="78">
        <f t="shared" si="64"/>
        <v>71820</v>
      </c>
    </row>
    <row r="441" spans="1:34">
      <c r="A441" s="273"/>
      <c r="B441" s="24" t="str">
        <f>B165</f>
        <v>SUB HEAD -VIII FLOORINGS</v>
      </c>
      <c r="C441" s="25"/>
      <c r="D441" s="65"/>
      <c r="E441" s="25"/>
      <c r="F441" s="78">
        <f>F187</f>
        <v>308216</v>
      </c>
      <c r="G441" s="25"/>
      <c r="H441" s="78">
        <f>H187</f>
        <v>310820</v>
      </c>
      <c r="I441" s="25"/>
      <c r="J441" s="78">
        <f>J187</f>
        <v>308577</v>
      </c>
      <c r="K441" s="25"/>
      <c r="L441" s="78">
        <f>L187</f>
        <v>32210</v>
      </c>
      <c r="M441" s="25"/>
      <c r="N441" s="78">
        <f>N187</f>
        <v>248007</v>
      </c>
      <c r="O441" s="25"/>
      <c r="P441" s="78">
        <f>P187</f>
        <v>199856</v>
      </c>
      <c r="Q441" s="25"/>
      <c r="R441" s="78">
        <f>R187</f>
        <v>0</v>
      </c>
      <c r="S441" s="25"/>
      <c r="T441" s="78">
        <f>T187</f>
        <v>0</v>
      </c>
      <c r="U441" s="78"/>
      <c r="V441" s="78">
        <f>V187</f>
        <v>17640</v>
      </c>
      <c r="W441" s="25"/>
      <c r="X441" s="78">
        <f>X187</f>
        <v>0</v>
      </c>
      <c r="Y441" s="78"/>
      <c r="Z441" s="78">
        <f>Z187</f>
        <v>157452</v>
      </c>
      <c r="AA441" s="78"/>
      <c r="AB441" s="78">
        <f>AB187</f>
        <v>705600</v>
      </c>
      <c r="AC441" s="78"/>
      <c r="AD441" s="78">
        <f>AD187</f>
        <v>27600</v>
      </c>
      <c r="AE441" s="25"/>
      <c r="AF441" s="78">
        <f>AF187</f>
        <v>0</v>
      </c>
      <c r="AG441" s="25"/>
      <c r="AH441" s="78">
        <f t="shared" si="64"/>
        <v>2315978</v>
      </c>
    </row>
    <row r="442" spans="1:34">
      <c r="A442" s="273"/>
      <c r="B442" s="24" t="str">
        <f>B189</f>
        <v>SUB HEAD - IX JOINERY WORKS</v>
      </c>
      <c r="C442" s="25"/>
      <c r="D442" s="65"/>
      <c r="E442" s="25"/>
      <c r="F442" s="78">
        <f>F208</f>
        <v>215470</v>
      </c>
      <c r="G442" s="25"/>
      <c r="H442" s="78">
        <f>H208</f>
        <v>283832</v>
      </c>
      <c r="I442" s="25"/>
      <c r="J442" s="78">
        <f>J208</f>
        <v>342778</v>
      </c>
      <c r="K442" s="25"/>
      <c r="L442" s="78">
        <f>L208</f>
        <v>185242</v>
      </c>
      <c r="M442" s="25"/>
      <c r="N442" s="78">
        <f>N208</f>
        <v>0</v>
      </c>
      <c r="O442" s="25"/>
      <c r="P442" s="78">
        <f>P208</f>
        <v>18740</v>
      </c>
      <c r="Q442" s="25"/>
      <c r="R442" s="78">
        <f>R208</f>
        <v>0</v>
      </c>
      <c r="S442" s="25"/>
      <c r="T442" s="78">
        <f>T208</f>
        <v>0</v>
      </c>
      <c r="U442" s="78"/>
      <c r="V442" s="78">
        <f>V208</f>
        <v>0</v>
      </c>
      <c r="W442" s="25"/>
      <c r="X442" s="78">
        <f>X208</f>
        <v>25140</v>
      </c>
      <c r="Y442" s="78"/>
      <c r="Z442" s="78">
        <f>Z208</f>
        <v>19942</v>
      </c>
      <c r="AA442" s="78"/>
      <c r="AB442" s="78">
        <f>AB208</f>
        <v>0</v>
      </c>
      <c r="AC442" s="78"/>
      <c r="AD442" s="78">
        <f>AD208</f>
        <v>0</v>
      </c>
      <c r="AE442" s="25"/>
      <c r="AF442" s="78">
        <f>AF208</f>
        <v>0</v>
      </c>
      <c r="AG442" s="25"/>
      <c r="AH442" s="78">
        <f t="shared" si="64"/>
        <v>1091144</v>
      </c>
    </row>
    <row r="443" spans="1:34">
      <c r="A443" s="273"/>
      <c r="B443" s="24" t="str">
        <f>B210</f>
        <v>SUB HEAD -X  ALUMINIUM WORKS</v>
      </c>
      <c r="C443" s="25"/>
      <c r="D443" s="65"/>
      <c r="E443" s="25"/>
      <c r="F443" s="78">
        <f>F229</f>
        <v>5000</v>
      </c>
      <c r="G443" s="25"/>
      <c r="H443" s="78">
        <f>H229</f>
        <v>7500</v>
      </c>
      <c r="I443" s="25"/>
      <c r="J443" s="78">
        <f>J229</f>
        <v>10000</v>
      </c>
      <c r="K443" s="25"/>
      <c r="L443" s="78">
        <f>L229</f>
        <v>66450</v>
      </c>
      <c r="M443" s="25"/>
      <c r="N443" s="78">
        <f>N229</f>
        <v>0</v>
      </c>
      <c r="O443" s="25"/>
      <c r="P443" s="78">
        <f>P229</f>
        <v>2500</v>
      </c>
      <c r="Q443" s="25"/>
      <c r="R443" s="78">
        <f>R229</f>
        <v>0</v>
      </c>
      <c r="S443" s="25"/>
      <c r="T443" s="78">
        <f>T229</f>
        <v>0</v>
      </c>
      <c r="U443" s="78"/>
      <c r="V443" s="78">
        <f>V229</f>
        <v>0</v>
      </c>
      <c r="W443" s="25"/>
      <c r="X443" s="78">
        <f>X229</f>
        <v>0</v>
      </c>
      <c r="Y443" s="78"/>
      <c r="Z443" s="78">
        <f>Z229</f>
        <v>0</v>
      </c>
      <c r="AA443" s="78"/>
      <c r="AB443" s="78">
        <f>AB229</f>
        <v>0</v>
      </c>
      <c r="AC443" s="78"/>
      <c r="AD443" s="78">
        <f>AD229</f>
        <v>0</v>
      </c>
      <c r="AE443" s="25"/>
      <c r="AF443" s="78">
        <f>AF229</f>
        <v>0</v>
      </c>
      <c r="AG443" s="25"/>
      <c r="AH443" s="78">
        <f t="shared" si="64"/>
        <v>91450</v>
      </c>
    </row>
    <row r="444" spans="1:34">
      <c r="A444" s="273"/>
      <c r="B444" s="24" t="str">
        <f>B231</f>
        <v>SUB HEAD -XI  WATER PROOFING</v>
      </c>
      <c r="C444" s="25"/>
      <c r="D444" s="65"/>
      <c r="E444" s="25"/>
      <c r="F444" s="78">
        <f>F243</f>
        <v>161160</v>
      </c>
      <c r="G444" s="25"/>
      <c r="H444" s="78">
        <f>H243</f>
        <v>328440</v>
      </c>
      <c r="I444" s="25"/>
      <c r="J444" s="78">
        <f>J243</f>
        <v>465120</v>
      </c>
      <c r="K444" s="25"/>
      <c r="L444" s="78">
        <f>L243</f>
        <v>34680</v>
      </c>
      <c r="M444" s="25"/>
      <c r="N444" s="78">
        <f>N243</f>
        <v>0</v>
      </c>
      <c r="O444" s="25"/>
      <c r="P444" s="78">
        <f>P243</f>
        <v>201960</v>
      </c>
      <c r="Q444" s="25"/>
      <c r="R444" s="78">
        <f>R243</f>
        <v>0</v>
      </c>
      <c r="S444" s="25"/>
      <c r="T444" s="78">
        <f>T243</f>
        <v>0</v>
      </c>
      <c r="U444" s="78"/>
      <c r="V444" s="78">
        <f>V243</f>
        <v>0</v>
      </c>
      <c r="W444" s="25"/>
      <c r="X444" s="78">
        <f>X243</f>
        <v>36660</v>
      </c>
      <c r="Y444" s="78"/>
      <c r="Z444" s="78">
        <f>Z243</f>
        <v>32640</v>
      </c>
      <c r="AA444" s="78"/>
      <c r="AB444" s="78">
        <f>AB243</f>
        <v>0</v>
      </c>
      <c r="AC444" s="78"/>
      <c r="AD444" s="78">
        <f>AD243</f>
        <v>51700</v>
      </c>
      <c r="AE444" s="25"/>
      <c r="AF444" s="78">
        <f>AF243</f>
        <v>0</v>
      </c>
      <c r="AG444" s="25"/>
      <c r="AH444" s="78">
        <f t="shared" si="64"/>
        <v>1312360</v>
      </c>
    </row>
    <row r="445" spans="1:34">
      <c r="A445" s="273"/>
      <c r="B445" s="24" t="str">
        <f>B245</f>
        <v>SUBHEAD- XII: STRUCTURAL STEEL WORK :</v>
      </c>
      <c r="C445" s="25"/>
      <c r="D445" s="65"/>
      <c r="E445" s="25"/>
      <c r="F445" s="78">
        <f>F268</f>
        <v>0</v>
      </c>
      <c r="G445" s="25"/>
      <c r="H445" s="78">
        <f>H268</f>
        <v>0</v>
      </c>
      <c r="I445" s="25"/>
      <c r="J445" s="78">
        <f>J268</f>
        <v>195250</v>
      </c>
      <c r="K445" s="25"/>
      <c r="L445" s="78">
        <f>L268</f>
        <v>0</v>
      </c>
      <c r="M445" s="25"/>
      <c r="N445" s="78">
        <f>N268</f>
        <v>720594</v>
      </c>
      <c r="O445" s="25"/>
      <c r="P445" s="78">
        <f>P268</f>
        <v>0</v>
      </c>
      <c r="Q445" s="25"/>
      <c r="R445" s="78">
        <f>R268</f>
        <v>4957779.5</v>
      </c>
      <c r="S445" s="25"/>
      <c r="T445" s="78">
        <f>T268</f>
        <v>360225</v>
      </c>
      <c r="U445" s="78"/>
      <c r="V445" s="78">
        <f>V268</f>
        <v>94212</v>
      </c>
      <c r="W445" s="25"/>
      <c r="X445" s="78">
        <f>X268</f>
        <v>0</v>
      </c>
      <c r="Y445" s="78"/>
      <c r="Z445" s="78">
        <f>Z268</f>
        <v>26638</v>
      </c>
      <c r="AA445" s="78"/>
      <c r="AB445" s="78">
        <f>AB268</f>
        <v>0</v>
      </c>
      <c r="AC445" s="78"/>
      <c r="AD445" s="78">
        <f>AD268</f>
        <v>0</v>
      </c>
      <c r="AE445" s="25"/>
      <c r="AF445" s="78">
        <f>AF268</f>
        <v>0</v>
      </c>
      <c r="AG445" s="25"/>
      <c r="AH445" s="78">
        <f t="shared" si="64"/>
        <v>6354698.5</v>
      </c>
    </row>
    <row r="446" spans="1:34">
      <c r="A446" s="273"/>
      <c r="B446" s="24" t="str">
        <f>B270</f>
        <v>SUB HEAD -XIII   APPROACH  ROADS</v>
      </c>
      <c r="C446" s="25"/>
      <c r="D446" s="65"/>
      <c r="E446" s="25"/>
      <c r="F446" s="78">
        <f>F286</f>
        <v>0</v>
      </c>
      <c r="G446" s="25"/>
      <c r="H446" s="78">
        <f>H286</f>
        <v>0</v>
      </c>
      <c r="I446" s="25"/>
      <c r="J446" s="78">
        <f>J286</f>
        <v>0</v>
      </c>
      <c r="K446" s="25"/>
      <c r="L446" s="78">
        <f>L286</f>
        <v>0</v>
      </c>
      <c r="M446" s="25"/>
      <c r="N446" s="78">
        <f>N286</f>
        <v>0</v>
      </c>
      <c r="O446" s="25"/>
      <c r="P446" s="78">
        <f>P286</f>
        <v>0</v>
      </c>
      <c r="Q446" s="25"/>
      <c r="R446" s="78">
        <f>R286</f>
        <v>0</v>
      </c>
      <c r="S446" s="25"/>
      <c r="T446" s="78">
        <f>T286</f>
        <v>0</v>
      </c>
      <c r="U446" s="78"/>
      <c r="V446" s="78">
        <f>V286</f>
        <v>0</v>
      </c>
      <c r="W446" s="25"/>
      <c r="X446" s="78">
        <f>X286</f>
        <v>0</v>
      </c>
      <c r="Y446" s="78"/>
      <c r="Z446" s="78">
        <f>Z286</f>
        <v>0</v>
      </c>
      <c r="AA446" s="78"/>
      <c r="AB446" s="78">
        <f>AB286</f>
        <v>745242</v>
      </c>
      <c r="AC446" s="78"/>
      <c r="AD446" s="78">
        <f>AD286</f>
        <v>0</v>
      </c>
      <c r="AE446" s="25"/>
      <c r="AF446" s="78">
        <f>AF286</f>
        <v>0</v>
      </c>
      <c r="AG446" s="25"/>
      <c r="AH446" s="78">
        <f t="shared" si="64"/>
        <v>745242</v>
      </c>
    </row>
    <row r="447" spans="1:34">
      <c r="A447" s="273"/>
      <c r="B447" s="24" t="str">
        <f>B288</f>
        <v>SUB HEAD -XIV SANITARY WORKS</v>
      </c>
      <c r="C447" s="25"/>
      <c r="D447" s="65"/>
      <c r="E447" s="25"/>
      <c r="F447" s="78">
        <f>F325</f>
        <v>217925</v>
      </c>
      <c r="G447" s="25"/>
      <c r="H447" s="78">
        <f>H325</f>
        <v>39120</v>
      </c>
      <c r="I447" s="25"/>
      <c r="J447" s="78">
        <f>J325</f>
        <v>112175</v>
      </c>
      <c r="K447" s="25"/>
      <c r="L447" s="78">
        <f>L325</f>
        <v>2480</v>
      </c>
      <c r="M447" s="25"/>
      <c r="N447" s="78">
        <f>N325</f>
        <v>7750</v>
      </c>
      <c r="O447" s="25"/>
      <c r="P447" s="78">
        <f>P325</f>
        <v>3720</v>
      </c>
      <c r="Q447" s="25"/>
      <c r="R447" s="78">
        <f>R325</f>
        <v>78120</v>
      </c>
      <c r="S447" s="25"/>
      <c r="T447" s="78">
        <f>T325</f>
        <v>4960</v>
      </c>
      <c r="U447" s="78"/>
      <c r="V447" s="78">
        <f>V325</f>
        <v>2480</v>
      </c>
      <c r="W447" s="25"/>
      <c r="X447" s="78">
        <f>X325</f>
        <v>3100</v>
      </c>
      <c r="Y447" s="78"/>
      <c r="Z447" s="78">
        <f>Z325</f>
        <v>87305</v>
      </c>
      <c r="AA447" s="78"/>
      <c r="AB447" s="78">
        <f>AB325</f>
        <v>0</v>
      </c>
      <c r="AC447" s="78"/>
      <c r="AD447" s="78">
        <f>AD325</f>
        <v>20075</v>
      </c>
      <c r="AE447" s="25"/>
      <c r="AF447" s="78">
        <f>AF325</f>
        <v>637980</v>
      </c>
      <c r="AG447" s="25"/>
      <c r="AH447" s="78">
        <f t="shared" si="64"/>
        <v>1217190</v>
      </c>
    </row>
    <row r="448" spans="1:34">
      <c r="A448" s="273"/>
      <c r="B448" s="24" t="str">
        <f>B327</f>
        <v>SUB HEAD -XV  EXTERNAL SEWAGE SYSTEM</v>
      </c>
      <c r="C448" s="25"/>
      <c r="D448" s="65"/>
      <c r="E448" s="25"/>
      <c r="F448" s="78">
        <f>F345</f>
        <v>594670</v>
      </c>
      <c r="G448" s="25"/>
      <c r="H448" s="78">
        <f>H345</f>
        <v>150160</v>
      </c>
      <c r="I448" s="25"/>
      <c r="J448" s="78">
        <f>J345</f>
        <v>171420</v>
      </c>
      <c r="K448" s="25"/>
      <c r="L448" s="78">
        <f>L345</f>
        <v>0</v>
      </c>
      <c r="M448" s="25"/>
      <c r="N448" s="78">
        <f>N345</f>
        <v>0</v>
      </c>
      <c r="O448" s="25"/>
      <c r="P448" s="78">
        <f>P345</f>
        <v>0</v>
      </c>
      <c r="Q448" s="25"/>
      <c r="R448" s="78">
        <f>R345</f>
        <v>0</v>
      </c>
      <c r="S448" s="25"/>
      <c r="T448" s="78">
        <f>T345</f>
        <v>0</v>
      </c>
      <c r="U448" s="78"/>
      <c r="V448" s="78">
        <f>V345</f>
        <v>0</v>
      </c>
      <c r="W448" s="25"/>
      <c r="X448" s="78">
        <f>X345</f>
        <v>42000</v>
      </c>
      <c r="Y448" s="78"/>
      <c r="Z448" s="78">
        <f>Z345</f>
        <v>11960</v>
      </c>
      <c r="AA448" s="78"/>
      <c r="AB448" s="78">
        <f>AB345</f>
        <v>0</v>
      </c>
      <c r="AC448" s="78"/>
      <c r="AD448" s="78">
        <f>AD345</f>
        <v>10240</v>
      </c>
      <c r="AE448" s="25"/>
      <c r="AF448" s="78">
        <f>AF345</f>
        <v>902730</v>
      </c>
      <c r="AG448" s="25"/>
      <c r="AH448" s="78">
        <f t="shared" si="64"/>
        <v>1883180</v>
      </c>
    </row>
    <row r="449" spans="1:43">
      <c r="A449" s="273"/>
      <c r="B449" s="24" t="str">
        <f>B347</f>
        <v>SUB HEAD -XVI  WATER SUPPLY SERVICES</v>
      </c>
      <c r="C449" s="25"/>
      <c r="D449" s="65"/>
      <c r="E449" s="25"/>
      <c r="F449" s="78">
        <f>F418</f>
        <v>288405</v>
      </c>
      <c r="G449" s="25"/>
      <c r="H449" s="78">
        <f>H418</f>
        <v>239090</v>
      </c>
      <c r="I449" s="25"/>
      <c r="J449" s="78">
        <f>J418</f>
        <v>262130</v>
      </c>
      <c r="K449" s="25"/>
      <c r="L449" s="78">
        <f>L418</f>
        <v>0</v>
      </c>
      <c r="M449" s="25"/>
      <c r="N449" s="78">
        <f>N418</f>
        <v>0</v>
      </c>
      <c r="O449" s="25"/>
      <c r="P449" s="78">
        <f>P418</f>
        <v>0</v>
      </c>
      <c r="Q449" s="25"/>
      <c r="R449" s="78">
        <f>R418</f>
        <v>0</v>
      </c>
      <c r="S449" s="25"/>
      <c r="T449" s="78">
        <f>T418</f>
        <v>0</v>
      </c>
      <c r="U449" s="78"/>
      <c r="V449" s="78">
        <f>V418</f>
        <v>0</v>
      </c>
      <c r="W449" s="25"/>
      <c r="X449" s="78">
        <f>X418</f>
        <v>0</v>
      </c>
      <c r="Y449" s="78"/>
      <c r="Z449" s="78">
        <f>Z418</f>
        <v>80370</v>
      </c>
      <c r="AA449" s="78"/>
      <c r="AB449" s="78">
        <f>AB418</f>
        <v>0</v>
      </c>
      <c r="AC449" s="78"/>
      <c r="AD449" s="78">
        <f>AD418</f>
        <v>0</v>
      </c>
      <c r="AE449" s="25"/>
      <c r="AF449" s="78">
        <f>AF418</f>
        <v>581305</v>
      </c>
      <c r="AG449" s="25"/>
      <c r="AH449" s="78">
        <f t="shared" si="64"/>
        <v>1451300</v>
      </c>
    </row>
    <row r="450" spans="1:43">
      <c r="A450" s="273"/>
      <c r="B450" s="24"/>
      <c r="C450" s="25"/>
      <c r="D450" s="65"/>
      <c r="E450" s="25"/>
      <c r="F450" s="25"/>
      <c r="G450" s="25"/>
      <c r="H450" s="25"/>
      <c r="I450" s="25"/>
      <c r="J450" s="25"/>
      <c r="K450" s="25"/>
      <c r="L450" s="25"/>
      <c r="M450" s="25"/>
      <c r="N450" s="25"/>
      <c r="O450" s="25"/>
      <c r="P450" s="25"/>
      <c r="Q450" s="25"/>
      <c r="R450" s="25"/>
      <c r="S450" s="25"/>
      <c r="T450" s="25"/>
      <c r="U450" s="25"/>
      <c r="V450" s="25"/>
      <c r="W450" s="25"/>
      <c r="X450" s="25"/>
      <c r="Y450" s="25"/>
      <c r="Z450" s="25"/>
      <c r="AA450" s="25"/>
      <c r="AB450" s="25"/>
      <c r="AC450" s="25"/>
      <c r="AD450" s="25"/>
      <c r="AE450" s="25"/>
      <c r="AF450" s="25"/>
      <c r="AG450" s="25"/>
      <c r="AH450" s="68"/>
    </row>
    <row r="451" spans="1:43">
      <c r="A451" s="273"/>
      <c r="B451" s="24"/>
      <c r="C451" s="25"/>
      <c r="D451" s="65"/>
      <c r="E451" s="25"/>
      <c r="F451" s="25"/>
      <c r="G451" s="25"/>
      <c r="H451" s="25"/>
      <c r="I451" s="25"/>
      <c r="J451" s="25"/>
      <c r="K451" s="25"/>
      <c r="L451" s="25"/>
      <c r="M451" s="25"/>
      <c r="N451" s="25"/>
      <c r="O451" s="25"/>
      <c r="P451" s="25"/>
      <c r="Q451" s="25"/>
      <c r="R451" s="25"/>
      <c r="S451" s="25"/>
      <c r="T451" s="25"/>
      <c r="U451" s="25"/>
      <c r="V451" s="25"/>
      <c r="W451" s="25"/>
      <c r="X451" s="25"/>
      <c r="Y451" s="25"/>
      <c r="Z451" s="25"/>
      <c r="AA451" s="25"/>
      <c r="AB451" s="25"/>
      <c r="AC451" s="25"/>
      <c r="AD451" s="25"/>
      <c r="AE451" s="25"/>
      <c r="AF451" s="25"/>
      <c r="AG451" s="25"/>
      <c r="AH451" s="68"/>
    </row>
    <row r="452" spans="1:43" s="162" customFormat="1">
      <c r="A452" s="273"/>
      <c r="B452" s="160" t="s">
        <v>33</v>
      </c>
      <c r="C452" s="161"/>
      <c r="D452" s="256"/>
      <c r="E452" s="161"/>
      <c r="F452" s="163">
        <f>ROUND(SUM(F433:F451),0)</f>
        <v>4211952</v>
      </c>
      <c r="G452" s="161"/>
      <c r="H452" s="163">
        <f>ROUND(SUM(H433:H451),0)</f>
        <v>5536662</v>
      </c>
      <c r="I452" s="161"/>
      <c r="J452" s="163">
        <f>ROUND(SUM(J433:J451),0)</f>
        <v>6994523</v>
      </c>
      <c r="K452" s="161"/>
      <c r="L452" s="163">
        <f>ROUND(SUM(L433:L451),0)</f>
        <v>872580</v>
      </c>
      <c r="M452" s="161"/>
      <c r="N452" s="163">
        <f>ROUND(SUM(N433:N451),0)</f>
        <v>3784348</v>
      </c>
      <c r="O452" s="161"/>
      <c r="P452" s="163">
        <f>ROUND(SUM(P433:P451),0)</f>
        <v>1802034</v>
      </c>
      <c r="Q452" s="161"/>
      <c r="R452" s="163">
        <f>ROUND(SUM(R433:R451),0)</f>
        <v>5035900</v>
      </c>
      <c r="S452" s="161"/>
      <c r="T452" s="163">
        <f>ROUND(SUM(T433:T451),0)</f>
        <v>365185</v>
      </c>
      <c r="U452" s="163"/>
      <c r="V452" s="163">
        <f>ROUND(SUM(V433:V451),0)</f>
        <v>338425</v>
      </c>
      <c r="W452" s="161"/>
      <c r="X452" s="163">
        <f>ROUND(SUM(X433:X451),0)</f>
        <v>462303</v>
      </c>
      <c r="Y452" s="163"/>
      <c r="Z452" s="163">
        <f>ROUND(SUM(Z433:Z451),0)</f>
        <v>709581</v>
      </c>
      <c r="AA452" s="163"/>
      <c r="AB452" s="163">
        <f>ROUND(SUM(AB433:AB451),0)</f>
        <v>2755089</v>
      </c>
      <c r="AC452" s="163"/>
      <c r="AD452" s="163">
        <f>ROUND(SUM(AD433:AD451),0)</f>
        <v>804332</v>
      </c>
      <c r="AE452" s="161"/>
      <c r="AF452" s="163">
        <f>ROUND(SUM(AF433:AF451),0)</f>
        <v>4030065</v>
      </c>
      <c r="AG452" s="25"/>
      <c r="AH452" s="163">
        <f>ROUND(SUM(AH433:AH451),0)</f>
        <v>37702978</v>
      </c>
      <c r="AI452" s="296"/>
      <c r="AJ452" s="529"/>
      <c r="AK452" s="362"/>
      <c r="AL452" s="362"/>
      <c r="AM452"/>
      <c r="AN452"/>
      <c r="AO452"/>
      <c r="AP452"/>
      <c r="AQ452"/>
    </row>
    <row r="453" spans="1:43">
      <c r="A453" s="273"/>
      <c r="B453" s="24"/>
      <c r="C453" s="25"/>
      <c r="D453" s="65"/>
      <c r="E453" s="25"/>
      <c r="F453" s="25"/>
      <c r="G453" s="25"/>
      <c r="H453" s="25"/>
      <c r="I453" s="25"/>
      <c r="J453" s="25"/>
      <c r="K453" s="25"/>
      <c r="L453" s="25"/>
      <c r="M453" s="25"/>
      <c r="N453" s="25"/>
      <c r="O453" s="25"/>
      <c r="P453" s="25"/>
      <c r="Q453" s="25"/>
      <c r="R453" s="25"/>
      <c r="S453" s="25"/>
      <c r="T453" s="25"/>
      <c r="U453" s="25"/>
      <c r="V453" s="25"/>
      <c r="W453" s="25"/>
      <c r="X453" s="25"/>
      <c r="Y453" s="25"/>
      <c r="Z453" s="25"/>
      <c r="AA453" s="25"/>
      <c r="AB453" s="25"/>
      <c r="AC453" s="25"/>
      <c r="AD453" s="25"/>
      <c r="AE453" s="25"/>
      <c r="AF453" s="25"/>
      <c r="AG453" s="25"/>
      <c r="AH453" s="184"/>
    </row>
    <row r="454" spans="1:43">
      <c r="A454" s="273"/>
      <c r="B454" s="24"/>
      <c r="C454" s="25"/>
      <c r="D454" s="65"/>
      <c r="E454" s="25"/>
      <c r="F454" s="78">
        <f>ROUND(F418+F345+F325+F268+F243+F229+F208+F187+F163+F157+F127+F113+F79+F73+F46,0)</f>
        <v>4211952</v>
      </c>
      <c r="G454" s="25"/>
      <c r="H454" s="78">
        <f>ROUND(H418+H345+H325+H268+H243+H229+H208+H187+H163+H157+H127+H113+H79+H73+H46,0)</f>
        <v>5536662</v>
      </c>
      <c r="I454" s="25"/>
      <c r="J454" s="78">
        <f>ROUND(J418+J345+J325+J268+J243+J229+J208+J187+J163+J157+J127+J113+J79+J73+J46,0)</f>
        <v>6994523</v>
      </c>
      <c r="K454" s="25"/>
      <c r="L454" s="78">
        <f>ROUND(L418+L345+L325+L268+L243+L229+L208+L187+L163+L157+L127+L113+L79+L73+L46,0)</f>
        <v>872580</v>
      </c>
      <c r="M454" s="25"/>
      <c r="N454" s="78">
        <f>ROUND(N418+N345+N325+N268+N243+N229+N208+N187+N163+N157+N127+N113+N79+N73+N46,0)</f>
        <v>3784348</v>
      </c>
      <c r="O454" s="25"/>
      <c r="P454" s="78">
        <f>ROUND(P418+P345+P325+P268+P243+P229+P208+P187+P163+P157+P127+P113+P79+P73+P46,0)</f>
        <v>1802034</v>
      </c>
      <c r="Q454" s="25"/>
      <c r="R454" s="78">
        <f>ROUND(R418+R345+R325+R268+R243+R229+R208+R187+R163+R157+R127+R113+R79+R73+R46,0)</f>
        <v>5035900</v>
      </c>
      <c r="S454" s="25"/>
      <c r="T454" s="78">
        <f>ROUND(T418+T345+T325+T268+T243+T229+T208+T187+T163+T157+T127+T113+T79+T73+T46,0)</f>
        <v>365185</v>
      </c>
      <c r="U454" s="25"/>
      <c r="V454" s="78">
        <f>ROUND(V418+V345+V325+V268+V243+V229+V208+V187+V163+V157+V127+V113+V79+V73+V46,0)</f>
        <v>338425</v>
      </c>
      <c r="W454" s="25"/>
      <c r="X454" s="78">
        <f>ROUND(X418+X345+X325+X268+X243+X229+X208+X187+X163+X157+X127+X113+X79+X73+X46,0)</f>
        <v>462303</v>
      </c>
      <c r="Y454" s="78"/>
      <c r="Z454" s="78">
        <f>ROUND(Z418+Z345+Z325+Z268+Z243+Z229+Z208+Z187+Z163+Z157+Z127+Z113+Z79+Z73+Z46,0)</f>
        <v>709581</v>
      </c>
      <c r="AA454" s="78"/>
      <c r="AB454" s="78">
        <f>ROUND(AB418+AB345+AB325+AB268+AB243+AB229+AB208+AB187+AB163+AB157+AB127+AB113+AB79+AB73+AB46,0)</f>
        <v>2009847</v>
      </c>
      <c r="AC454" s="78"/>
      <c r="AD454" s="78">
        <f>ROUND(AD418+AD345+AD325+AD268+AD243+AD229+AD208+AD187+AD163+AD157+AD127+AD113+AD79+AD73+AD46,0)</f>
        <v>804332</v>
      </c>
      <c r="AE454" s="25"/>
      <c r="AF454" s="78">
        <f>ROUND(AF418+AF345+AF325+AF268+AF243+AF229+AF208+AF187+AF163+AF157+AF127+AF113+AF79+AF73+AF46,0)</f>
        <v>4030065</v>
      </c>
      <c r="AG454" s="25"/>
      <c r="AH454" s="78">
        <f>SUM(F454:AG454)</f>
        <v>36957737</v>
      </c>
    </row>
    <row r="455" spans="1:43">
      <c r="A455" s="273"/>
      <c r="B455" s="24"/>
      <c r="C455" s="25"/>
      <c r="D455" s="65"/>
      <c r="E455" s="25"/>
      <c r="F455" s="25"/>
      <c r="G455" s="25"/>
      <c r="H455" s="25"/>
      <c r="I455" s="25"/>
      <c r="J455" s="25"/>
      <c r="K455" s="25"/>
      <c r="L455" s="25"/>
      <c r="M455" s="25"/>
      <c r="N455" s="25"/>
      <c r="O455" s="25"/>
      <c r="P455" s="25"/>
      <c r="Q455" s="25"/>
      <c r="R455" s="25"/>
      <c r="S455" s="25"/>
      <c r="T455" s="25"/>
      <c r="U455" s="25"/>
      <c r="V455" s="25"/>
      <c r="W455" s="25"/>
      <c r="X455" s="25"/>
      <c r="Y455" s="25"/>
      <c r="Z455" s="25"/>
      <c r="AA455" s="25"/>
      <c r="AB455" s="25"/>
      <c r="AC455" s="25"/>
      <c r="AD455" s="25"/>
      <c r="AE455" s="25"/>
      <c r="AF455" s="25"/>
      <c r="AG455" s="25"/>
      <c r="AH455" s="184">
        <f>AH452-AH454</f>
        <v>745241</v>
      </c>
    </row>
    <row r="456" spans="1:43">
      <c r="A456" s="273"/>
      <c r="B456" s="24"/>
      <c r="C456" s="25"/>
      <c r="D456" s="65"/>
      <c r="E456" s="25"/>
      <c r="F456" s="78">
        <f>F452-F454</f>
        <v>0</v>
      </c>
      <c r="G456" s="25"/>
      <c r="H456" s="78">
        <f>H452-H454</f>
        <v>0</v>
      </c>
      <c r="I456" s="25"/>
      <c r="J456" s="78">
        <f>J452-J454</f>
        <v>0</v>
      </c>
      <c r="K456" s="25"/>
      <c r="L456" s="78">
        <f>L452-L454</f>
        <v>0</v>
      </c>
      <c r="M456" s="25"/>
      <c r="N456" s="78">
        <f>N452-N454</f>
        <v>0</v>
      </c>
      <c r="O456" s="25"/>
      <c r="P456" s="78">
        <f>P452-P454</f>
        <v>0</v>
      </c>
      <c r="Q456" s="25"/>
      <c r="R456" s="78">
        <f>R452-R454</f>
        <v>0</v>
      </c>
      <c r="S456" s="25"/>
      <c r="T456" s="78">
        <f>T452-T454</f>
        <v>0</v>
      </c>
      <c r="U456" s="25"/>
      <c r="V456" s="78">
        <f>V452-V454</f>
        <v>0</v>
      </c>
      <c r="W456" s="25"/>
      <c r="X456" s="78">
        <f>X452-X454</f>
        <v>0</v>
      </c>
      <c r="Y456" s="78"/>
      <c r="Z456" s="78">
        <f>Z452-Z454</f>
        <v>0</v>
      </c>
      <c r="AA456" s="78"/>
      <c r="AB456" s="78">
        <f>AB452-AB454</f>
        <v>745242</v>
      </c>
      <c r="AC456" s="78"/>
      <c r="AD456" s="78">
        <f>AD452-AD454</f>
        <v>0</v>
      </c>
      <c r="AE456" s="25"/>
      <c r="AF456" s="78">
        <f>AF452-AF454</f>
        <v>0</v>
      </c>
      <c r="AG456" s="25"/>
      <c r="AH456" s="78">
        <f>AH452-AH454</f>
        <v>745241</v>
      </c>
    </row>
    <row r="457" spans="1:43">
      <c r="A457" s="273"/>
      <c r="B457" s="24"/>
      <c r="C457" s="25"/>
      <c r="D457" s="65"/>
      <c r="E457" s="25"/>
      <c r="F457" s="25"/>
      <c r="G457" s="25"/>
      <c r="H457" s="25"/>
      <c r="I457" s="25"/>
      <c r="J457" s="25"/>
      <c r="K457" s="25"/>
      <c r="L457" s="25"/>
      <c r="M457" s="25"/>
      <c r="N457" s="25"/>
      <c r="O457" s="25"/>
      <c r="P457" s="25"/>
      <c r="Q457" s="25"/>
      <c r="R457" s="25"/>
      <c r="S457" s="25"/>
      <c r="T457" s="25"/>
      <c r="U457" s="25"/>
      <c r="V457" s="25"/>
      <c r="W457" s="25"/>
      <c r="X457" s="25"/>
      <c r="Y457" s="25"/>
      <c r="Z457" s="25"/>
      <c r="AA457" s="25"/>
      <c r="AB457" s="25"/>
      <c r="AC457" s="25"/>
      <c r="AD457" s="25"/>
      <c r="AE457" s="25"/>
      <c r="AF457" s="25"/>
      <c r="AG457" s="25"/>
      <c r="AH457" s="298">
        <f>AH422-AH452</f>
        <v>0</v>
      </c>
    </row>
    <row r="458" spans="1:43">
      <c r="A458" s="273"/>
      <c r="B458" s="73"/>
      <c r="C458" s="25"/>
      <c r="D458" s="65"/>
      <c r="E458" s="25"/>
      <c r="F458" s="25"/>
      <c r="G458" s="25"/>
      <c r="H458" s="25"/>
      <c r="I458" s="25"/>
      <c r="J458" s="25"/>
      <c r="K458" s="25"/>
      <c r="L458" s="25"/>
      <c r="M458" s="25"/>
      <c r="N458" s="25"/>
      <c r="O458" s="25"/>
      <c r="P458" s="25"/>
      <c r="Q458" s="25"/>
      <c r="R458" s="25"/>
      <c r="S458" s="25"/>
      <c r="T458" s="25"/>
      <c r="U458" s="25"/>
      <c r="V458" s="25"/>
      <c r="W458" s="25"/>
      <c r="X458" s="25"/>
      <c r="Y458" s="25"/>
      <c r="Z458" s="25"/>
      <c r="AA458" s="25"/>
      <c r="AB458" s="25"/>
      <c r="AC458" s="25"/>
      <c r="AD458" s="25"/>
      <c r="AE458" s="25"/>
      <c r="AF458" s="25"/>
      <c r="AG458" s="25"/>
      <c r="AH458" s="68"/>
    </row>
    <row r="459" spans="1:43">
      <c r="A459" s="273"/>
      <c r="B459" s="73"/>
      <c r="C459" s="25"/>
      <c r="D459" s="65"/>
      <c r="E459" s="25"/>
      <c r="F459" s="25"/>
      <c r="G459" s="25"/>
      <c r="H459" s="25"/>
      <c r="I459" s="25"/>
      <c r="J459" s="25"/>
      <c r="K459" s="25"/>
      <c r="L459" s="25"/>
      <c r="M459" s="25"/>
      <c r="N459" s="25"/>
      <c r="O459" s="25"/>
      <c r="P459" s="25"/>
      <c r="Q459" s="25"/>
      <c r="R459" s="25"/>
      <c r="S459" s="25"/>
      <c r="T459" s="25"/>
      <c r="U459" s="25"/>
      <c r="V459" s="25"/>
      <c r="W459" s="25"/>
      <c r="X459" s="25"/>
      <c r="Y459" s="25"/>
      <c r="Z459" s="25"/>
      <c r="AA459" s="25"/>
      <c r="AB459" s="25"/>
      <c r="AC459" s="25"/>
      <c r="AD459" s="25"/>
      <c r="AE459" s="25"/>
      <c r="AF459" s="25"/>
      <c r="AG459" s="25"/>
      <c r="AH459" s="68"/>
    </row>
    <row r="460" spans="1:43">
      <c r="A460" s="273"/>
      <c r="B460" s="73"/>
      <c r="C460" s="25"/>
      <c r="D460" s="65"/>
      <c r="E460" s="25"/>
      <c r="F460" s="25"/>
      <c r="G460" s="25"/>
      <c r="H460" s="25"/>
      <c r="I460" s="25"/>
      <c r="J460" s="25"/>
      <c r="K460" s="25"/>
      <c r="L460" s="25"/>
      <c r="M460" s="25"/>
      <c r="N460" s="25"/>
      <c r="O460" s="25"/>
      <c r="P460" s="25"/>
      <c r="Q460" s="25"/>
      <c r="R460" s="25"/>
      <c r="S460" s="25"/>
      <c r="T460" s="25"/>
      <c r="U460" s="25"/>
      <c r="V460" s="25"/>
      <c r="W460" s="25"/>
      <c r="X460" s="25"/>
      <c r="Y460" s="25"/>
      <c r="Z460" s="25"/>
      <c r="AA460" s="25"/>
      <c r="AB460" s="25"/>
      <c r="AC460" s="25"/>
      <c r="AD460" s="25"/>
      <c r="AE460" s="25"/>
      <c r="AF460" s="25"/>
      <c r="AG460" s="25"/>
      <c r="AH460" s="68"/>
    </row>
    <row r="461" spans="1:43">
      <c r="A461" s="273"/>
      <c r="B461" s="73"/>
      <c r="C461" s="25"/>
      <c r="D461" s="65"/>
      <c r="E461" s="25"/>
      <c r="F461" s="25"/>
      <c r="G461" s="25"/>
      <c r="H461" s="25"/>
      <c r="I461" s="25"/>
      <c r="J461" s="25"/>
      <c r="K461" s="25"/>
      <c r="L461" s="25"/>
      <c r="M461" s="25"/>
      <c r="N461" s="25"/>
      <c r="O461" s="25"/>
      <c r="P461" s="25"/>
      <c r="Q461" s="25"/>
      <c r="R461" s="25"/>
      <c r="S461" s="25"/>
      <c r="T461" s="25"/>
      <c r="U461" s="25"/>
      <c r="V461" s="25"/>
      <c r="W461" s="25"/>
      <c r="X461" s="25"/>
      <c r="Y461" s="25"/>
      <c r="Z461" s="25"/>
      <c r="AA461" s="25"/>
      <c r="AB461" s="25"/>
      <c r="AC461" s="25"/>
      <c r="AD461" s="25"/>
      <c r="AE461" s="25"/>
      <c r="AF461" s="25"/>
      <c r="AG461" s="25"/>
      <c r="AH461" s="68"/>
    </row>
    <row r="462" spans="1:43">
      <c r="A462" s="273"/>
      <c r="B462" s="74"/>
      <c r="C462" s="25"/>
      <c r="D462" s="65"/>
      <c r="E462" s="25"/>
      <c r="F462" s="25"/>
      <c r="G462" s="25"/>
      <c r="H462" s="25"/>
      <c r="I462" s="25"/>
      <c r="J462" s="25"/>
      <c r="K462" s="25"/>
      <c r="L462" s="25"/>
      <c r="M462" s="25"/>
      <c r="N462" s="25"/>
      <c r="O462" s="25"/>
      <c r="P462" s="25"/>
      <c r="Q462" s="25"/>
      <c r="R462" s="25"/>
      <c r="S462" s="25"/>
      <c r="T462" s="25"/>
      <c r="U462" s="25"/>
      <c r="V462" s="25"/>
      <c r="W462" s="25"/>
      <c r="X462" s="25"/>
      <c r="Y462" s="25"/>
      <c r="Z462" s="25"/>
      <c r="AA462" s="25"/>
      <c r="AB462" s="25"/>
      <c r="AC462" s="25"/>
      <c r="AD462" s="25"/>
      <c r="AE462" s="25"/>
      <c r="AF462" s="25"/>
      <c r="AG462" s="25"/>
      <c r="AH462" s="68"/>
    </row>
    <row r="463" spans="1:43">
      <c r="A463" s="273"/>
      <c r="B463" s="93"/>
      <c r="C463" s="25"/>
      <c r="D463" s="65"/>
      <c r="E463" s="25"/>
      <c r="F463" s="25"/>
      <c r="G463" s="25"/>
      <c r="H463" s="25"/>
      <c r="I463" s="25"/>
      <c r="J463" s="25"/>
      <c r="K463" s="25"/>
      <c r="L463" s="25"/>
      <c r="M463" s="25"/>
      <c r="N463" s="25"/>
      <c r="O463" s="25"/>
      <c r="P463" s="25"/>
      <c r="Q463" s="25"/>
      <c r="R463" s="25"/>
      <c r="S463" s="25"/>
      <c r="T463" s="25"/>
      <c r="U463" s="25"/>
      <c r="V463" s="25"/>
      <c r="W463" s="25"/>
      <c r="X463" s="25"/>
      <c r="Y463" s="25"/>
      <c r="Z463" s="25"/>
      <c r="AA463" s="25"/>
      <c r="AB463" s="25"/>
      <c r="AC463" s="25"/>
      <c r="AD463" s="25"/>
      <c r="AE463" s="25"/>
      <c r="AF463" s="25"/>
      <c r="AG463" s="25"/>
      <c r="AH463" s="68"/>
    </row>
    <row r="464" spans="1:43">
      <c r="A464" s="273"/>
      <c r="B464" s="73"/>
      <c r="C464" s="25"/>
      <c r="D464" s="65"/>
      <c r="E464" s="25"/>
      <c r="F464" s="25"/>
      <c r="G464" s="25"/>
      <c r="H464" s="25"/>
      <c r="I464" s="25"/>
      <c r="J464" s="25"/>
      <c r="K464" s="25"/>
      <c r="L464" s="25"/>
      <c r="M464" s="25"/>
      <c r="N464" s="25"/>
      <c r="O464" s="25"/>
      <c r="P464" s="25"/>
      <c r="Q464" s="25"/>
      <c r="R464" s="25"/>
      <c r="S464" s="25"/>
      <c r="T464" s="25"/>
      <c r="U464" s="25"/>
      <c r="V464" s="25"/>
      <c r="W464" s="25"/>
      <c r="X464" s="25"/>
      <c r="Y464" s="25"/>
      <c r="Z464" s="25"/>
      <c r="AA464" s="25"/>
      <c r="AB464" s="25"/>
      <c r="AC464" s="25"/>
      <c r="AD464" s="25"/>
      <c r="AE464" s="25"/>
      <c r="AF464" s="25"/>
      <c r="AG464" s="25"/>
      <c r="AH464" s="68"/>
    </row>
    <row r="465" spans="1:34">
      <c r="A465" s="273"/>
      <c r="B465" s="75"/>
      <c r="C465" s="25"/>
      <c r="D465" s="65"/>
      <c r="E465" s="25"/>
      <c r="F465" s="25"/>
      <c r="G465" s="25"/>
      <c r="H465" s="25"/>
      <c r="I465" s="25"/>
      <c r="J465" s="25"/>
      <c r="K465" s="25"/>
      <c r="L465" s="25"/>
      <c r="M465" s="25"/>
      <c r="N465" s="25"/>
      <c r="O465" s="25"/>
      <c r="P465" s="25"/>
      <c r="Q465" s="25"/>
      <c r="R465" s="25"/>
      <c r="S465" s="25"/>
      <c r="T465" s="25"/>
      <c r="U465" s="25"/>
      <c r="V465" s="25"/>
      <c r="W465" s="25"/>
      <c r="X465" s="25"/>
      <c r="Y465" s="25"/>
      <c r="Z465" s="25"/>
      <c r="AA465" s="25"/>
      <c r="AB465" s="25"/>
      <c r="AC465" s="25"/>
      <c r="AD465" s="25"/>
      <c r="AE465" s="25"/>
      <c r="AF465" s="25"/>
      <c r="AG465" s="25"/>
      <c r="AH465" s="68"/>
    </row>
    <row r="466" spans="1:34">
      <c r="A466" s="273"/>
      <c r="B466" s="75"/>
      <c r="C466" s="25"/>
      <c r="D466" s="65"/>
      <c r="E466" s="25"/>
      <c r="F466" s="25"/>
      <c r="G466" s="25"/>
      <c r="H466" s="25"/>
      <c r="I466" s="25"/>
      <c r="J466" s="25"/>
      <c r="K466" s="25"/>
      <c r="L466" s="25"/>
      <c r="M466" s="25"/>
      <c r="N466" s="25"/>
      <c r="O466" s="25"/>
      <c r="P466" s="25"/>
      <c r="Q466" s="25"/>
      <c r="R466" s="25"/>
      <c r="S466" s="25"/>
      <c r="T466" s="25"/>
      <c r="U466" s="25"/>
      <c r="V466" s="25"/>
      <c r="W466" s="25"/>
      <c r="X466" s="25"/>
      <c r="Y466" s="25"/>
      <c r="Z466" s="25"/>
      <c r="AA466" s="25"/>
      <c r="AB466" s="25"/>
      <c r="AC466" s="25"/>
      <c r="AD466" s="25"/>
      <c r="AE466" s="25"/>
      <c r="AF466" s="25"/>
      <c r="AG466" s="25"/>
      <c r="AH466" s="68"/>
    </row>
    <row r="467" spans="1:34">
      <c r="A467" s="273"/>
      <c r="B467" s="75"/>
      <c r="C467" s="25"/>
      <c r="D467" s="65"/>
      <c r="E467" s="25"/>
      <c r="F467" s="25"/>
      <c r="G467" s="25"/>
      <c r="H467" s="25"/>
      <c r="I467" s="25"/>
      <c r="J467" s="25"/>
      <c r="K467" s="25"/>
      <c r="L467" s="25"/>
      <c r="M467" s="25"/>
      <c r="N467" s="25"/>
      <c r="O467" s="25"/>
      <c r="P467" s="25"/>
      <c r="Q467" s="25"/>
      <c r="R467" s="25"/>
      <c r="S467" s="25"/>
      <c r="T467" s="25"/>
      <c r="U467" s="25"/>
      <c r="V467" s="25"/>
      <c r="W467" s="25"/>
      <c r="X467" s="25"/>
      <c r="Y467" s="25"/>
      <c r="Z467" s="25"/>
      <c r="AA467" s="25"/>
      <c r="AB467" s="25"/>
      <c r="AC467" s="25"/>
      <c r="AD467" s="25"/>
      <c r="AE467" s="25"/>
      <c r="AF467" s="25"/>
      <c r="AG467" s="25"/>
      <c r="AH467" s="68"/>
    </row>
    <row r="468" spans="1:34">
      <c r="A468" s="273"/>
      <c r="B468" s="75"/>
      <c r="C468" s="25"/>
      <c r="D468" s="65"/>
      <c r="E468" s="25"/>
      <c r="F468" s="25"/>
      <c r="G468" s="25"/>
      <c r="H468" s="25"/>
      <c r="I468" s="25"/>
      <c r="J468" s="25"/>
      <c r="K468" s="25"/>
      <c r="L468" s="25"/>
      <c r="M468" s="25"/>
      <c r="N468" s="25"/>
      <c r="O468" s="25"/>
      <c r="P468" s="25"/>
      <c r="Q468" s="25"/>
      <c r="R468" s="25"/>
      <c r="S468" s="25"/>
      <c r="T468" s="25"/>
      <c r="U468" s="25"/>
      <c r="V468" s="25"/>
      <c r="W468" s="25"/>
      <c r="X468" s="25"/>
      <c r="Y468" s="25"/>
      <c r="Z468" s="25"/>
      <c r="AA468" s="25"/>
      <c r="AB468" s="25"/>
      <c r="AC468" s="25"/>
      <c r="AD468" s="25"/>
      <c r="AE468" s="25"/>
      <c r="AF468" s="25"/>
      <c r="AG468" s="25"/>
      <c r="AH468" s="68"/>
    </row>
    <row r="469" spans="1:34">
      <c r="A469" s="273"/>
      <c r="B469" s="75"/>
      <c r="C469" s="25"/>
      <c r="D469" s="65"/>
      <c r="E469" s="25"/>
      <c r="F469" s="25"/>
      <c r="G469" s="25"/>
      <c r="H469" s="25"/>
      <c r="I469" s="25"/>
      <c r="J469" s="25"/>
      <c r="K469" s="25"/>
      <c r="L469" s="25"/>
      <c r="M469" s="25"/>
      <c r="N469" s="25"/>
      <c r="O469" s="25"/>
      <c r="P469" s="25"/>
      <c r="Q469" s="25"/>
      <c r="R469" s="25"/>
      <c r="S469" s="25"/>
      <c r="T469" s="25"/>
      <c r="U469" s="25"/>
      <c r="V469" s="25"/>
      <c r="W469" s="25"/>
      <c r="X469" s="25"/>
      <c r="Y469" s="25"/>
      <c r="Z469" s="25"/>
      <c r="AA469" s="25"/>
      <c r="AB469" s="25"/>
      <c r="AC469" s="25"/>
      <c r="AD469" s="25"/>
      <c r="AE469" s="25"/>
      <c r="AF469" s="25"/>
      <c r="AG469" s="25"/>
      <c r="AH469" s="68"/>
    </row>
    <row r="470" spans="1:34">
      <c r="A470" s="273"/>
      <c r="B470" s="76"/>
      <c r="C470" s="25"/>
      <c r="D470" s="65"/>
      <c r="E470" s="25"/>
      <c r="F470" s="25"/>
      <c r="G470" s="25"/>
      <c r="H470" s="25"/>
      <c r="I470" s="25"/>
      <c r="J470" s="25"/>
      <c r="K470" s="25"/>
      <c r="L470" s="25"/>
      <c r="M470" s="25"/>
      <c r="N470" s="25"/>
      <c r="O470" s="25"/>
      <c r="P470" s="25"/>
      <c r="Q470" s="25"/>
      <c r="R470" s="25"/>
      <c r="S470" s="25"/>
      <c r="T470" s="25"/>
      <c r="U470" s="25"/>
      <c r="V470" s="25"/>
      <c r="W470" s="25"/>
      <c r="X470" s="25"/>
      <c r="Y470" s="25"/>
      <c r="Z470" s="25"/>
      <c r="AA470" s="25"/>
      <c r="AB470" s="25"/>
      <c r="AC470" s="25"/>
      <c r="AD470" s="25"/>
      <c r="AE470" s="25"/>
      <c r="AF470" s="25"/>
      <c r="AG470" s="25"/>
      <c r="AH470" s="68"/>
    </row>
    <row r="471" spans="1:34">
      <c r="A471" s="273"/>
      <c r="B471" s="76"/>
      <c r="C471" s="25"/>
      <c r="D471" s="65"/>
      <c r="E471" s="25"/>
      <c r="F471" s="25"/>
      <c r="G471" s="25"/>
      <c r="H471" s="25"/>
      <c r="I471" s="25"/>
      <c r="J471" s="25"/>
      <c r="K471" s="25"/>
      <c r="L471" s="25"/>
      <c r="M471" s="25"/>
      <c r="N471" s="25"/>
      <c r="O471" s="25"/>
      <c r="P471" s="25"/>
      <c r="Q471" s="25"/>
      <c r="R471" s="25"/>
      <c r="S471" s="25"/>
      <c r="T471" s="25"/>
      <c r="U471" s="25"/>
      <c r="V471" s="25"/>
      <c r="W471" s="25"/>
      <c r="X471" s="25"/>
      <c r="Y471" s="25"/>
      <c r="Z471" s="25"/>
      <c r="AA471" s="25"/>
      <c r="AB471" s="25"/>
      <c r="AC471" s="25"/>
      <c r="AD471" s="25"/>
      <c r="AE471" s="25"/>
      <c r="AF471" s="25"/>
      <c r="AG471" s="25"/>
      <c r="AH471" s="68"/>
    </row>
    <row r="472" spans="1:34">
      <c r="A472" s="273"/>
      <c r="B472" s="76"/>
      <c r="C472" s="25"/>
      <c r="D472" s="65"/>
      <c r="E472" s="25"/>
      <c r="F472" s="25"/>
      <c r="G472" s="25"/>
      <c r="H472" s="25"/>
      <c r="I472" s="25"/>
      <c r="J472" s="25"/>
      <c r="K472" s="25"/>
      <c r="L472" s="25"/>
      <c r="M472" s="25"/>
      <c r="N472" s="25"/>
      <c r="O472" s="25"/>
      <c r="P472" s="25"/>
      <c r="Q472" s="25"/>
      <c r="R472" s="25"/>
      <c r="S472" s="25"/>
      <c r="T472" s="25"/>
      <c r="U472" s="25"/>
      <c r="V472" s="25"/>
      <c r="W472" s="25"/>
      <c r="X472" s="25"/>
      <c r="Y472" s="25"/>
      <c r="Z472" s="25"/>
      <c r="AA472" s="25"/>
      <c r="AB472" s="25"/>
      <c r="AC472" s="25"/>
      <c r="AD472" s="25"/>
      <c r="AE472" s="25"/>
      <c r="AF472" s="25"/>
      <c r="AG472" s="25"/>
      <c r="AH472" s="68"/>
    </row>
    <row r="473" spans="1:34">
      <c r="A473" s="273"/>
      <c r="B473" s="76"/>
      <c r="C473" s="25"/>
      <c r="D473" s="65"/>
      <c r="E473" s="25"/>
      <c r="F473" s="25"/>
      <c r="G473" s="25"/>
      <c r="H473" s="25"/>
      <c r="I473" s="25"/>
      <c r="J473" s="25"/>
      <c r="K473" s="25"/>
      <c r="L473" s="25"/>
      <c r="M473" s="25"/>
      <c r="N473" s="25"/>
      <c r="O473" s="25"/>
      <c r="P473" s="25"/>
      <c r="Q473" s="25"/>
      <c r="R473" s="25"/>
      <c r="S473" s="25"/>
      <c r="T473" s="25"/>
      <c r="U473" s="25"/>
      <c r="V473" s="25"/>
      <c r="W473" s="25"/>
      <c r="X473" s="25"/>
      <c r="Y473" s="25"/>
      <c r="Z473" s="25"/>
      <c r="AA473" s="25"/>
      <c r="AB473" s="25"/>
      <c r="AC473" s="25"/>
      <c r="AD473" s="25"/>
      <c r="AE473" s="25"/>
      <c r="AF473" s="25"/>
      <c r="AG473" s="25"/>
      <c r="AH473" s="68"/>
    </row>
    <row r="474" spans="1:34">
      <c r="A474" s="273"/>
      <c r="B474" s="24"/>
      <c r="C474" s="25"/>
      <c r="D474" s="65"/>
      <c r="E474" s="25"/>
      <c r="F474" s="25"/>
      <c r="G474" s="25"/>
      <c r="H474" s="25"/>
      <c r="I474" s="25"/>
      <c r="J474" s="25"/>
      <c r="K474" s="25"/>
      <c r="L474" s="25"/>
      <c r="M474" s="25"/>
      <c r="N474" s="25"/>
      <c r="O474" s="25"/>
      <c r="P474" s="25"/>
      <c r="Q474" s="25"/>
      <c r="R474" s="25"/>
      <c r="S474" s="25"/>
      <c r="T474" s="25"/>
      <c r="U474" s="25"/>
      <c r="V474" s="25"/>
      <c r="W474" s="25"/>
      <c r="X474" s="25"/>
      <c r="Y474" s="25"/>
      <c r="Z474" s="25"/>
      <c r="AA474" s="25"/>
      <c r="AB474" s="25"/>
      <c r="AC474" s="25"/>
      <c r="AD474" s="25"/>
      <c r="AE474" s="25"/>
      <c r="AF474" s="25"/>
      <c r="AG474" s="25"/>
      <c r="AH474" s="68"/>
    </row>
    <row r="475" spans="1:34">
      <c r="A475" s="273"/>
      <c r="B475" s="24"/>
      <c r="C475" s="25"/>
      <c r="D475" s="65"/>
      <c r="E475" s="25"/>
      <c r="F475" s="25"/>
      <c r="G475" s="25"/>
      <c r="H475" s="25"/>
      <c r="I475" s="25"/>
      <c r="J475" s="25"/>
      <c r="K475" s="25"/>
      <c r="L475" s="25"/>
      <c r="M475" s="25"/>
      <c r="N475" s="25"/>
      <c r="O475" s="25"/>
      <c r="P475" s="25"/>
      <c r="Q475" s="25"/>
      <c r="R475" s="25"/>
      <c r="S475" s="25"/>
      <c r="T475" s="25"/>
      <c r="U475" s="25"/>
      <c r="V475" s="25"/>
      <c r="W475" s="25"/>
      <c r="X475" s="25"/>
      <c r="Y475" s="25"/>
      <c r="Z475" s="25"/>
      <c r="AA475" s="25"/>
      <c r="AB475" s="25"/>
      <c r="AC475" s="25"/>
      <c r="AD475" s="25"/>
      <c r="AE475" s="25"/>
      <c r="AF475" s="25"/>
      <c r="AG475" s="25"/>
      <c r="AH475" s="68"/>
    </row>
    <row r="476" spans="1:34">
      <c r="A476" s="273"/>
      <c r="B476" s="24"/>
      <c r="C476" s="25"/>
      <c r="D476" s="65"/>
      <c r="E476" s="25"/>
      <c r="F476" s="25"/>
      <c r="G476" s="25"/>
      <c r="H476" s="25"/>
      <c r="I476" s="25"/>
      <c r="J476" s="25"/>
      <c r="K476" s="25"/>
      <c r="L476" s="25"/>
      <c r="M476" s="25"/>
      <c r="N476" s="25"/>
      <c r="O476" s="25"/>
      <c r="P476" s="25"/>
      <c r="Q476" s="25"/>
      <c r="R476" s="25"/>
      <c r="S476" s="25"/>
      <c r="T476" s="25"/>
      <c r="U476" s="25"/>
      <c r="V476" s="25"/>
      <c r="W476" s="25"/>
      <c r="X476" s="25"/>
      <c r="Y476" s="25"/>
      <c r="Z476" s="25"/>
      <c r="AA476" s="25"/>
      <c r="AB476" s="25"/>
      <c r="AC476" s="25"/>
      <c r="AD476" s="25"/>
      <c r="AE476" s="25"/>
      <c r="AF476" s="25"/>
      <c r="AG476" s="25"/>
      <c r="AH476" s="68"/>
    </row>
    <row r="477" spans="1:34">
      <c r="A477" s="273"/>
      <c r="B477" s="24"/>
      <c r="C477" s="25"/>
      <c r="D477" s="65"/>
      <c r="E477" s="25"/>
      <c r="F477" s="25"/>
      <c r="G477" s="25"/>
      <c r="H477" s="25"/>
      <c r="I477" s="25"/>
      <c r="J477" s="25"/>
      <c r="K477" s="25"/>
      <c r="L477" s="25"/>
      <c r="M477" s="25"/>
      <c r="N477" s="25"/>
      <c r="O477" s="25"/>
      <c r="P477" s="25"/>
      <c r="Q477" s="25"/>
      <c r="R477" s="25"/>
      <c r="S477" s="25"/>
      <c r="T477" s="25"/>
      <c r="U477" s="25"/>
      <c r="V477" s="25"/>
      <c r="W477" s="25"/>
      <c r="X477" s="25"/>
      <c r="Y477" s="25"/>
      <c r="Z477" s="25"/>
      <c r="AA477" s="25"/>
      <c r="AB477" s="25"/>
      <c r="AC477" s="25"/>
      <c r="AD477" s="25"/>
      <c r="AE477" s="25"/>
      <c r="AF477" s="25"/>
      <c r="AG477" s="25"/>
      <c r="AH477" s="68"/>
    </row>
    <row r="478" spans="1:34">
      <c r="A478" s="273"/>
      <c r="B478" s="24"/>
      <c r="C478" s="25"/>
      <c r="D478" s="63"/>
      <c r="E478" s="63"/>
      <c r="F478" s="63"/>
      <c r="G478" s="63"/>
      <c r="H478" s="63"/>
      <c r="I478" s="63"/>
      <c r="J478" s="63"/>
      <c r="K478" s="63"/>
      <c r="L478" s="63"/>
      <c r="M478" s="63"/>
      <c r="N478" s="63"/>
      <c r="O478" s="63"/>
      <c r="P478" s="63"/>
      <c r="Q478" s="63"/>
      <c r="R478" s="63"/>
      <c r="S478" s="63"/>
      <c r="T478" s="63"/>
      <c r="U478" s="63"/>
      <c r="V478" s="63"/>
      <c r="W478" s="63"/>
      <c r="X478" s="63"/>
      <c r="Y478" s="63"/>
      <c r="Z478" s="63"/>
      <c r="AA478" s="63"/>
      <c r="AB478" s="63"/>
      <c r="AC478" s="63"/>
      <c r="AD478" s="63"/>
      <c r="AE478" s="63"/>
      <c r="AF478" s="63"/>
      <c r="AG478" s="25"/>
      <c r="AH478" s="68"/>
    </row>
    <row r="479" spans="1:34">
      <c r="A479" s="273"/>
      <c r="B479" s="24"/>
      <c r="C479" s="25"/>
      <c r="D479" s="65"/>
      <c r="E479" s="25"/>
      <c r="F479" s="25"/>
      <c r="G479" s="25"/>
      <c r="H479" s="25"/>
      <c r="I479" s="25"/>
      <c r="J479" s="25"/>
      <c r="K479" s="25"/>
      <c r="L479" s="25"/>
      <c r="M479" s="25"/>
      <c r="N479" s="25"/>
      <c r="O479" s="25"/>
      <c r="P479" s="25"/>
      <c r="Q479" s="25"/>
      <c r="R479" s="25"/>
      <c r="S479" s="25"/>
      <c r="T479" s="25"/>
      <c r="U479" s="25"/>
      <c r="V479" s="25"/>
      <c r="W479" s="25"/>
      <c r="X479" s="25"/>
      <c r="Y479" s="25"/>
      <c r="Z479" s="25"/>
      <c r="AA479" s="25"/>
      <c r="AB479" s="25"/>
      <c r="AC479" s="25"/>
      <c r="AD479" s="25"/>
      <c r="AE479" s="25"/>
      <c r="AF479" s="25"/>
      <c r="AG479" s="25"/>
      <c r="AH479" s="68"/>
    </row>
    <row r="480" spans="1:34">
      <c r="A480" s="273"/>
      <c r="B480" s="24"/>
      <c r="C480" s="25"/>
      <c r="D480" s="65"/>
      <c r="E480" s="25"/>
      <c r="F480" s="25"/>
      <c r="G480" s="25"/>
      <c r="H480" s="25"/>
      <c r="I480" s="25"/>
      <c r="J480" s="25"/>
      <c r="K480" s="25"/>
      <c r="L480" s="25"/>
      <c r="M480" s="25"/>
      <c r="N480" s="25"/>
      <c r="O480" s="25"/>
      <c r="P480" s="25"/>
      <c r="Q480" s="25"/>
      <c r="R480" s="25"/>
      <c r="S480" s="25"/>
      <c r="T480" s="25"/>
      <c r="U480" s="25"/>
      <c r="V480" s="25"/>
      <c r="W480" s="25"/>
      <c r="X480" s="25"/>
      <c r="Y480" s="25"/>
      <c r="Z480" s="25"/>
      <c r="AA480" s="25"/>
      <c r="AB480" s="25"/>
      <c r="AC480" s="25"/>
      <c r="AD480" s="25"/>
      <c r="AE480" s="25"/>
      <c r="AF480" s="25"/>
      <c r="AG480" s="25"/>
      <c r="AH480" s="68"/>
    </row>
    <row r="481" spans="1:34">
      <c r="A481" s="273"/>
      <c r="B481" s="24"/>
      <c r="C481" s="25"/>
      <c r="D481" s="65"/>
      <c r="E481" s="25"/>
      <c r="F481" s="25"/>
      <c r="G481" s="25"/>
      <c r="H481" s="25"/>
      <c r="I481" s="25"/>
      <c r="J481" s="25"/>
      <c r="K481" s="25"/>
      <c r="L481" s="25"/>
      <c r="M481" s="25"/>
      <c r="N481" s="25"/>
      <c r="O481" s="25"/>
      <c r="P481" s="25"/>
      <c r="Q481" s="25"/>
      <c r="R481" s="25"/>
      <c r="S481" s="25"/>
      <c r="T481" s="25"/>
      <c r="U481" s="25"/>
      <c r="V481" s="25"/>
      <c r="W481" s="25"/>
      <c r="X481" s="25"/>
      <c r="Y481" s="25"/>
      <c r="Z481" s="25"/>
      <c r="AA481" s="25"/>
      <c r="AB481" s="25"/>
      <c r="AC481" s="25"/>
      <c r="AD481" s="25"/>
      <c r="AE481" s="25"/>
      <c r="AF481" s="25"/>
      <c r="AG481" s="25"/>
      <c r="AH481" s="68"/>
    </row>
    <row r="482" spans="1:34">
      <c r="A482" s="273"/>
      <c r="B482" s="24"/>
      <c r="C482" s="25"/>
      <c r="D482" s="65"/>
      <c r="E482" s="25"/>
      <c r="F482" s="25"/>
      <c r="G482" s="25"/>
      <c r="H482" s="25"/>
      <c r="I482" s="25"/>
      <c r="J482" s="25"/>
      <c r="K482" s="25"/>
      <c r="L482" s="25"/>
      <c r="M482" s="25"/>
      <c r="N482" s="25"/>
      <c r="O482" s="25"/>
      <c r="P482" s="25"/>
      <c r="Q482" s="25"/>
      <c r="R482" s="25"/>
      <c r="S482" s="25"/>
      <c r="T482" s="25"/>
      <c r="U482" s="25"/>
      <c r="V482" s="25"/>
      <c r="W482" s="25"/>
      <c r="X482" s="25"/>
      <c r="Y482" s="25"/>
      <c r="Z482" s="25"/>
      <c r="AA482" s="25"/>
      <c r="AB482" s="25"/>
      <c r="AC482" s="25"/>
      <c r="AD482" s="25"/>
      <c r="AE482" s="25"/>
      <c r="AF482" s="25"/>
      <c r="AG482" s="25"/>
      <c r="AH482" s="68"/>
    </row>
    <row r="483" spans="1:34">
      <c r="A483" s="273"/>
      <c r="B483" s="24"/>
      <c r="C483" s="25"/>
      <c r="D483" s="65"/>
      <c r="E483" s="25"/>
      <c r="F483" s="25"/>
      <c r="G483" s="25"/>
      <c r="H483" s="25"/>
      <c r="I483" s="25"/>
      <c r="J483" s="25"/>
      <c r="K483" s="25"/>
      <c r="L483" s="25"/>
      <c r="M483" s="25"/>
      <c r="N483" s="25"/>
      <c r="O483" s="25"/>
      <c r="P483" s="25"/>
      <c r="Q483" s="25"/>
      <c r="R483" s="25"/>
      <c r="S483" s="25"/>
      <c r="T483" s="25"/>
      <c r="U483" s="25"/>
      <c r="V483" s="25"/>
      <c r="W483" s="25"/>
      <c r="X483" s="25"/>
      <c r="Y483" s="25"/>
      <c r="Z483" s="25"/>
      <c r="AA483" s="25"/>
      <c r="AB483" s="25"/>
      <c r="AC483" s="25"/>
      <c r="AD483" s="25"/>
      <c r="AE483" s="25"/>
      <c r="AF483" s="25"/>
      <c r="AG483" s="25"/>
      <c r="AH483" s="68"/>
    </row>
    <row r="484" spans="1:34">
      <c r="A484" s="273"/>
      <c r="B484" s="24"/>
      <c r="C484" s="25"/>
      <c r="D484" s="65"/>
      <c r="E484" s="25"/>
      <c r="F484" s="25"/>
      <c r="G484" s="25"/>
      <c r="H484" s="25"/>
      <c r="I484" s="25"/>
      <c r="J484" s="25"/>
      <c r="K484" s="25"/>
      <c r="L484" s="25"/>
      <c r="M484" s="25"/>
      <c r="N484" s="25"/>
      <c r="O484" s="25"/>
      <c r="P484" s="25"/>
      <c r="Q484" s="25"/>
      <c r="R484" s="25"/>
      <c r="S484" s="25"/>
      <c r="T484" s="25"/>
      <c r="U484" s="25"/>
      <c r="V484" s="25"/>
      <c r="W484" s="25"/>
      <c r="X484" s="25"/>
      <c r="Y484" s="25"/>
      <c r="Z484" s="25"/>
      <c r="AA484" s="25"/>
      <c r="AB484" s="25"/>
      <c r="AC484" s="25"/>
      <c r="AD484" s="25"/>
      <c r="AE484" s="25"/>
      <c r="AF484" s="25"/>
      <c r="AG484" s="25"/>
      <c r="AH484" s="68"/>
    </row>
    <row r="485" spans="1:34">
      <c r="A485" s="273"/>
      <c r="B485" s="24"/>
      <c r="C485" s="25"/>
      <c r="D485" s="65"/>
      <c r="E485" s="25"/>
      <c r="F485" s="25"/>
      <c r="G485" s="25"/>
      <c r="H485" s="25"/>
      <c r="I485" s="25"/>
      <c r="J485" s="25"/>
      <c r="K485" s="25"/>
      <c r="L485" s="25"/>
      <c r="M485" s="25"/>
      <c r="N485" s="25"/>
      <c r="O485" s="25"/>
      <c r="P485" s="25"/>
      <c r="Q485" s="25"/>
      <c r="R485" s="25"/>
      <c r="S485" s="25"/>
      <c r="T485" s="25"/>
      <c r="U485" s="25"/>
      <c r="V485" s="25"/>
      <c r="W485" s="25"/>
      <c r="X485" s="25"/>
      <c r="Y485" s="25"/>
      <c r="Z485" s="25"/>
      <c r="AA485" s="25"/>
      <c r="AB485" s="25"/>
      <c r="AC485" s="25"/>
      <c r="AD485" s="25"/>
      <c r="AE485" s="25"/>
      <c r="AF485" s="25"/>
      <c r="AG485" s="25"/>
      <c r="AH485" s="68"/>
    </row>
    <row r="486" spans="1:34">
      <c r="A486" s="273"/>
      <c r="B486" s="24"/>
      <c r="C486" s="25"/>
      <c r="D486" s="65"/>
      <c r="E486" s="25"/>
      <c r="F486" s="25"/>
      <c r="G486" s="25"/>
      <c r="H486" s="25"/>
      <c r="I486" s="25"/>
      <c r="J486" s="25"/>
      <c r="K486" s="25"/>
      <c r="L486" s="25"/>
      <c r="M486" s="25"/>
      <c r="N486" s="25"/>
      <c r="O486" s="25"/>
      <c r="P486" s="25"/>
      <c r="Q486" s="25"/>
      <c r="R486" s="25"/>
      <c r="S486" s="25"/>
      <c r="T486" s="25"/>
      <c r="U486" s="25"/>
      <c r="V486" s="25"/>
      <c r="W486" s="25"/>
      <c r="X486" s="25"/>
      <c r="Y486" s="25"/>
      <c r="Z486" s="25"/>
      <c r="AA486" s="25"/>
      <c r="AB486" s="25"/>
      <c r="AC486" s="25"/>
      <c r="AD486" s="25"/>
      <c r="AE486" s="25"/>
      <c r="AF486" s="25"/>
      <c r="AG486" s="25"/>
      <c r="AH486" s="68"/>
    </row>
    <row r="487" spans="1:34">
      <c r="A487" s="273"/>
      <c r="B487" s="24"/>
      <c r="C487" s="25"/>
      <c r="D487" s="65"/>
      <c r="E487" s="25"/>
      <c r="F487" s="25"/>
      <c r="G487" s="25"/>
      <c r="H487" s="25"/>
      <c r="I487" s="25"/>
      <c r="J487" s="25"/>
      <c r="K487" s="25"/>
      <c r="L487" s="25"/>
      <c r="M487" s="25"/>
      <c r="N487" s="25"/>
      <c r="O487" s="25"/>
      <c r="P487" s="25"/>
      <c r="Q487" s="25"/>
      <c r="R487" s="25"/>
      <c r="S487" s="25"/>
      <c r="T487" s="25"/>
      <c r="U487" s="25"/>
      <c r="V487" s="25"/>
      <c r="W487" s="25"/>
      <c r="X487" s="25"/>
      <c r="Y487" s="25"/>
      <c r="Z487" s="25"/>
      <c r="AA487" s="25"/>
      <c r="AB487" s="25"/>
      <c r="AC487" s="25"/>
      <c r="AD487" s="25"/>
      <c r="AE487" s="25"/>
      <c r="AF487" s="25"/>
      <c r="AG487" s="25"/>
      <c r="AH487" s="68"/>
    </row>
    <row r="488" spans="1:34">
      <c r="A488" s="273"/>
      <c r="B488" s="24"/>
      <c r="C488" s="25"/>
      <c r="D488" s="65"/>
      <c r="E488" s="25"/>
      <c r="F488" s="25"/>
      <c r="G488" s="25"/>
      <c r="H488" s="25"/>
      <c r="I488" s="25"/>
      <c r="J488" s="25"/>
      <c r="K488" s="25"/>
      <c r="L488" s="25"/>
      <c r="M488" s="25"/>
      <c r="N488" s="25"/>
      <c r="O488" s="25"/>
      <c r="P488" s="25"/>
      <c r="Q488" s="25"/>
      <c r="R488" s="25"/>
      <c r="S488" s="25"/>
      <c r="T488" s="25"/>
      <c r="U488" s="25"/>
      <c r="V488" s="25"/>
      <c r="W488" s="25"/>
      <c r="X488" s="25"/>
      <c r="Y488" s="25"/>
      <c r="Z488" s="25"/>
      <c r="AA488" s="25"/>
      <c r="AB488" s="25"/>
      <c r="AC488" s="25"/>
      <c r="AD488" s="25"/>
      <c r="AE488" s="25"/>
      <c r="AF488" s="25"/>
      <c r="AG488" s="25"/>
      <c r="AH488" s="68"/>
    </row>
    <row r="489" spans="1:34">
      <c r="A489" s="273"/>
      <c r="B489" s="24"/>
      <c r="C489" s="25"/>
      <c r="D489" s="65"/>
      <c r="E489" s="25"/>
      <c r="F489" s="25"/>
      <c r="G489" s="25"/>
      <c r="H489" s="25"/>
      <c r="I489" s="25"/>
      <c r="J489" s="25"/>
      <c r="K489" s="25"/>
      <c r="L489" s="25"/>
      <c r="M489" s="25"/>
      <c r="N489" s="25"/>
      <c r="O489" s="25"/>
      <c r="P489" s="25"/>
      <c r="Q489" s="25"/>
      <c r="R489" s="25"/>
      <c r="S489" s="25"/>
      <c r="T489" s="25"/>
      <c r="U489" s="25"/>
      <c r="V489" s="25"/>
      <c r="W489" s="25"/>
      <c r="X489" s="25"/>
      <c r="Y489" s="25"/>
      <c r="Z489" s="25"/>
      <c r="AA489" s="25"/>
      <c r="AB489" s="25"/>
      <c r="AC489" s="25"/>
      <c r="AD489" s="25"/>
      <c r="AE489" s="25"/>
      <c r="AF489" s="25"/>
      <c r="AG489" s="25"/>
      <c r="AH489" s="68"/>
    </row>
    <row r="490" spans="1:34">
      <c r="A490" s="273"/>
      <c r="B490" s="24"/>
      <c r="C490" s="25"/>
      <c r="D490" s="65"/>
      <c r="E490" s="25"/>
      <c r="F490" s="25"/>
      <c r="G490" s="25"/>
      <c r="H490" s="25"/>
      <c r="I490" s="25"/>
      <c r="J490" s="25"/>
      <c r="K490" s="25"/>
      <c r="L490" s="25"/>
      <c r="M490" s="25"/>
      <c r="N490" s="25"/>
      <c r="O490" s="25"/>
      <c r="P490" s="25"/>
      <c r="Q490" s="25"/>
      <c r="R490" s="25"/>
      <c r="S490" s="25"/>
      <c r="T490" s="25"/>
      <c r="U490" s="25"/>
      <c r="V490" s="25"/>
      <c r="W490" s="25"/>
      <c r="X490" s="25"/>
      <c r="Y490" s="25"/>
      <c r="Z490" s="25"/>
      <c r="AA490" s="25"/>
      <c r="AB490" s="25"/>
      <c r="AC490" s="25"/>
      <c r="AD490" s="25"/>
      <c r="AE490" s="25"/>
      <c r="AF490" s="25"/>
      <c r="AG490" s="25"/>
      <c r="AH490" s="68"/>
    </row>
    <row r="491" spans="1:34">
      <c r="A491" s="273"/>
      <c r="B491" s="24"/>
      <c r="C491" s="25"/>
      <c r="D491" s="65"/>
      <c r="E491" s="25"/>
      <c r="F491" s="25"/>
      <c r="G491" s="25"/>
      <c r="H491" s="25"/>
      <c r="I491" s="25"/>
      <c r="J491" s="25"/>
      <c r="K491" s="25"/>
      <c r="L491" s="25"/>
      <c r="M491" s="25"/>
      <c r="N491" s="25"/>
      <c r="O491" s="25"/>
      <c r="P491" s="25"/>
      <c r="Q491" s="25"/>
      <c r="R491" s="25"/>
      <c r="S491" s="25"/>
      <c r="T491" s="25"/>
      <c r="U491" s="25"/>
      <c r="V491" s="25"/>
      <c r="W491" s="25"/>
      <c r="X491" s="25"/>
      <c r="Y491" s="25"/>
      <c r="Z491" s="25"/>
      <c r="AA491" s="25"/>
      <c r="AB491" s="25"/>
      <c r="AC491" s="25"/>
      <c r="AD491" s="25"/>
      <c r="AE491" s="25"/>
      <c r="AF491" s="25"/>
      <c r="AG491" s="25"/>
      <c r="AH491" s="68"/>
    </row>
    <row r="492" spans="1:34">
      <c r="A492" s="273"/>
      <c r="B492" s="24"/>
      <c r="C492" s="25"/>
      <c r="D492" s="65"/>
      <c r="E492" s="25"/>
      <c r="F492" s="25"/>
      <c r="G492" s="25"/>
      <c r="H492" s="25"/>
      <c r="I492" s="25"/>
      <c r="J492" s="25"/>
      <c r="K492" s="25"/>
      <c r="L492" s="25"/>
      <c r="M492" s="25"/>
      <c r="N492" s="25"/>
      <c r="O492" s="25"/>
      <c r="P492" s="25"/>
      <c r="Q492" s="25"/>
      <c r="R492" s="25"/>
      <c r="S492" s="25"/>
      <c r="T492" s="25"/>
      <c r="U492" s="25"/>
      <c r="V492" s="25"/>
      <c r="W492" s="25"/>
      <c r="X492" s="25"/>
      <c r="Y492" s="25"/>
      <c r="Z492" s="25"/>
      <c r="AA492" s="25"/>
      <c r="AB492" s="25"/>
      <c r="AC492" s="25"/>
      <c r="AD492" s="25"/>
      <c r="AE492" s="25"/>
      <c r="AF492" s="25"/>
      <c r="AG492" s="25"/>
      <c r="AH492" s="68"/>
    </row>
    <row r="493" spans="1:34">
      <c r="A493" s="273"/>
      <c r="B493" s="24"/>
      <c r="C493" s="25"/>
      <c r="D493" s="65"/>
      <c r="E493" s="25"/>
      <c r="F493" s="25"/>
      <c r="G493" s="25"/>
      <c r="H493" s="25"/>
      <c r="I493" s="25"/>
      <c r="J493" s="25"/>
      <c r="K493" s="25"/>
      <c r="L493" s="25"/>
      <c r="M493" s="25"/>
      <c r="N493" s="25"/>
      <c r="O493" s="25"/>
      <c r="P493" s="25"/>
      <c r="Q493" s="25"/>
      <c r="R493" s="25"/>
      <c r="S493" s="25"/>
      <c r="T493" s="25"/>
      <c r="U493" s="25"/>
      <c r="V493" s="25"/>
      <c r="W493" s="25"/>
      <c r="X493" s="25"/>
      <c r="Y493" s="25"/>
      <c r="Z493" s="25"/>
      <c r="AA493" s="25"/>
      <c r="AB493" s="25"/>
      <c r="AC493" s="25"/>
      <c r="AD493" s="25"/>
      <c r="AE493" s="25"/>
      <c r="AF493" s="25"/>
      <c r="AG493" s="25"/>
      <c r="AH493" s="68"/>
    </row>
    <row r="494" spans="1:34">
      <c r="A494" s="273"/>
      <c r="B494" s="24"/>
      <c r="C494" s="25"/>
      <c r="D494" s="65"/>
      <c r="E494" s="25"/>
      <c r="F494" s="25"/>
      <c r="G494" s="25"/>
      <c r="H494" s="25"/>
      <c r="I494" s="25"/>
      <c r="J494" s="25"/>
      <c r="K494" s="25"/>
      <c r="L494" s="25"/>
      <c r="M494" s="25"/>
      <c r="N494" s="25"/>
      <c r="O494" s="25"/>
      <c r="P494" s="25"/>
      <c r="Q494" s="25"/>
      <c r="R494" s="25"/>
      <c r="S494" s="25"/>
      <c r="T494" s="25"/>
      <c r="U494" s="25"/>
      <c r="V494" s="25"/>
      <c r="W494" s="25"/>
      <c r="X494" s="25"/>
      <c r="Y494" s="25"/>
      <c r="Z494" s="25"/>
      <c r="AA494" s="25"/>
      <c r="AB494" s="25"/>
      <c r="AC494" s="25"/>
      <c r="AD494" s="25"/>
      <c r="AE494" s="25"/>
      <c r="AF494" s="25"/>
      <c r="AG494" s="25"/>
      <c r="AH494" s="68"/>
    </row>
    <row r="495" spans="1:34">
      <c r="A495" s="273"/>
      <c r="B495" s="24"/>
      <c r="C495" s="25"/>
      <c r="D495" s="65"/>
      <c r="E495" s="25"/>
      <c r="F495" s="25"/>
      <c r="G495" s="25"/>
      <c r="H495" s="25"/>
      <c r="I495" s="25"/>
      <c r="J495" s="25"/>
      <c r="K495" s="25"/>
      <c r="L495" s="25"/>
      <c r="M495" s="25"/>
      <c r="N495" s="25"/>
      <c r="O495" s="25"/>
      <c r="P495" s="25"/>
      <c r="Q495" s="25"/>
      <c r="R495" s="25"/>
      <c r="S495" s="25"/>
      <c r="T495" s="25"/>
      <c r="U495" s="25"/>
      <c r="V495" s="25"/>
      <c r="W495" s="25"/>
      <c r="X495" s="25"/>
      <c r="Y495" s="25"/>
      <c r="Z495" s="25"/>
      <c r="AA495" s="25"/>
      <c r="AB495" s="25"/>
      <c r="AC495" s="25"/>
      <c r="AD495" s="25"/>
      <c r="AE495" s="25"/>
      <c r="AF495" s="25"/>
      <c r="AG495" s="25"/>
      <c r="AH495" s="68"/>
    </row>
    <row r="496" spans="1:34">
      <c r="A496" s="273"/>
      <c r="B496" s="24"/>
      <c r="C496" s="25"/>
      <c r="D496" s="65"/>
      <c r="E496" s="25"/>
      <c r="F496" s="25"/>
      <c r="G496" s="25"/>
      <c r="H496" s="25"/>
      <c r="I496" s="25"/>
      <c r="J496" s="25"/>
      <c r="K496" s="25"/>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68"/>
    </row>
    <row r="497" spans="1:34">
      <c r="A497" s="273"/>
      <c r="B497" s="24"/>
      <c r="C497" s="25"/>
      <c r="D497" s="65"/>
      <c r="E497" s="25"/>
      <c r="F497" s="25"/>
      <c r="G497" s="25"/>
      <c r="H497" s="25"/>
      <c r="I497" s="25"/>
      <c r="J497" s="25"/>
      <c r="K497" s="25"/>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68"/>
    </row>
    <row r="498" spans="1:34">
      <c r="A498" s="273"/>
      <c r="B498" s="24"/>
      <c r="C498" s="25"/>
      <c r="D498" s="63"/>
      <c r="E498" s="63"/>
      <c r="F498" s="63"/>
      <c r="G498" s="63"/>
      <c r="H498" s="63"/>
      <c r="I498" s="63"/>
      <c r="J498" s="63"/>
      <c r="K498" s="63"/>
      <c r="L498" s="63"/>
      <c r="M498" s="63"/>
      <c r="N498" s="63"/>
      <c r="O498" s="63"/>
      <c r="P498" s="63"/>
      <c r="Q498" s="63"/>
      <c r="R498" s="63"/>
      <c r="S498" s="63"/>
      <c r="T498" s="63"/>
      <c r="U498" s="63"/>
      <c r="V498" s="63"/>
      <c r="W498" s="63"/>
      <c r="X498" s="63"/>
      <c r="Y498" s="63"/>
      <c r="Z498" s="63"/>
      <c r="AA498" s="63"/>
      <c r="AB498" s="63"/>
      <c r="AC498" s="63"/>
      <c r="AD498" s="63"/>
      <c r="AE498" s="63"/>
      <c r="AF498" s="63"/>
      <c r="AG498" s="25"/>
      <c r="AH498" s="68"/>
    </row>
    <row r="499" spans="1:34">
      <c r="A499" s="273"/>
      <c r="B499" s="24"/>
      <c r="C499" s="25"/>
      <c r="D499" s="65"/>
      <c r="E499" s="25"/>
      <c r="F499" s="25"/>
      <c r="G499" s="25"/>
      <c r="H499" s="25"/>
      <c r="I499" s="25"/>
      <c r="J499" s="25"/>
      <c r="K499" s="25"/>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68"/>
    </row>
    <row r="500" spans="1:34">
      <c r="A500" s="273"/>
      <c r="B500" s="24"/>
      <c r="C500" s="25"/>
      <c r="D500" s="65"/>
      <c r="E500" s="25"/>
      <c r="F500" s="25"/>
      <c r="G500" s="25"/>
      <c r="H500" s="25"/>
      <c r="I500" s="25"/>
      <c r="J500" s="25"/>
      <c r="K500" s="25"/>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68"/>
    </row>
    <row r="501" spans="1:34">
      <c r="A501" s="273"/>
      <c r="B501" s="24"/>
      <c r="C501" s="25"/>
      <c r="D501" s="65"/>
      <c r="E501" s="25"/>
      <c r="F501" s="25"/>
      <c r="G501" s="25"/>
      <c r="H501" s="25"/>
      <c r="I501" s="25"/>
      <c r="J501" s="25"/>
      <c r="K501" s="25"/>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68"/>
    </row>
    <row r="502" spans="1:34">
      <c r="A502" s="273"/>
      <c r="B502" s="24"/>
      <c r="C502" s="25"/>
      <c r="D502" s="65"/>
      <c r="E502" s="25"/>
      <c r="F502" s="25"/>
      <c r="G502" s="25"/>
      <c r="H502" s="25"/>
      <c r="I502" s="25"/>
      <c r="J502" s="25"/>
      <c r="K502" s="25"/>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68"/>
    </row>
    <row r="503" spans="1:34">
      <c r="A503" s="273"/>
      <c r="B503" s="24"/>
      <c r="C503" s="25"/>
      <c r="D503" s="65"/>
      <c r="E503" s="25"/>
      <c r="F503" s="25"/>
      <c r="G503" s="25"/>
      <c r="H503" s="25"/>
      <c r="I503" s="25"/>
      <c r="J503" s="25"/>
      <c r="K503" s="25"/>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68"/>
    </row>
    <row r="504" spans="1:34">
      <c r="A504" s="273"/>
      <c r="B504" s="24"/>
      <c r="C504" s="25"/>
      <c r="D504" s="65"/>
      <c r="E504" s="25"/>
      <c r="F504" s="25"/>
      <c r="G504" s="25"/>
      <c r="H504" s="25"/>
      <c r="I504" s="25"/>
      <c r="J504" s="25"/>
      <c r="K504" s="25"/>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68"/>
    </row>
    <row r="505" spans="1:34">
      <c r="A505" s="273"/>
      <c r="B505" s="24"/>
      <c r="C505" s="25"/>
      <c r="D505" s="65"/>
      <c r="E505" s="25"/>
      <c r="F505" s="25"/>
      <c r="G505" s="25"/>
      <c r="H505" s="25"/>
      <c r="I505" s="25"/>
      <c r="J505" s="25"/>
      <c r="K505" s="25"/>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68"/>
    </row>
    <row r="506" spans="1:34">
      <c r="A506" s="273"/>
      <c r="B506" s="24"/>
      <c r="C506" s="25"/>
      <c r="D506" s="65"/>
      <c r="E506" s="25"/>
      <c r="F506" s="25"/>
      <c r="G506" s="25"/>
      <c r="H506" s="25"/>
      <c r="I506" s="25"/>
      <c r="J506" s="25"/>
      <c r="K506" s="25"/>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68"/>
    </row>
    <row r="507" spans="1:34">
      <c r="A507" s="273"/>
      <c r="B507" s="24"/>
      <c r="C507" s="25"/>
      <c r="D507" s="65"/>
      <c r="E507" s="25"/>
      <c r="F507" s="25"/>
      <c r="G507" s="25"/>
      <c r="H507" s="25"/>
      <c r="I507" s="25"/>
      <c r="J507" s="25"/>
      <c r="K507" s="25"/>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68"/>
    </row>
    <row r="508" spans="1:34">
      <c r="A508" s="273"/>
      <c r="B508" s="24"/>
      <c r="C508" s="25"/>
      <c r="D508" s="65"/>
      <c r="E508" s="25"/>
      <c r="F508" s="25"/>
      <c r="G508" s="25"/>
      <c r="H508" s="25"/>
      <c r="I508" s="25"/>
      <c r="J508" s="25"/>
      <c r="K508" s="25"/>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68"/>
    </row>
    <row r="509" spans="1:34">
      <c r="A509" s="273"/>
      <c r="B509" s="24"/>
      <c r="C509" s="25"/>
      <c r="D509" s="65"/>
      <c r="E509" s="25"/>
      <c r="F509" s="25"/>
      <c r="G509" s="25"/>
      <c r="H509" s="25"/>
      <c r="I509" s="25"/>
      <c r="J509" s="25"/>
      <c r="K509" s="25"/>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68"/>
    </row>
    <row r="510" spans="1:34">
      <c r="A510" s="273"/>
      <c r="B510" s="24"/>
      <c r="C510" s="25"/>
      <c r="D510" s="65"/>
      <c r="E510" s="25"/>
      <c r="F510" s="25"/>
      <c r="G510" s="25"/>
      <c r="H510" s="25"/>
      <c r="I510" s="25"/>
      <c r="J510" s="25"/>
      <c r="K510" s="25"/>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68"/>
    </row>
    <row r="511" spans="1:34">
      <c r="A511" s="273"/>
      <c r="B511" s="24"/>
      <c r="C511" s="25"/>
      <c r="D511" s="65"/>
      <c r="E511" s="25"/>
      <c r="F511" s="25"/>
      <c r="G511" s="25"/>
      <c r="H511" s="25"/>
      <c r="I511" s="25"/>
      <c r="J511" s="25"/>
      <c r="K511" s="25"/>
      <c r="L511" s="25"/>
      <c r="M511" s="25"/>
      <c r="N511" s="25"/>
      <c r="O511" s="25"/>
      <c r="P511" s="25"/>
      <c r="Q511" s="25"/>
      <c r="R511" s="25"/>
      <c r="S511" s="25"/>
      <c r="T511" s="25"/>
      <c r="U511" s="25"/>
      <c r="V511" s="25"/>
      <c r="W511" s="25"/>
      <c r="X511" s="25"/>
      <c r="Y511" s="25"/>
      <c r="Z511" s="25"/>
      <c r="AA511" s="25"/>
      <c r="AB511" s="25"/>
      <c r="AC511" s="25"/>
      <c r="AD511" s="25"/>
      <c r="AE511" s="25"/>
      <c r="AF511" s="25"/>
      <c r="AG511" s="25"/>
      <c r="AH511" s="68"/>
    </row>
    <row r="512" spans="1:34">
      <c r="A512" s="273"/>
      <c r="B512" s="24"/>
      <c r="C512" s="25"/>
      <c r="D512" s="65"/>
      <c r="E512" s="25"/>
      <c r="F512" s="25"/>
      <c r="G512" s="25"/>
      <c r="H512" s="25"/>
      <c r="I512" s="25"/>
      <c r="J512" s="25"/>
      <c r="K512" s="25"/>
      <c r="L512" s="25"/>
      <c r="M512" s="25"/>
      <c r="N512" s="25"/>
      <c r="O512" s="25"/>
      <c r="P512" s="25"/>
      <c r="Q512" s="25"/>
      <c r="R512" s="25"/>
      <c r="S512" s="25"/>
      <c r="T512" s="25"/>
      <c r="U512" s="25"/>
      <c r="V512" s="25"/>
      <c r="W512" s="25"/>
      <c r="X512" s="25"/>
      <c r="Y512" s="25"/>
      <c r="Z512" s="25"/>
      <c r="AA512" s="25"/>
      <c r="AB512" s="25"/>
      <c r="AC512" s="25"/>
      <c r="AD512" s="25"/>
      <c r="AE512" s="25"/>
      <c r="AF512" s="25"/>
      <c r="AG512" s="25"/>
      <c r="AH512" s="68"/>
    </row>
    <row r="513" spans="1:34">
      <c r="A513" s="273"/>
      <c r="B513" s="24"/>
      <c r="C513" s="25"/>
      <c r="D513" s="65"/>
      <c r="E513" s="25"/>
      <c r="F513" s="25"/>
      <c r="G513" s="25"/>
      <c r="H513" s="25"/>
      <c r="I513" s="25"/>
      <c r="J513" s="25"/>
      <c r="K513" s="25"/>
      <c r="L513" s="25"/>
      <c r="M513" s="25"/>
      <c r="N513" s="25"/>
      <c r="O513" s="25"/>
      <c r="P513" s="25"/>
      <c r="Q513" s="25"/>
      <c r="R513" s="25"/>
      <c r="S513" s="25"/>
      <c r="T513" s="25"/>
      <c r="U513" s="25"/>
      <c r="V513" s="25"/>
      <c r="W513" s="25"/>
      <c r="X513" s="25"/>
      <c r="Y513" s="25"/>
      <c r="Z513" s="25"/>
      <c r="AA513" s="25"/>
      <c r="AB513" s="25"/>
      <c r="AC513" s="25"/>
      <c r="AD513" s="25"/>
      <c r="AE513" s="25"/>
      <c r="AF513" s="25"/>
      <c r="AG513" s="25"/>
      <c r="AH513" s="68"/>
    </row>
    <row r="514" spans="1:34">
      <c r="A514" s="273"/>
      <c r="B514" s="24"/>
      <c r="C514" s="25"/>
      <c r="D514" s="65"/>
      <c r="E514" s="25"/>
      <c r="F514" s="25"/>
      <c r="G514" s="25"/>
      <c r="H514" s="25"/>
      <c r="I514" s="25"/>
      <c r="J514" s="25"/>
      <c r="K514" s="25"/>
      <c r="L514" s="25"/>
      <c r="M514" s="25"/>
      <c r="N514" s="25"/>
      <c r="O514" s="25"/>
      <c r="P514" s="25"/>
      <c r="Q514" s="25"/>
      <c r="R514" s="25"/>
      <c r="S514" s="25"/>
      <c r="T514" s="25"/>
      <c r="U514" s="25"/>
      <c r="V514" s="25"/>
      <c r="W514" s="25"/>
      <c r="X514" s="25"/>
      <c r="Y514" s="25"/>
      <c r="Z514" s="25"/>
      <c r="AA514" s="25"/>
      <c r="AB514" s="25"/>
      <c r="AC514" s="25"/>
      <c r="AD514" s="25"/>
      <c r="AE514" s="25"/>
      <c r="AF514" s="25"/>
      <c r="AG514" s="25"/>
      <c r="AH514" s="68"/>
    </row>
    <row r="515" spans="1:34">
      <c r="A515" s="273"/>
      <c r="B515" s="24"/>
      <c r="C515" s="25"/>
      <c r="D515" s="65"/>
      <c r="E515" s="25"/>
      <c r="F515" s="25"/>
      <c r="G515" s="25"/>
      <c r="H515" s="25"/>
      <c r="I515" s="25"/>
      <c r="J515" s="25"/>
      <c r="K515" s="25"/>
      <c r="L515" s="25"/>
      <c r="M515" s="25"/>
      <c r="N515" s="25"/>
      <c r="O515" s="25"/>
      <c r="P515" s="25"/>
      <c r="Q515" s="25"/>
      <c r="R515" s="25"/>
      <c r="S515" s="25"/>
      <c r="T515" s="25"/>
      <c r="U515" s="25"/>
      <c r="V515" s="25"/>
      <c r="W515" s="25"/>
      <c r="X515" s="25"/>
      <c r="Y515" s="25"/>
      <c r="Z515" s="25"/>
      <c r="AA515" s="25"/>
      <c r="AB515" s="25"/>
      <c r="AC515" s="25"/>
      <c r="AD515" s="25"/>
      <c r="AE515" s="25"/>
      <c r="AF515" s="25"/>
      <c r="AG515" s="25"/>
      <c r="AH515" s="68"/>
    </row>
    <row r="516" spans="1:34">
      <c r="A516" s="70"/>
      <c r="B516" s="26"/>
      <c r="C516" s="70"/>
      <c r="AG516" s="70"/>
    </row>
  </sheetData>
  <mergeCells count="21">
    <mergeCell ref="A1:AH1"/>
    <mergeCell ref="W4:X4"/>
    <mergeCell ref="A2:AH2"/>
    <mergeCell ref="A3:AH3"/>
    <mergeCell ref="E4:F4"/>
    <mergeCell ref="B4:B5"/>
    <mergeCell ref="A4:A5"/>
    <mergeCell ref="C4:C5"/>
    <mergeCell ref="I4:J4"/>
    <mergeCell ref="K4:L4"/>
    <mergeCell ref="M4:N4"/>
    <mergeCell ref="D4:D5"/>
    <mergeCell ref="G4:H4"/>
    <mergeCell ref="Y4:Z4"/>
    <mergeCell ref="AA4:AB4"/>
    <mergeCell ref="O4:P4"/>
    <mergeCell ref="AE4:AF4"/>
    <mergeCell ref="AC4:AD4"/>
    <mergeCell ref="Q4:R4"/>
    <mergeCell ref="U4:V4"/>
    <mergeCell ref="S4:T4"/>
  </mergeCells>
  <printOptions horizontalCentered="1" gridLines="1"/>
  <pageMargins left="3.937007874015748E-2" right="3.937007874015748E-2" top="0.43307086614173229" bottom="0.43307086614173229" header="0.31496062992125984" footer="0.31496062992125984"/>
  <pageSetup paperSize="9" scale="61" orientation="portrait" r:id="rId1"/>
  <headerFooter>
    <oddFooter>Page &amp;P of &amp;N</oddFooter>
  </headerFooter>
  <rowBreaks count="5" manualBreakCount="5">
    <brk id="41" max="45" man="1"/>
    <brk id="79" max="45" man="1"/>
    <brk id="160" max="37" man="1"/>
    <brk id="196" max="45" man="1"/>
    <brk id="312" max="4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638"/>
  <sheetViews>
    <sheetView view="pageBreakPreview" zoomScale="110" zoomScaleSheetLayoutView="110" workbookViewId="0">
      <selection activeCell="A3" sqref="A1:XFD3"/>
    </sheetView>
  </sheetViews>
  <sheetFormatPr defaultColWidth="9.33203125"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customWidth="1"/>
    <col min="9" max="16384" width="9.33203125" style="2"/>
  </cols>
  <sheetData>
    <row r="1" spans="1:11">
      <c r="A1" s="30" t="s">
        <v>25</v>
      </c>
      <c r="B1" s="31" t="s">
        <v>26</v>
      </c>
      <c r="C1" s="31" t="s">
        <v>27</v>
      </c>
      <c r="D1" s="32" t="s">
        <v>28</v>
      </c>
      <c r="E1" s="32" t="s">
        <v>29</v>
      </c>
      <c r="F1" s="32" t="s">
        <v>30</v>
      </c>
      <c r="G1" s="32" t="s">
        <v>2</v>
      </c>
      <c r="H1" s="31" t="s">
        <v>31</v>
      </c>
    </row>
    <row r="2" spans="1:11" ht="15.6">
      <c r="A2" s="15"/>
      <c r="B2" s="16" t="s">
        <v>181</v>
      </c>
      <c r="C2" s="141"/>
      <c r="D2" s="17"/>
      <c r="E2" s="17"/>
      <c r="F2" s="17"/>
      <c r="G2" s="17"/>
      <c r="H2" s="141"/>
    </row>
    <row r="3" spans="1:11">
      <c r="A3" s="38">
        <v>1</v>
      </c>
      <c r="B3" s="37" t="s">
        <v>32</v>
      </c>
      <c r="C3" s="33">
        <v>1</v>
      </c>
      <c r="D3" s="35">
        <f>6.06+2.5*2</f>
        <v>11.059999999999999</v>
      </c>
      <c r="E3" s="35">
        <f>12.305+2.5*2</f>
        <v>17.305</v>
      </c>
      <c r="F3" s="35"/>
      <c r="G3" s="35">
        <f>PRODUCT(C3:F3)</f>
        <v>191.39329999999998</v>
      </c>
      <c r="H3" s="33" t="s">
        <v>6</v>
      </c>
    </row>
    <row r="4" spans="1:11">
      <c r="A4" s="38"/>
      <c r="B4" s="37"/>
      <c r="C4" s="33"/>
      <c r="D4" s="35"/>
      <c r="E4" s="36"/>
      <c r="F4" s="36" t="s">
        <v>33</v>
      </c>
      <c r="G4" s="36">
        <f>ROUNDUP(SUM(G3)*1.1,0)</f>
        <v>211</v>
      </c>
      <c r="H4" s="38" t="s">
        <v>6</v>
      </c>
    </row>
    <row r="5" spans="1:11">
      <c r="A5" s="38"/>
      <c r="B5" s="37"/>
      <c r="C5" s="38"/>
      <c r="D5" s="35"/>
      <c r="E5" s="35" t="s">
        <v>34</v>
      </c>
      <c r="F5" s="35"/>
      <c r="G5" s="36"/>
      <c r="H5" s="38"/>
    </row>
    <row r="6" spans="1:11">
      <c r="A6" s="38">
        <f>A3+1</f>
        <v>2</v>
      </c>
      <c r="B6" s="37" t="s">
        <v>35</v>
      </c>
      <c r="C6" s="33"/>
      <c r="D6" s="35"/>
      <c r="E6" s="35" t="s">
        <v>34</v>
      </c>
      <c r="F6" s="35"/>
      <c r="G6" s="35"/>
      <c r="H6" s="33"/>
    </row>
    <row r="7" spans="1:11">
      <c r="A7" s="38"/>
      <c r="B7" s="37" t="s">
        <v>36</v>
      </c>
      <c r="C7" s="33"/>
      <c r="D7" s="35"/>
      <c r="E7" s="35"/>
      <c r="F7" s="35"/>
      <c r="G7" s="35"/>
      <c r="H7" s="33"/>
    </row>
    <row r="8" spans="1:11">
      <c r="A8" s="38"/>
      <c r="B8" s="37" t="s">
        <v>37</v>
      </c>
      <c r="C8" s="33"/>
      <c r="D8" s="35"/>
      <c r="E8" s="35"/>
      <c r="F8" s="35"/>
      <c r="G8" s="35"/>
      <c r="H8" s="33"/>
    </row>
    <row r="9" spans="1:11">
      <c r="A9" s="38"/>
      <c r="B9" s="34" t="s">
        <v>38</v>
      </c>
      <c r="C9" s="33">
        <v>8</v>
      </c>
      <c r="D9" s="35">
        <f>1.9+0.15*2</f>
        <v>2.1999999999999997</v>
      </c>
      <c r="E9" s="35">
        <f>1.9+0.15*2</f>
        <v>2.1999999999999997</v>
      </c>
      <c r="F9" s="35">
        <f>1.5</f>
        <v>1.5</v>
      </c>
      <c r="G9" s="35">
        <f>PRODUCT(C9:F9)</f>
        <v>58.079999999999984</v>
      </c>
      <c r="H9" s="33" t="s">
        <v>7</v>
      </c>
    </row>
    <row r="10" spans="1:11">
      <c r="A10" s="38"/>
      <c r="B10" s="37" t="s">
        <v>39</v>
      </c>
      <c r="C10" s="33"/>
      <c r="D10" s="35"/>
      <c r="E10" s="35"/>
      <c r="F10" s="35"/>
      <c r="G10" s="35"/>
      <c r="H10" s="33"/>
    </row>
    <row r="11" spans="1:11">
      <c r="A11" s="38"/>
      <c r="B11" s="34" t="s">
        <v>40</v>
      </c>
      <c r="C11" s="33">
        <v>1</v>
      </c>
      <c r="D11" s="35">
        <f>6.06*2+12.035*2</f>
        <v>36.19</v>
      </c>
      <c r="E11" s="35">
        <f>0.45+0.15*2</f>
        <v>0.75</v>
      </c>
      <c r="F11" s="35">
        <f>0.6+0.1</f>
        <v>0.7</v>
      </c>
      <c r="G11" s="35">
        <f>PRODUCT(C11:F11)</f>
        <v>18.999749999999999</v>
      </c>
      <c r="H11" s="33" t="s">
        <v>7</v>
      </c>
    </row>
    <row r="12" spans="1:11">
      <c r="A12" s="38"/>
      <c r="B12" s="34"/>
      <c r="C12" s="33"/>
      <c r="D12" s="35"/>
      <c r="E12" s="35"/>
      <c r="F12" s="35"/>
      <c r="G12" s="35"/>
      <c r="H12" s="33"/>
    </row>
    <row r="13" spans="1:11">
      <c r="A13" s="38"/>
      <c r="B13" s="37" t="s">
        <v>41</v>
      </c>
      <c r="C13" s="33"/>
      <c r="D13" s="35"/>
      <c r="E13" s="35"/>
      <c r="F13" s="35"/>
      <c r="G13" s="36">
        <f>ROUND(SUM(G9:G12)*1.1,0)</f>
        <v>85</v>
      </c>
      <c r="H13" s="38" t="s">
        <v>7</v>
      </c>
    </row>
    <row r="14" spans="1:11">
      <c r="A14" s="38"/>
      <c r="B14" s="37" t="s">
        <v>182</v>
      </c>
      <c r="C14" s="33"/>
      <c r="D14" s="35"/>
      <c r="E14" s="35"/>
      <c r="F14" s="35"/>
      <c r="G14" s="36"/>
      <c r="H14" s="38"/>
    </row>
    <row r="15" spans="1:11" s="1" customFormat="1">
      <c r="A15" s="38"/>
      <c r="B15" s="34" t="str">
        <f>+B9</f>
        <v>F-1</v>
      </c>
      <c r="C15" s="33">
        <f>C9</f>
        <v>8</v>
      </c>
      <c r="D15" s="35">
        <f>D9</f>
        <v>2.1999999999999997</v>
      </c>
      <c r="E15" s="35">
        <f>+E9</f>
        <v>2.1999999999999997</v>
      </c>
      <c r="F15" s="35">
        <f>3-F9</f>
        <v>1.5</v>
      </c>
      <c r="G15" s="35">
        <f>PRODUCT(C15:F15)</f>
        <v>58.079999999999984</v>
      </c>
      <c r="H15" s="33" t="s">
        <v>7</v>
      </c>
      <c r="I15" s="2"/>
      <c r="J15" s="2"/>
      <c r="K15" s="2"/>
    </row>
    <row r="16" spans="1:11" s="1" customFormat="1" ht="13.65" customHeight="1">
      <c r="A16" s="38"/>
      <c r="B16" s="37" t="s">
        <v>41</v>
      </c>
      <c r="C16" s="33"/>
      <c r="D16" s="35"/>
      <c r="E16" s="35"/>
      <c r="F16" s="35"/>
      <c r="G16" s="36">
        <f>ROUND(SUM(G15)*1.1,0)</f>
        <v>64</v>
      </c>
      <c r="H16" s="38" t="s">
        <v>7</v>
      </c>
      <c r="I16" s="2"/>
      <c r="J16" s="2"/>
      <c r="K16" s="2"/>
    </row>
    <row r="17" spans="1:11" s="1" customFormat="1" ht="13.65" customHeight="1">
      <c r="A17" s="44"/>
      <c r="B17" s="37" t="s">
        <v>1031</v>
      </c>
      <c r="C17" s="33"/>
      <c r="D17" s="35"/>
      <c r="E17" s="35"/>
      <c r="F17" s="35"/>
      <c r="G17" s="36"/>
      <c r="H17" s="38"/>
      <c r="I17" s="2"/>
      <c r="J17" s="2"/>
      <c r="K17" s="2"/>
    </row>
    <row r="18" spans="1:11" s="1" customFormat="1" ht="13.65" customHeight="1">
      <c r="A18" s="44"/>
      <c r="B18" s="34" t="str">
        <f>B9</f>
        <v>F-1</v>
      </c>
      <c r="C18" s="33">
        <v>8</v>
      </c>
      <c r="D18" s="35">
        <f>D9</f>
        <v>2.1999999999999997</v>
      </c>
      <c r="E18" s="35">
        <f>E9</f>
        <v>2.1999999999999997</v>
      </c>
      <c r="F18" s="35">
        <v>1</v>
      </c>
      <c r="G18" s="35">
        <f>PRODUCT(C18:F18)</f>
        <v>38.719999999999992</v>
      </c>
      <c r="H18" s="33" t="s">
        <v>7</v>
      </c>
      <c r="I18" s="2"/>
      <c r="J18" s="2"/>
      <c r="K18" s="2"/>
    </row>
    <row r="19" spans="1:11" s="1" customFormat="1" ht="13.65" customHeight="1">
      <c r="A19" s="44"/>
      <c r="B19" s="37" t="s">
        <v>41</v>
      </c>
      <c r="C19" s="33"/>
      <c r="D19" s="35"/>
      <c r="E19" s="35"/>
      <c r="F19" s="35"/>
      <c r="G19" s="36">
        <f>ROUND(SUM(G18)*1.1,0)</f>
        <v>43</v>
      </c>
      <c r="H19" s="38" t="s">
        <v>7</v>
      </c>
      <c r="I19" s="2"/>
      <c r="J19" s="2"/>
      <c r="K19" s="2"/>
    </row>
    <row r="20" spans="1:11" s="1" customFormat="1" ht="13.65" customHeight="1">
      <c r="A20" s="38"/>
      <c r="B20" s="37"/>
      <c r="C20" s="33"/>
      <c r="D20" s="35"/>
      <c r="E20" s="35"/>
      <c r="F20" s="35"/>
      <c r="G20" s="36"/>
      <c r="H20" s="38"/>
      <c r="I20" s="2"/>
      <c r="J20" s="2"/>
      <c r="K20" s="2"/>
    </row>
    <row r="21" spans="1:11" s="1" customFormat="1">
      <c r="A21" s="38"/>
      <c r="B21" s="39" t="s">
        <v>42</v>
      </c>
      <c r="C21" s="33"/>
      <c r="D21" s="35"/>
      <c r="E21" s="35"/>
      <c r="F21" s="35"/>
      <c r="G21" s="36">
        <f>G16+G13+G19</f>
        <v>192</v>
      </c>
      <c r="H21" s="38" t="s">
        <v>7</v>
      </c>
      <c r="I21" s="2"/>
      <c r="J21" s="2"/>
      <c r="K21" s="2"/>
    </row>
    <row r="22" spans="1:11" s="1" customFormat="1">
      <c r="A22" s="38"/>
      <c r="B22" s="34"/>
      <c r="C22" s="33"/>
      <c r="D22" s="35"/>
      <c r="E22" s="35"/>
      <c r="F22" s="35"/>
      <c r="G22" s="36"/>
      <c r="H22" s="38"/>
      <c r="I22" s="2"/>
      <c r="J22" s="2"/>
      <c r="K22" s="2"/>
    </row>
    <row r="23" spans="1:11" s="1" customFormat="1" ht="27.6">
      <c r="A23" s="38">
        <f>A6+1</f>
        <v>3</v>
      </c>
      <c r="B23" s="49" t="s">
        <v>43</v>
      </c>
      <c r="C23" s="50"/>
      <c r="D23" s="51"/>
      <c r="E23" s="51"/>
      <c r="F23" s="51"/>
      <c r="G23" s="52"/>
      <c r="H23" s="53"/>
      <c r="I23" s="2"/>
      <c r="J23" s="2"/>
      <c r="K23" s="2"/>
    </row>
    <row r="24" spans="1:11" s="1" customFormat="1">
      <c r="A24" s="53"/>
      <c r="B24" s="54" t="s">
        <v>44</v>
      </c>
      <c r="C24" s="50"/>
      <c r="D24" s="51"/>
      <c r="E24" s="51"/>
      <c r="F24" s="51"/>
      <c r="G24" s="52">
        <f>G21</f>
        <v>192</v>
      </c>
      <c r="H24" s="53" t="s">
        <v>7</v>
      </c>
      <c r="I24" s="2"/>
      <c r="J24" s="2"/>
      <c r="K24" s="2"/>
    </row>
    <row r="25" spans="1:11" s="1" customFormat="1">
      <c r="A25" s="53"/>
      <c r="B25" s="54" t="s">
        <v>45</v>
      </c>
      <c r="C25" s="50"/>
      <c r="D25" s="51"/>
      <c r="E25" s="51"/>
      <c r="F25" s="51"/>
      <c r="G25" s="52"/>
      <c r="H25" s="53"/>
      <c r="I25" s="2"/>
      <c r="J25" s="2"/>
      <c r="K25" s="2"/>
    </row>
    <row r="26" spans="1:11" s="1" customFormat="1">
      <c r="A26" s="53"/>
      <c r="B26" s="55" t="s">
        <v>46</v>
      </c>
      <c r="C26" s="50"/>
      <c r="D26" s="51"/>
      <c r="E26" s="51"/>
      <c r="F26" s="51"/>
      <c r="G26" s="51">
        <f>-G53</f>
        <v>-14</v>
      </c>
      <c r="H26" s="50" t="s">
        <v>7</v>
      </c>
      <c r="I26" s="2"/>
      <c r="J26" s="2"/>
      <c r="K26" s="2"/>
    </row>
    <row r="27" spans="1:11" s="1" customFormat="1">
      <c r="A27" s="44"/>
      <c r="B27" s="41" t="s">
        <v>270</v>
      </c>
      <c r="C27" s="40"/>
      <c r="D27" s="42"/>
      <c r="E27" s="42"/>
      <c r="F27" s="42"/>
      <c r="G27" s="42">
        <f>-G60</f>
        <v>-18</v>
      </c>
      <c r="H27" s="50" t="s">
        <v>7</v>
      </c>
      <c r="I27" s="2"/>
      <c r="J27" s="2"/>
      <c r="K27" s="2"/>
    </row>
    <row r="28" spans="1:11" s="1" customFormat="1">
      <c r="A28" s="53"/>
      <c r="B28" s="55" t="s">
        <v>47</v>
      </c>
      <c r="C28" s="50"/>
      <c r="D28" s="51"/>
      <c r="E28" s="51"/>
      <c r="F28" s="51"/>
      <c r="G28" s="51">
        <f>-G87</f>
        <v>-14</v>
      </c>
      <c r="H28" s="50" t="s">
        <v>7</v>
      </c>
      <c r="I28" s="2"/>
      <c r="J28" s="2"/>
      <c r="K28" s="2"/>
    </row>
    <row r="29" spans="1:11" s="1" customFormat="1">
      <c r="A29" s="53"/>
      <c r="B29" s="55" t="s">
        <v>48</v>
      </c>
      <c r="C29" s="50"/>
      <c r="D29" s="51"/>
      <c r="E29" s="51"/>
      <c r="F29" s="51"/>
      <c r="G29" s="51">
        <f>-G98</f>
        <v>-4</v>
      </c>
      <c r="H29" s="50" t="s">
        <v>7</v>
      </c>
      <c r="I29" s="2"/>
      <c r="J29" s="2"/>
      <c r="K29" s="2"/>
    </row>
    <row r="30" spans="1:11" s="1" customFormat="1">
      <c r="A30" s="53"/>
      <c r="B30" s="55" t="s">
        <v>49</v>
      </c>
      <c r="C30" s="50"/>
      <c r="D30" s="51"/>
      <c r="E30" s="51"/>
      <c r="F30" s="51"/>
      <c r="G30" s="51">
        <f>-G107</f>
        <v>-5</v>
      </c>
      <c r="H30" s="50" t="s">
        <v>7</v>
      </c>
      <c r="I30" s="2"/>
      <c r="J30" s="2"/>
      <c r="K30" s="2"/>
    </row>
    <row r="31" spans="1:11" s="1" customFormat="1">
      <c r="A31" s="53"/>
      <c r="B31" s="55" t="s">
        <v>50</v>
      </c>
      <c r="C31" s="50"/>
      <c r="D31" s="51"/>
      <c r="E31" s="51"/>
      <c r="F31" s="51"/>
      <c r="G31" s="51">
        <f>-G76</f>
        <v>-18</v>
      </c>
      <c r="H31" s="50" t="s">
        <v>7</v>
      </c>
      <c r="I31" s="2"/>
      <c r="J31" s="2"/>
      <c r="K31" s="2"/>
    </row>
    <row r="32" spans="1:11" s="3" customFormat="1" ht="13.8">
      <c r="A32" s="38"/>
      <c r="B32" s="54" t="s">
        <v>51</v>
      </c>
      <c r="C32" s="50"/>
      <c r="D32" s="51"/>
      <c r="E32" s="51"/>
      <c r="F32" s="51"/>
      <c r="G32" s="56">
        <f>ROUND(SUM(G24:G31),0)</f>
        <v>119</v>
      </c>
      <c r="H32" s="50" t="s">
        <v>7</v>
      </c>
      <c r="I32" s="4"/>
    </row>
    <row r="33" spans="1:11" s="3" customFormat="1" ht="13.8">
      <c r="A33" s="53"/>
      <c r="B33" s="54"/>
      <c r="C33" s="50"/>
      <c r="D33" s="51"/>
      <c r="E33" s="51"/>
      <c r="F33" s="51"/>
      <c r="G33" s="57"/>
      <c r="H33" s="50"/>
      <c r="I33" s="4"/>
    </row>
    <row r="34" spans="1:11" s="3" customFormat="1" ht="13.8">
      <c r="A34" s="53"/>
      <c r="B34" s="58" t="s">
        <v>52</v>
      </c>
      <c r="C34" s="59">
        <v>1</v>
      </c>
      <c r="D34" s="51">
        <v>6.05</v>
      </c>
      <c r="E34" s="51">
        <v>12</v>
      </c>
      <c r="F34" s="51">
        <v>1</v>
      </c>
      <c r="G34" s="51">
        <f>PRODUCT(C34:F34)</f>
        <v>72.599999999999994</v>
      </c>
      <c r="H34" s="50" t="s">
        <v>7</v>
      </c>
      <c r="I34" s="4"/>
    </row>
    <row r="35" spans="1:11" s="3" customFormat="1" ht="13.8">
      <c r="A35" s="53"/>
      <c r="B35" s="58"/>
      <c r="C35" s="59"/>
      <c r="D35" s="51"/>
      <c r="E35" s="51"/>
      <c r="F35" s="51"/>
      <c r="G35" s="60"/>
      <c r="H35" s="50"/>
      <c r="I35" s="4"/>
    </row>
    <row r="36" spans="1:11" s="3" customFormat="1" ht="13.8">
      <c r="A36" s="53"/>
      <c r="B36" s="54" t="s">
        <v>53</v>
      </c>
      <c r="C36" s="50"/>
      <c r="D36" s="51"/>
      <c r="E36" s="51"/>
      <c r="F36" s="51"/>
      <c r="G36" s="56">
        <f>ROUNDUP((G32+G34)-G38,0)</f>
        <v>-1</v>
      </c>
      <c r="H36" s="53" t="s">
        <v>7</v>
      </c>
      <c r="I36" s="4"/>
    </row>
    <row r="37" spans="1:11" s="3" customFormat="1" ht="13.8">
      <c r="A37" s="53"/>
      <c r="B37" s="54"/>
      <c r="C37" s="50"/>
      <c r="D37" s="51"/>
      <c r="E37" s="51"/>
      <c r="F37" s="51"/>
      <c r="G37" s="57"/>
      <c r="H37" s="53"/>
      <c r="I37" s="4"/>
    </row>
    <row r="38" spans="1:11" s="3" customFormat="1" ht="27.6">
      <c r="A38" s="53"/>
      <c r="B38" s="49" t="s">
        <v>54</v>
      </c>
      <c r="C38" s="61"/>
      <c r="D38" s="51"/>
      <c r="E38" s="51"/>
      <c r="F38" s="51"/>
      <c r="G38" s="52">
        <f>G24</f>
        <v>192</v>
      </c>
      <c r="H38" s="53" t="s">
        <v>7</v>
      </c>
      <c r="I38" s="4"/>
    </row>
    <row r="39" spans="1:11" s="3" customFormat="1" ht="13.8">
      <c r="A39" s="53"/>
      <c r="B39" s="62" t="s">
        <v>56</v>
      </c>
      <c r="C39" s="33"/>
      <c r="D39" s="35"/>
      <c r="E39" s="35"/>
      <c r="F39" s="35"/>
      <c r="G39" s="57">
        <f>G24-G38</f>
        <v>0</v>
      </c>
      <c r="H39" s="38" t="s">
        <v>7</v>
      </c>
      <c r="I39" s="4"/>
    </row>
    <row r="40" spans="1:11" s="1" customFormat="1">
      <c r="A40" s="38"/>
      <c r="B40" s="43"/>
      <c r="C40" s="33"/>
      <c r="D40" s="35"/>
      <c r="E40" s="35"/>
      <c r="F40" s="35"/>
      <c r="G40" s="35"/>
      <c r="H40" s="33"/>
      <c r="I40" s="2"/>
      <c r="J40" s="2"/>
      <c r="K40" s="2"/>
    </row>
    <row r="41" spans="1:11" s="1" customFormat="1">
      <c r="A41" s="38">
        <f>A23+1</f>
        <v>4</v>
      </c>
      <c r="B41" s="37" t="s">
        <v>57</v>
      </c>
      <c r="C41" s="33"/>
      <c r="D41" s="35"/>
      <c r="E41" s="35"/>
      <c r="F41" s="35"/>
      <c r="G41" s="35"/>
      <c r="H41" s="33"/>
      <c r="I41" s="2"/>
      <c r="J41" s="2"/>
      <c r="K41" s="2"/>
    </row>
    <row r="42" spans="1:11" s="1" customFormat="1">
      <c r="A42" s="38"/>
      <c r="B42" s="37" t="s">
        <v>36</v>
      </c>
      <c r="C42" s="33"/>
      <c r="D42" s="35"/>
      <c r="E42" s="35"/>
      <c r="F42" s="35"/>
      <c r="G42" s="35"/>
      <c r="H42" s="33"/>
      <c r="I42" s="2"/>
      <c r="J42" s="2"/>
      <c r="K42" s="2"/>
    </row>
    <row r="43" spans="1:11" s="1" customFormat="1">
      <c r="A43" s="38"/>
      <c r="B43" s="34" t="str">
        <f>+B9</f>
        <v>F-1</v>
      </c>
      <c r="C43" s="33">
        <f>+C9</f>
        <v>8</v>
      </c>
      <c r="D43" s="35">
        <f>+D9-0.15*2+0.1*2</f>
        <v>2.0999999999999996</v>
      </c>
      <c r="E43" s="35">
        <f>+E9-0.15*2+0.1*2</f>
        <v>2.0999999999999996</v>
      </c>
      <c r="F43" s="35">
        <v>0.1</v>
      </c>
      <c r="G43" s="35">
        <f>PRODUCT(C43:F43)</f>
        <v>3.5279999999999987</v>
      </c>
      <c r="H43" s="33" t="s">
        <v>7</v>
      </c>
      <c r="I43" s="2"/>
      <c r="J43" s="2"/>
      <c r="K43" s="2"/>
    </row>
    <row r="44" spans="1:11" s="1" customFormat="1">
      <c r="A44" s="38"/>
      <c r="B44" s="34"/>
      <c r="C44" s="33"/>
      <c r="D44" s="35"/>
      <c r="E44" s="35"/>
      <c r="F44" s="36" t="s">
        <v>33</v>
      </c>
      <c r="G44" s="36">
        <f>SUM(G43:G43)*1.1</f>
        <v>3.8807999999999989</v>
      </c>
      <c r="H44" s="38" t="s">
        <v>7</v>
      </c>
      <c r="I44" s="2"/>
      <c r="J44" s="2"/>
      <c r="K44" s="2"/>
    </row>
    <row r="45" spans="1:11" s="1" customFormat="1">
      <c r="A45" s="38"/>
      <c r="B45" s="37" t="s">
        <v>39</v>
      </c>
      <c r="C45" s="33"/>
      <c r="D45" s="35"/>
      <c r="E45" s="35"/>
      <c r="F45" s="35"/>
      <c r="G45" s="35"/>
      <c r="H45" s="33"/>
      <c r="I45" s="2"/>
      <c r="J45" s="2"/>
      <c r="K45" s="2"/>
    </row>
    <row r="46" spans="1:11" s="1" customFormat="1">
      <c r="A46" s="38"/>
      <c r="B46" s="34" t="str">
        <f>B11</f>
        <v>ALL Round Length</v>
      </c>
      <c r="C46" s="33">
        <f>C11</f>
        <v>1</v>
      </c>
      <c r="D46" s="33">
        <f>D11</f>
        <v>36.19</v>
      </c>
      <c r="E46" s="35">
        <f>0.38+0.075*2</f>
        <v>0.53</v>
      </c>
      <c r="F46" s="35">
        <v>0.1</v>
      </c>
      <c r="G46" s="35">
        <f>PRODUCT(C46:F46)</f>
        <v>1.9180699999999999</v>
      </c>
      <c r="H46" s="33" t="s">
        <v>7</v>
      </c>
      <c r="I46" s="2"/>
      <c r="J46" s="2"/>
      <c r="K46" s="2"/>
    </row>
    <row r="47" spans="1:11" s="1" customFormat="1">
      <c r="A47" s="38"/>
      <c r="B47" s="34"/>
      <c r="C47" s="33"/>
      <c r="D47" s="33"/>
      <c r="E47" s="35"/>
      <c r="F47" s="36" t="s">
        <v>33</v>
      </c>
      <c r="G47" s="36">
        <f>SUM(G46:G46)*1.1</f>
        <v>2.109877</v>
      </c>
      <c r="H47" s="38" t="s">
        <v>7</v>
      </c>
      <c r="I47" s="2"/>
      <c r="J47" s="2"/>
      <c r="K47" s="2"/>
    </row>
    <row r="48" spans="1:11" s="1" customFormat="1">
      <c r="A48" s="38"/>
      <c r="B48" s="37" t="s">
        <v>58</v>
      </c>
      <c r="C48" s="33"/>
      <c r="D48" s="35"/>
      <c r="E48" s="35"/>
      <c r="F48" s="35"/>
      <c r="G48" s="35"/>
      <c r="H48" s="33"/>
      <c r="I48" s="2"/>
      <c r="J48" s="2"/>
      <c r="K48" s="2"/>
    </row>
    <row r="49" spans="1:11" s="1" customFormat="1">
      <c r="A49" s="38"/>
      <c r="B49" s="34" t="s">
        <v>183</v>
      </c>
      <c r="C49" s="33">
        <v>1</v>
      </c>
      <c r="D49" s="35">
        <v>6</v>
      </c>
      <c r="E49" s="35">
        <v>8.0449999999999999</v>
      </c>
      <c r="F49" s="35">
        <v>0.1</v>
      </c>
      <c r="G49" s="35">
        <f>PRODUCT(C49:F49)</f>
        <v>4.827</v>
      </c>
      <c r="H49" s="33" t="s">
        <v>7</v>
      </c>
      <c r="I49" s="2"/>
      <c r="J49" s="2"/>
      <c r="K49" s="2"/>
    </row>
    <row r="50" spans="1:11" s="1" customFormat="1">
      <c r="A50" s="38"/>
      <c r="B50" s="34" t="s">
        <v>184</v>
      </c>
      <c r="C50" s="33">
        <v>1</v>
      </c>
      <c r="D50" s="35">
        <v>6</v>
      </c>
      <c r="E50" s="35">
        <v>3.9550000000000001</v>
      </c>
      <c r="F50" s="35">
        <v>0.1</v>
      </c>
      <c r="G50" s="35">
        <f>PRODUCT(C50:F50)</f>
        <v>2.3730000000000002</v>
      </c>
      <c r="H50" s="33" t="s">
        <v>7</v>
      </c>
      <c r="I50" s="2"/>
      <c r="J50" s="2"/>
      <c r="K50" s="2"/>
    </row>
    <row r="51" spans="1:11" s="1" customFormat="1">
      <c r="A51" s="38"/>
      <c r="B51" s="37" t="s">
        <v>41</v>
      </c>
      <c r="C51" s="33"/>
      <c r="D51" s="35"/>
      <c r="E51" s="35"/>
      <c r="F51" s="36" t="s">
        <v>33</v>
      </c>
      <c r="G51" s="36">
        <f>SUM(G49:G50)*1.1</f>
        <v>7.9200000000000008</v>
      </c>
      <c r="H51" s="38" t="s">
        <v>7</v>
      </c>
      <c r="I51" s="2"/>
      <c r="J51" s="2"/>
      <c r="K51" s="2"/>
    </row>
    <row r="52" spans="1:11" s="1" customFormat="1">
      <c r="A52" s="38"/>
      <c r="B52" s="37"/>
      <c r="C52" s="33"/>
      <c r="D52" s="35"/>
      <c r="E52" s="35"/>
      <c r="F52" s="35"/>
      <c r="G52" s="36"/>
      <c r="H52" s="38"/>
      <c r="I52" s="2"/>
      <c r="J52" s="2"/>
      <c r="K52" s="2"/>
    </row>
    <row r="53" spans="1:11" s="1" customFormat="1">
      <c r="A53" s="38"/>
      <c r="B53" s="37" t="s">
        <v>59</v>
      </c>
      <c r="C53" s="33"/>
      <c r="D53" s="35"/>
      <c r="E53" s="35"/>
      <c r="F53" s="35"/>
      <c r="G53" s="36">
        <f>ROUND(G44+G47+G51,0)</f>
        <v>14</v>
      </c>
      <c r="H53" s="38" t="s">
        <v>7</v>
      </c>
      <c r="I53" s="2"/>
      <c r="J53" s="2"/>
      <c r="K53" s="2"/>
    </row>
    <row r="54" spans="1:11" s="1" customFormat="1">
      <c r="A54" s="44"/>
      <c r="B54" s="48"/>
      <c r="C54" s="40"/>
      <c r="D54" s="42"/>
      <c r="E54" s="42"/>
      <c r="F54" s="42"/>
      <c r="G54" s="45"/>
      <c r="H54" s="44"/>
      <c r="I54" s="2"/>
      <c r="J54" s="2"/>
      <c r="K54" s="2"/>
    </row>
    <row r="55" spans="1:11" s="1" customFormat="1">
      <c r="A55" s="38">
        <f>A41+1</f>
        <v>5</v>
      </c>
      <c r="B55" s="48" t="s">
        <v>587</v>
      </c>
      <c r="C55" s="33"/>
      <c r="D55" s="35"/>
      <c r="E55" s="35"/>
      <c r="F55" s="35"/>
      <c r="G55" s="35"/>
      <c r="H55" s="33"/>
      <c r="I55" s="2"/>
      <c r="J55" s="2"/>
      <c r="K55" s="2"/>
    </row>
    <row r="56" spans="1:11" s="1" customFormat="1">
      <c r="A56" s="44"/>
      <c r="B56" s="37" t="s">
        <v>583</v>
      </c>
      <c r="C56" s="40"/>
      <c r="D56" s="42"/>
      <c r="E56" s="42"/>
      <c r="F56" s="42"/>
      <c r="G56" s="42"/>
      <c r="H56" s="40"/>
      <c r="I56" s="2"/>
      <c r="J56" s="2"/>
      <c r="K56" s="2"/>
    </row>
    <row r="57" spans="1:11" s="1" customFormat="1">
      <c r="A57" s="38"/>
      <c r="B57" s="34" t="str">
        <f t="shared" ref="B57:E58" si="0">B49</f>
        <v>Rest Room</v>
      </c>
      <c r="C57" s="33">
        <f t="shared" si="0"/>
        <v>1</v>
      </c>
      <c r="D57" s="35">
        <f t="shared" si="0"/>
        <v>6</v>
      </c>
      <c r="E57" s="35">
        <f t="shared" si="0"/>
        <v>8.0449999999999999</v>
      </c>
      <c r="F57" s="35">
        <v>0.23</v>
      </c>
      <c r="G57" s="35">
        <f>PRODUCT(C57:F57)</f>
        <v>11.1021</v>
      </c>
      <c r="H57" s="33" t="s">
        <v>7</v>
      </c>
      <c r="I57" s="2"/>
      <c r="J57" s="2"/>
      <c r="K57" s="2"/>
    </row>
    <row r="58" spans="1:11" s="1" customFormat="1">
      <c r="A58" s="44"/>
      <c r="B58" s="41" t="str">
        <f t="shared" si="0"/>
        <v>Toilet Block</v>
      </c>
      <c r="C58" s="33">
        <f t="shared" si="0"/>
        <v>1</v>
      </c>
      <c r="D58" s="35">
        <f t="shared" si="0"/>
        <v>6</v>
      </c>
      <c r="E58" s="35">
        <f t="shared" si="0"/>
        <v>3.9550000000000001</v>
      </c>
      <c r="F58" s="35">
        <v>0.23</v>
      </c>
      <c r="G58" s="35">
        <f>PRODUCT(C58:F58)</f>
        <v>5.4579000000000004</v>
      </c>
      <c r="H58" s="33" t="s">
        <v>7</v>
      </c>
      <c r="I58" s="2"/>
      <c r="J58" s="2"/>
      <c r="K58" s="2"/>
    </row>
    <row r="59" spans="1:11" s="1" customFormat="1">
      <c r="A59" s="44"/>
      <c r="B59" s="41"/>
      <c r="C59" s="40"/>
      <c r="D59" s="42"/>
      <c r="E59" s="42"/>
      <c r="F59" s="42"/>
      <c r="G59" s="42"/>
      <c r="H59" s="40"/>
      <c r="I59" s="2"/>
      <c r="J59" s="2"/>
      <c r="K59" s="2"/>
    </row>
    <row r="60" spans="1:11" s="1" customFormat="1">
      <c r="A60" s="38"/>
      <c r="B60" s="34"/>
      <c r="C60" s="33"/>
      <c r="D60" s="35"/>
      <c r="E60" s="35"/>
      <c r="F60" s="36" t="s">
        <v>33</v>
      </c>
      <c r="G60" s="36">
        <f>ROUND(SUM(G57:G59)*1.1,0)</f>
        <v>18</v>
      </c>
      <c r="H60" s="38" t="s">
        <v>7</v>
      </c>
      <c r="I60" s="2"/>
      <c r="J60" s="2"/>
      <c r="K60" s="2"/>
    </row>
    <row r="61" spans="1:11" s="1" customFormat="1">
      <c r="A61" s="44"/>
      <c r="B61" s="48"/>
      <c r="C61" s="40"/>
      <c r="D61" s="42"/>
      <c r="E61" s="42"/>
      <c r="F61" s="42"/>
      <c r="G61" s="45"/>
      <c r="H61" s="44"/>
      <c r="I61" s="2"/>
      <c r="J61" s="2"/>
      <c r="K61" s="2"/>
    </row>
    <row r="62" spans="1:11" s="1" customFormat="1">
      <c r="A62" s="38">
        <f>A55+1</f>
        <v>6</v>
      </c>
      <c r="B62" s="37" t="s">
        <v>60</v>
      </c>
      <c r="C62" s="33"/>
      <c r="D62" s="35"/>
      <c r="E62" s="35"/>
      <c r="F62" s="35"/>
      <c r="G62" s="35"/>
      <c r="H62" s="33"/>
      <c r="I62" s="2"/>
      <c r="J62" s="2"/>
      <c r="K62" s="2"/>
    </row>
    <row r="63" spans="1:11" s="1" customFormat="1">
      <c r="A63" s="38"/>
      <c r="B63" s="34" t="s">
        <v>61</v>
      </c>
      <c r="C63" s="33">
        <v>1</v>
      </c>
      <c r="D63" s="35">
        <v>6</v>
      </c>
      <c r="E63" s="35">
        <v>12</v>
      </c>
      <c r="F63" s="35"/>
      <c r="G63" s="35">
        <f>ROUND(PRODUCT(C63:F63),0)</f>
        <v>72</v>
      </c>
      <c r="H63" s="33" t="s">
        <v>6</v>
      </c>
      <c r="I63" s="2"/>
      <c r="J63" s="2"/>
      <c r="K63" s="2"/>
    </row>
    <row r="64" spans="1:11" s="1" customFormat="1">
      <c r="A64" s="38"/>
      <c r="B64" s="37"/>
      <c r="C64" s="33"/>
      <c r="D64" s="35"/>
      <c r="E64" s="35"/>
      <c r="F64" s="36"/>
      <c r="G64" s="36">
        <f>G63</f>
        <v>72</v>
      </c>
      <c r="H64" s="33" t="s">
        <v>6</v>
      </c>
      <c r="I64" s="2"/>
      <c r="J64" s="2"/>
      <c r="K64" s="2"/>
    </row>
    <row r="65" spans="1:11" s="1" customFormat="1">
      <c r="A65" s="38"/>
      <c r="B65" s="37"/>
      <c r="C65" s="33"/>
      <c r="D65" s="35"/>
      <c r="E65" s="35"/>
      <c r="F65" s="36"/>
      <c r="G65" s="36"/>
      <c r="H65" s="38"/>
      <c r="I65" s="2"/>
      <c r="J65" s="2"/>
      <c r="K65" s="2"/>
    </row>
    <row r="66" spans="1:11" s="1" customFormat="1">
      <c r="A66" s="38"/>
      <c r="B66" s="37" t="s">
        <v>185</v>
      </c>
      <c r="C66" s="33"/>
      <c r="D66" s="35"/>
      <c r="E66" s="35"/>
      <c r="F66" s="36"/>
      <c r="G66" s="36">
        <f>+G64</f>
        <v>72</v>
      </c>
      <c r="H66" s="38" t="s">
        <v>6</v>
      </c>
      <c r="I66" s="2"/>
      <c r="J66" s="2"/>
      <c r="K66" s="2"/>
    </row>
    <row r="67" spans="1:11" s="1" customFormat="1">
      <c r="A67" s="38"/>
      <c r="B67" s="37"/>
      <c r="C67" s="33"/>
      <c r="D67" s="35"/>
      <c r="E67" s="35"/>
      <c r="F67" s="36"/>
      <c r="G67" s="36"/>
      <c r="H67" s="38"/>
      <c r="I67" s="2"/>
      <c r="J67" s="2"/>
      <c r="K67" s="2"/>
    </row>
    <row r="68" spans="1:11" s="1" customFormat="1">
      <c r="A68" s="38">
        <f>A62+1</f>
        <v>7</v>
      </c>
      <c r="B68" s="37" t="s">
        <v>62</v>
      </c>
      <c r="C68" s="33"/>
      <c r="D68" s="35"/>
      <c r="E68" s="35"/>
      <c r="F68" s="36"/>
      <c r="G68" s="36"/>
      <c r="H68" s="38"/>
      <c r="I68" s="2"/>
      <c r="J68" s="2"/>
      <c r="K68" s="2"/>
    </row>
    <row r="69" spans="1:11" s="1" customFormat="1">
      <c r="A69" s="38"/>
      <c r="B69" s="37" t="s">
        <v>63</v>
      </c>
      <c r="C69" s="33"/>
      <c r="D69" s="35"/>
      <c r="E69" s="35"/>
      <c r="F69" s="36"/>
      <c r="G69" s="36"/>
      <c r="H69" s="38"/>
      <c r="I69" s="2"/>
      <c r="J69" s="2"/>
      <c r="K69" s="2"/>
    </row>
    <row r="70" spans="1:11" s="1" customFormat="1">
      <c r="A70" s="38"/>
      <c r="B70" s="34" t="s">
        <v>64</v>
      </c>
      <c r="C70" s="33">
        <f>C46</f>
        <v>1</v>
      </c>
      <c r="D70" s="35">
        <f>D46</f>
        <v>36.19</v>
      </c>
      <c r="E70" s="35">
        <f>E46-0.075*2</f>
        <v>0.38</v>
      </c>
      <c r="F70" s="35">
        <v>0.6</v>
      </c>
      <c r="G70" s="35">
        <f>PRODUCT(C70:F70)</f>
        <v>8.251319999999998</v>
      </c>
      <c r="H70" s="33" t="s">
        <v>7</v>
      </c>
      <c r="I70" s="2"/>
      <c r="J70" s="2"/>
      <c r="K70" s="2"/>
    </row>
    <row r="71" spans="1:11" s="1" customFormat="1">
      <c r="A71" s="38"/>
      <c r="B71" s="37"/>
      <c r="C71" s="33"/>
      <c r="D71" s="35"/>
      <c r="E71" s="35"/>
      <c r="F71" s="36"/>
      <c r="G71" s="36">
        <f>ROUND(SUM(G70)*1.1,0)</f>
        <v>9</v>
      </c>
      <c r="H71" s="38" t="s">
        <v>7</v>
      </c>
      <c r="I71" s="2"/>
      <c r="J71" s="2"/>
      <c r="K71" s="2"/>
    </row>
    <row r="72" spans="1:11" s="1" customFormat="1">
      <c r="A72" s="38"/>
      <c r="B72" s="37" t="s">
        <v>65</v>
      </c>
      <c r="C72" s="33"/>
      <c r="D72" s="35"/>
      <c r="E72" s="35"/>
      <c r="F72" s="36"/>
      <c r="G72" s="36"/>
      <c r="H72" s="38"/>
      <c r="I72" s="2"/>
      <c r="J72" s="2"/>
      <c r="K72" s="2"/>
    </row>
    <row r="73" spans="1:11" s="1" customFormat="1">
      <c r="A73" s="38"/>
      <c r="B73" s="37" t="str">
        <f>B70</f>
        <v>All Round Length</v>
      </c>
      <c r="C73" s="33">
        <f>C70</f>
        <v>1</v>
      </c>
      <c r="D73" s="35">
        <f>D70</f>
        <v>36.19</v>
      </c>
      <c r="E73" s="35">
        <f>E70</f>
        <v>0.38</v>
      </c>
      <c r="F73" s="35">
        <f>F34-F104</f>
        <v>0.62</v>
      </c>
      <c r="G73" s="35">
        <f>PRODUCT(C73:F73)</f>
        <v>8.5263639999999992</v>
      </c>
      <c r="H73" s="33" t="s">
        <v>7</v>
      </c>
      <c r="I73" s="2"/>
      <c r="J73" s="2"/>
      <c r="K73" s="2"/>
    </row>
    <row r="74" spans="1:11" s="1" customFormat="1">
      <c r="A74" s="38"/>
      <c r="B74" s="37"/>
      <c r="C74" s="33"/>
      <c r="D74" s="35"/>
      <c r="E74" s="35"/>
      <c r="F74" s="36"/>
      <c r="G74" s="36">
        <f>ROUND(SUM(G73)*1.1,0)</f>
        <v>9</v>
      </c>
      <c r="H74" s="38" t="s">
        <v>7</v>
      </c>
      <c r="I74" s="2"/>
      <c r="J74" s="2"/>
      <c r="K74" s="2"/>
    </row>
    <row r="75" spans="1:11" s="1" customFormat="1">
      <c r="A75" s="38"/>
      <c r="B75" s="37"/>
      <c r="C75" s="33"/>
      <c r="D75" s="35"/>
      <c r="E75" s="35"/>
      <c r="F75" s="36"/>
      <c r="G75" s="36"/>
      <c r="H75" s="33"/>
      <c r="I75" s="2"/>
      <c r="J75" s="2"/>
      <c r="K75" s="2"/>
    </row>
    <row r="76" spans="1:11" s="1" customFormat="1">
      <c r="A76" s="38"/>
      <c r="B76" s="37" t="s">
        <v>66</v>
      </c>
      <c r="C76" s="33"/>
      <c r="D76" s="35"/>
      <c r="E76" s="35"/>
      <c r="F76" s="36"/>
      <c r="G76" s="36">
        <f>G71+G74</f>
        <v>18</v>
      </c>
      <c r="H76" s="38" t="s">
        <v>7</v>
      </c>
      <c r="I76" s="2"/>
      <c r="J76" s="2"/>
      <c r="K76" s="2"/>
    </row>
    <row r="77" spans="1:11" s="1" customFormat="1">
      <c r="A77" s="38"/>
      <c r="B77" s="37"/>
      <c r="C77" s="33"/>
      <c r="D77" s="35"/>
      <c r="E77" s="35"/>
      <c r="F77" s="36"/>
      <c r="G77" s="36"/>
      <c r="H77" s="33"/>
      <c r="I77" s="2"/>
      <c r="J77" s="2"/>
      <c r="K77" s="2"/>
    </row>
    <row r="78" spans="1:11" s="1" customFormat="1">
      <c r="A78" s="38">
        <f>A68+1</f>
        <v>8</v>
      </c>
      <c r="B78" s="37" t="s">
        <v>67</v>
      </c>
      <c r="C78" s="33"/>
      <c r="D78" s="35"/>
      <c r="E78" s="35"/>
      <c r="F78" s="35"/>
      <c r="G78" s="35"/>
      <c r="H78" s="33"/>
      <c r="I78" s="2"/>
      <c r="J78" s="2"/>
      <c r="K78" s="2"/>
    </row>
    <row r="79" spans="1:11" s="1" customFormat="1">
      <c r="A79" s="38"/>
      <c r="B79" s="34"/>
      <c r="C79" s="33">
        <v>1</v>
      </c>
      <c r="D79" s="35">
        <f>7.5*2+12*2</f>
        <v>39</v>
      </c>
      <c r="E79" s="35">
        <v>0.75</v>
      </c>
      <c r="F79" s="35"/>
      <c r="G79" s="35">
        <f>ROUND(PRODUCT(C79:F79),0)</f>
        <v>29</v>
      </c>
      <c r="H79" s="33" t="s">
        <v>6</v>
      </c>
      <c r="I79" s="2"/>
      <c r="J79" s="2"/>
      <c r="K79" s="2"/>
    </row>
    <row r="80" spans="1:11" s="1" customFormat="1">
      <c r="A80" s="38"/>
      <c r="B80" s="37"/>
      <c r="C80" s="33"/>
      <c r="D80" s="35"/>
      <c r="E80" s="35"/>
      <c r="F80" s="36"/>
      <c r="G80" s="36">
        <f>ROUNDUP(SUM(G79)*1.1,0)</f>
        <v>32</v>
      </c>
      <c r="H80" s="33" t="s">
        <v>6</v>
      </c>
      <c r="I80" s="2"/>
      <c r="J80" s="2"/>
      <c r="K80" s="2"/>
    </row>
    <row r="81" spans="1:11" s="1" customFormat="1">
      <c r="A81" s="38"/>
      <c r="B81" s="37"/>
      <c r="C81" s="33"/>
      <c r="D81" s="35"/>
      <c r="E81" s="35"/>
      <c r="F81" s="36"/>
      <c r="G81" s="36"/>
      <c r="H81" s="38"/>
      <c r="I81" s="2"/>
      <c r="J81" s="2"/>
      <c r="K81" s="2"/>
    </row>
    <row r="82" spans="1:11" s="1" customFormat="1">
      <c r="A82" s="38"/>
      <c r="B82" s="37" t="s">
        <v>68</v>
      </c>
      <c r="C82" s="33"/>
      <c r="D82" s="35"/>
      <c r="E82" s="35"/>
      <c r="F82" s="36"/>
      <c r="G82" s="36">
        <f>+G80</f>
        <v>32</v>
      </c>
      <c r="H82" s="38" t="s">
        <v>6</v>
      </c>
      <c r="I82" s="2"/>
      <c r="J82" s="2"/>
      <c r="K82" s="2"/>
    </row>
    <row r="83" spans="1:11" s="1" customFormat="1">
      <c r="A83" s="38"/>
      <c r="B83" s="37"/>
      <c r="C83" s="33"/>
      <c r="D83" s="35"/>
      <c r="E83" s="35"/>
      <c r="F83" s="36"/>
      <c r="G83" s="36"/>
      <c r="H83" s="38"/>
      <c r="I83" s="2"/>
      <c r="J83" s="2"/>
      <c r="K83" s="2"/>
    </row>
    <row r="84" spans="1:11" s="1" customFormat="1">
      <c r="A84" s="38">
        <f>A78+1</f>
        <v>9</v>
      </c>
      <c r="B84" s="37" t="s">
        <v>69</v>
      </c>
      <c r="C84" s="33"/>
      <c r="D84" s="35"/>
      <c r="E84" s="35"/>
      <c r="F84" s="35"/>
      <c r="G84" s="36"/>
      <c r="H84" s="38"/>
      <c r="I84" s="2"/>
      <c r="J84" s="2"/>
      <c r="K84" s="2"/>
    </row>
    <row r="85" spans="1:11" s="1" customFormat="1">
      <c r="A85" s="38" t="s">
        <v>70</v>
      </c>
      <c r="B85" s="37" t="s">
        <v>36</v>
      </c>
      <c r="C85" s="33"/>
      <c r="D85" s="35"/>
      <c r="E85" s="35"/>
      <c r="F85" s="35"/>
      <c r="G85" s="35"/>
      <c r="H85" s="33"/>
      <c r="I85" s="2"/>
      <c r="J85" s="2"/>
      <c r="K85" s="2"/>
    </row>
    <row r="86" spans="1:11" s="1" customFormat="1">
      <c r="A86" s="38"/>
      <c r="B86" s="34" t="str">
        <f>B43</f>
        <v>F-1</v>
      </c>
      <c r="C86" s="33">
        <f>C43</f>
        <v>8</v>
      </c>
      <c r="D86" s="35">
        <v>1.9</v>
      </c>
      <c r="E86" s="35">
        <v>1.9</v>
      </c>
      <c r="F86" s="35">
        <v>0.45</v>
      </c>
      <c r="G86" s="35">
        <f>PRODUCT(C86:F86)</f>
        <v>12.996</v>
      </c>
      <c r="H86" s="33" t="s">
        <v>7</v>
      </c>
      <c r="I86" s="2"/>
      <c r="J86" s="2"/>
      <c r="K86" s="2"/>
    </row>
    <row r="87" spans="1:11" s="1" customFormat="1">
      <c r="A87" s="38"/>
      <c r="B87" s="37" t="s">
        <v>71</v>
      </c>
      <c r="C87" s="33"/>
      <c r="D87" s="35"/>
      <c r="E87" s="35"/>
      <c r="F87" s="35"/>
      <c r="G87" s="36">
        <f>ROUND(SUM(G86)*1.1,0)</f>
        <v>14</v>
      </c>
      <c r="H87" s="38" t="s">
        <v>7</v>
      </c>
      <c r="I87" s="2"/>
      <c r="J87" s="2"/>
      <c r="K87" s="2"/>
    </row>
    <row r="88" spans="1:11" s="1" customFormat="1">
      <c r="A88" s="38"/>
      <c r="B88" s="37"/>
      <c r="C88" s="33"/>
      <c r="D88" s="35"/>
      <c r="E88" s="35"/>
      <c r="F88" s="35"/>
      <c r="G88" s="36"/>
      <c r="H88" s="38"/>
      <c r="I88" s="2"/>
      <c r="J88" s="2"/>
      <c r="K88" s="2"/>
    </row>
    <row r="89" spans="1:11" s="1" customFormat="1">
      <c r="A89" s="38" t="s">
        <v>72</v>
      </c>
      <c r="B89" s="37" t="s">
        <v>73</v>
      </c>
      <c r="C89" s="33"/>
      <c r="D89" s="35"/>
      <c r="E89" s="35"/>
      <c r="F89" s="35"/>
      <c r="G89" s="36"/>
      <c r="H89" s="33"/>
      <c r="I89" s="2"/>
      <c r="J89" s="2"/>
      <c r="K89" s="2"/>
    </row>
    <row r="90" spans="1:11" s="1" customFormat="1">
      <c r="A90" s="38"/>
      <c r="B90" s="37" t="s">
        <v>74</v>
      </c>
      <c r="C90" s="33"/>
      <c r="D90" s="35"/>
      <c r="E90" s="35"/>
      <c r="F90" s="35"/>
      <c r="G90" s="36"/>
      <c r="H90" s="33"/>
      <c r="I90" s="2"/>
      <c r="J90" s="2"/>
      <c r="K90" s="2"/>
    </row>
    <row r="91" spans="1:11" s="1" customFormat="1">
      <c r="A91" s="38"/>
      <c r="B91" s="34" t="s">
        <v>75</v>
      </c>
      <c r="C91" s="33">
        <v>8</v>
      </c>
      <c r="D91" s="35">
        <v>0.23</v>
      </c>
      <c r="E91" s="35">
        <v>0.45</v>
      </c>
      <c r="F91" s="35">
        <f>F9+F15+F18+F34-F43-F86-F104</f>
        <v>4.07</v>
      </c>
      <c r="G91" s="35">
        <f>PRODUCT(C91:F91)</f>
        <v>3.3699600000000007</v>
      </c>
      <c r="H91" s="33" t="s">
        <v>7</v>
      </c>
      <c r="I91" s="2"/>
      <c r="J91" s="2"/>
      <c r="K91" s="2"/>
    </row>
    <row r="92" spans="1:11" s="1" customFormat="1">
      <c r="A92" s="38"/>
      <c r="B92" s="37" t="s">
        <v>76</v>
      </c>
      <c r="C92" s="33"/>
      <c r="D92" s="35"/>
      <c r="E92" s="35"/>
      <c r="F92" s="35"/>
      <c r="G92" s="36">
        <f>ROUND(SUM(G91)*1.1,0)</f>
        <v>4</v>
      </c>
      <c r="H92" s="38" t="s">
        <v>7</v>
      </c>
      <c r="I92" s="2"/>
      <c r="J92" s="2"/>
      <c r="K92" s="2"/>
    </row>
    <row r="93" spans="1:11" s="1" customFormat="1">
      <c r="A93" s="38"/>
      <c r="B93" s="37"/>
      <c r="C93" s="33"/>
      <c r="D93" s="35"/>
      <c r="E93" s="35"/>
      <c r="F93" s="35"/>
      <c r="G93" s="36"/>
      <c r="H93" s="38"/>
      <c r="I93" s="2"/>
      <c r="J93" s="2"/>
      <c r="K93" s="2"/>
    </row>
    <row r="94" spans="1:11" s="1" customFormat="1">
      <c r="A94" s="38"/>
      <c r="B94" s="37" t="s">
        <v>77</v>
      </c>
      <c r="C94" s="33"/>
      <c r="D94" s="35"/>
      <c r="E94" s="35"/>
      <c r="F94" s="35"/>
      <c r="G94" s="35"/>
      <c r="H94" s="33"/>
      <c r="I94" s="2"/>
      <c r="J94" s="2"/>
      <c r="K94" s="2"/>
    </row>
    <row r="95" spans="1:11" s="1" customFormat="1">
      <c r="A95" s="38"/>
      <c r="B95" s="34" t="str">
        <f>B91</f>
        <v>C1</v>
      </c>
      <c r="C95" s="33">
        <f>C91</f>
        <v>8</v>
      </c>
      <c r="D95" s="35">
        <f>D91</f>
        <v>0.23</v>
      </c>
      <c r="E95" s="35">
        <f>E91</f>
        <v>0.45</v>
      </c>
      <c r="F95" s="35">
        <v>3</v>
      </c>
      <c r="G95" s="35">
        <f>PRODUCT(C95:F95)</f>
        <v>2.484</v>
      </c>
      <c r="H95" s="33" t="s">
        <v>7</v>
      </c>
      <c r="I95" s="2"/>
      <c r="J95" s="2"/>
      <c r="K95" s="2"/>
    </row>
    <row r="96" spans="1:11" s="1" customFormat="1">
      <c r="A96" s="38"/>
      <c r="B96" s="37" t="s">
        <v>41</v>
      </c>
      <c r="C96" s="33"/>
      <c r="D96" s="35"/>
      <c r="E96" s="35"/>
      <c r="F96" s="35"/>
      <c r="G96" s="36">
        <f>ROUND(SUM(G95)*1.1,0)</f>
        <v>3</v>
      </c>
      <c r="H96" s="38" t="s">
        <v>7</v>
      </c>
      <c r="I96" s="2"/>
      <c r="J96" s="2"/>
      <c r="K96" s="2"/>
    </row>
    <row r="97" spans="1:11" s="1" customFormat="1">
      <c r="A97" s="38"/>
      <c r="B97" s="37"/>
      <c r="C97" s="33"/>
      <c r="D97" s="35"/>
      <c r="E97" s="35"/>
      <c r="F97" s="35"/>
      <c r="G97" s="36"/>
      <c r="H97" s="38"/>
      <c r="I97" s="2"/>
      <c r="J97" s="2"/>
      <c r="K97" s="2"/>
    </row>
    <row r="98" spans="1:11" s="1" customFormat="1">
      <c r="A98" s="38"/>
      <c r="B98" s="37" t="s">
        <v>78</v>
      </c>
      <c r="C98" s="33"/>
      <c r="D98" s="36" t="s">
        <v>79</v>
      </c>
      <c r="E98" s="36"/>
      <c r="F98" s="35"/>
      <c r="G98" s="36">
        <f>G92</f>
        <v>4</v>
      </c>
      <c r="H98" s="38" t="s">
        <v>7</v>
      </c>
      <c r="I98" s="2"/>
      <c r="J98" s="2"/>
      <c r="K98" s="2"/>
    </row>
    <row r="99" spans="1:11" s="1" customFormat="1">
      <c r="A99" s="38"/>
      <c r="B99" s="37" t="s">
        <v>78</v>
      </c>
      <c r="C99" s="33"/>
      <c r="D99" s="36" t="s">
        <v>80</v>
      </c>
      <c r="E99" s="36"/>
      <c r="F99" s="35"/>
      <c r="G99" s="36">
        <f>G96</f>
        <v>3</v>
      </c>
      <c r="H99" s="38" t="s">
        <v>7</v>
      </c>
      <c r="I99" s="2"/>
      <c r="J99" s="2"/>
      <c r="K99" s="2"/>
    </row>
    <row r="100" spans="1:11" s="1" customFormat="1">
      <c r="A100" s="38"/>
      <c r="B100" s="37"/>
      <c r="C100" s="36"/>
      <c r="D100" s="36"/>
      <c r="E100" s="35"/>
      <c r="F100" s="36" t="s">
        <v>23</v>
      </c>
      <c r="G100" s="36">
        <f>SUM(G98:G99)</f>
        <v>7</v>
      </c>
      <c r="H100" s="38" t="s">
        <v>7</v>
      </c>
      <c r="I100" s="2"/>
      <c r="J100" s="2"/>
      <c r="K100" s="2"/>
    </row>
    <row r="101" spans="1:11" s="1" customFormat="1">
      <c r="A101" s="38"/>
      <c r="B101" s="34"/>
      <c r="C101" s="33"/>
      <c r="D101" s="35"/>
      <c r="E101" s="35"/>
      <c r="F101" s="35"/>
      <c r="G101" s="35"/>
      <c r="H101" s="33"/>
      <c r="I101" s="2"/>
      <c r="J101" s="2"/>
      <c r="K101" s="2"/>
    </row>
    <row r="102" spans="1:11" s="1" customFormat="1">
      <c r="A102" s="38" t="s">
        <v>81</v>
      </c>
      <c r="B102" s="37" t="s">
        <v>82</v>
      </c>
      <c r="C102" s="33"/>
      <c r="D102" s="35"/>
      <c r="E102" s="35"/>
      <c r="F102" s="35"/>
      <c r="G102" s="35"/>
      <c r="H102" s="33"/>
      <c r="I102" s="2"/>
      <c r="J102" s="2"/>
      <c r="K102" s="2"/>
    </row>
    <row r="103" spans="1:11" s="1" customFormat="1">
      <c r="A103" s="38"/>
      <c r="B103" s="37" t="s">
        <v>83</v>
      </c>
      <c r="C103" s="33"/>
      <c r="D103" s="35"/>
      <c r="E103" s="35"/>
      <c r="F103" s="35"/>
      <c r="G103" s="35"/>
      <c r="H103" s="33"/>
      <c r="I103" s="2"/>
      <c r="J103" s="2"/>
      <c r="K103" s="2"/>
    </row>
    <row r="104" spans="1:11" s="1" customFormat="1">
      <c r="A104" s="38"/>
      <c r="B104" s="34" t="s">
        <v>215</v>
      </c>
      <c r="C104" s="33">
        <v>4</v>
      </c>
      <c r="D104" s="35">
        <v>6.5</v>
      </c>
      <c r="E104" s="35">
        <v>0.23</v>
      </c>
      <c r="F104" s="35">
        <v>0.38</v>
      </c>
      <c r="G104" s="35">
        <f>PRODUCT(C104:F104)</f>
        <v>2.2724000000000002</v>
      </c>
      <c r="H104" s="33" t="s">
        <v>7</v>
      </c>
      <c r="I104" s="2"/>
      <c r="J104" s="2"/>
      <c r="K104" s="2"/>
    </row>
    <row r="105" spans="1:11" s="1" customFormat="1">
      <c r="A105" s="38"/>
      <c r="B105" s="37" t="s">
        <v>85</v>
      </c>
      <c r="C105" s="33"/>
      <c r="D105" s="35"/>
      <c r="E105" s="35"/>
      <c r="F105" s="35"/>
      <c r="G105" s="35"/>
      <c r="H105" s="33"/>
      <c r="I105" s="2"/>
      <c r="J105" s="2"/>
      <c r="K105" s="2"/>
    </row>
    <row r="106" spans="1:11" s="1" customFormat="1">
      <c r="A106" s="38"/>
      <c r="B106" s="34" t="s">
        <v>265</v>
      </c>
      <c r="C106" s="33">
        <v>2</v>
      </c>
      <c r="D106" s="146">
        <v>12.035</v>
      </c>
      <c r="E106" s="35">
        <v>0.23</v>
      </c>
      <c r="F106" s="35">
        <v>0.38</v>
      </c>
      <c r="G106" s="35">
        <f>PRODUCT(C106:F106)</f>
        <v>2.1037180000000002</v>
      </c>
      <c r="H106" s="33" t="s">
        <v>7</v>
      </c>
      <c r="I106" s="2"/>
      <c r="J106" s="2"/>
      <c r="K106" s="2"/>
    </row>
    <row r="107" spans="1:11" s="1" customFormat="1">
      <c r="A107" s="38"/>
      <c r="B107" s="37" t="s">
        <v>41</v>
      </c>
      <c r="C107" s="33"/>
      <c r="D107" s="35"/>
      <c r="E107" s="35"/>
      <c r="F107" s="35"/>
      <c r="G107" s="36">
        <f>ROUNDUP(SUM(G104:G106)*1.1,0)</f>
        <v>5</v>
      </c>
      <c r="H107" s="38" t="s">
        <v>7</v>
      </c>
      <c r="I107" s="2"/>
      <c r="J107" s="2"/>
      <c r="K107" s="2"/>
    </row>
    <row r="108" spans="1:11" s="1" customFormat="1">
      <c r="A108" s="44"/>
      <c r="B108" s="48"/>
      <c r="C108" s="40"/>
      <c r="D108" s="42"/>
      <c r="E108" s="42"/>
      <c r="F108" s="42"/>
      <c r="G108" s="45"/>
      <c r="H108" s="44"/>
      <c r="I108" s="2"/>
      <c r="J108" s="2"/>
      <c r="K108" s="2"/>
    </row>
    <row r="109" spans="1:11" s="1" customFormat="1">
      <c r="A109" s="38" t="s">
        <v>86</v>
      </c>
      <c r="B109" s="37" t="s">
        <v>87</v>
      </c>
      <c r="C109" s="33"/>
      <c r="D109" s="35"/>
      <c r="E109" s="35"/>
      <c r="F109" s="35"/>
      <c r="G109" s="35"/>
      <c r="H109" s="33"/>
      <c r="I109" s="2"/>
      <c r="J109" s="2"/>
      <c r="K109" s="2"/>
    </row>
    <row r="110" spans="1:11" s="1" customFormat="1">
      <c r="A110" s="38"/>
      <c r="B110" s="147" t="s">
        <v>80</v>
      </c>
      <c r="C110" s="33"/>
      <c r="D110" s="35"/>
      <c r="E110" s="35"/>
      <c r="F110" s="35"/>
      <c r="G110" s="35"/>
      <c r="H110" s="33"/>
      <c r="I110" s="2"/>
      <c r="J110" s="2"/>
      <c r="K110" s="2"/>
    </row>
    <row r="111" spans="1:11" s="1" customFormat="1">
      <c r="A111" s="38"/>
      <c r="B111" s="37" t="s">
        <v>83</v>
      </c>
      <c r="C111" s="33"/>
      <c r="D111" s="35"/>
      <c r="E111" s="35"/>
      <c r="F111" s="35"/>
      <c r="G111" s="35"/>
      <c r="H111" s="33"/>
      <c r="I111" s="2"/>
      <c r="J111" s="2"/>
      <c r="K111" s="2"/>
    </row>
    <row r="112" spans="1:11" s="1" customFormat="1">
      <c r="A112" s="38"/>
      <c r="B112" s="34" t="s">
        <v>208</v>
      </c>
      <c r="C112" s="33">
        <v>4</v>
      </c>
      <c r="D112" s="35">
        <v>6.5</v>
      </c>
      <c r="E112" s="35">
        <v>0.23</v>
      </c>
      <c r="F112" s="35">
        <v>0.45</v>
      </c>
      <c r="G112" s="35">
        <f>PRODUCT(C112:F112)</f>
        <v>2.6910000000000003</v>
      </c>
      <c r="H112" s="33" t="s">
        <v>7</v>
      </c>
      <c r="I112" s="2"/>
      <c r="J112" s="2"/>
      <c r="K112" s="2"/>
    </row>
    <row r="113" spans="1:11" s="1" customFormat="1">
      <c r="A113" s="38"/>
      <c r="B113" s="37" t="s">
        <v>85</v>
      </c>
      <c r="C113" s="33"/>
      <c r="D113" s="35"/>
      <c r="E113" s="35"/>
      <c r="F113" s="35"/>
      <c r="G113" s="35"/>
      <c r="H113" s="33"/>
      <c r="I113" s="2"/>
      <c r="J113" s="2"/>
      <c r="K113" s="2"/>
    </row>
    <row r="114" spans="1:11" s="1" customFormat="1">
      <c r="A114" s="38"/>
      <c r="B114" s="34" t="s">
        <v>209</v>
      </c>
      <c r="C114" s="33">
        <v>2</v>
      </c>
      <c r="D114" s="146">
        <v>12.035</v>
      </c>
      <c r="E114" s="35">
        <v>0.23</v>
      </c>
      <c r="F114" s="35">
        <v>0.45</v>
      </c>
      <c r="G114" s="35">
        <f>PRODUCT(C114:F114)</f>
        <v>2.4912450000000002</v>
      </c>
      <c r="H114" s="33" t="s">
        <v>7</v>
      </c>
      <c r="I114" s="2"/>
      <c r="J114" s="2"/>
      <c r="K114" s="2"/>
    </row>
    <row r="115" spans="1:11" s="1" customFormat="1">
      <c r="A115" s="44"/>
      <c r="B115" s="34" t="s">
        <v>267</v>
      </c>
      <c r="C115" s="40">
        <v>1</v>
      </c>
      <c r="D115" s="146">
        <v>12.035</v>
      </c>
      <c r="E115" s="35">
        <v>0.23</v>
      </c>
      <c r="F115" s="35">
        <v>0.3</v>
      </c>
      <c r="G115" s="35">
        <f>PRODUCT(C115:F115)</f>
        <v>0.83041500000000001</v>
      </c>
      <c r="H115" s="33" t="s">
        <v>7</v>
      </c>
      <c r="I115" s="2"/>
      <c r="J115" s="2"/>
      <c r="K115" s="2"/>
    </row>
    <row r="116" spans="1:11" s="1" customFormat="1">
      <c r="A116" s="38"/>
      <c r="B116" s="37"/>
      <c r="C116" s="33"/>
      <c r="D116" s="35"/>
      <c r="E116" s="35"/>
      <c r="F116" s="36" t="s">
        <v>33</v>
      </c>
      <c r="G116" s="36">
        <f>ROUND(SUM(G112:G115)*1.1,0)</f>
        <v>7</v>
      </c>
      <c r="H116" s="36" t="s">
        <v>7</v>
      </c>
      <c r="I116" s="2"/>
      <c r="J116" s="2"/>
      <c r="K116" s="2"/>
    </row>
    <row r="117" spans="1:11" s="1" customFormat="1">
      <c r="A117" s="38"/>
      <c r="B117" s="37"/>
      <c r="C117" s="33"/>
      <c r="D117" s="35"/>
      <c r="E117" s="35"/>
      <c r="F117" s="36"/>
      <c r="G117" s="36"/>
      <c r="H117" s="36"/>
      <c r="I117" s="2"/>
      <c r="J117" s="2"/>
      <c r="K117" s="2"/>
    </row>
    <row r="118" spans="1:11" s="1" customFormat="1">
      <c r="A118" s="38"/>
      <c r="B118" s="148" t="s">
        <v>88</v>
      </c>
      <c r="C118" s="33"/>
      <c r="D118" s="36" t="s">
        <v>80</v>
      </c>
      <c r="E118" s="36"/>
      <c r="F118" s="36" t="s">
        <v>23</v>
      </c>
      <c r="G118" s="36">
        <f>G116</f>
        <v>7</v>
      </c>
      <c r="H118" s="38" t="s">
        <v>7</v>
      </c>
      <c r="I118" s="2"/>
      <c r="J118" s="2"/>
      <c r="K118" s="2"/>
    </row>
    <row r="119" spans="1:11" s="1" customFormat="1">
      <c r="A119" s="38"/>
      <c r="B119" s="37"/>
      <c r="C119" s="33"/>
      <c r="D119" s="35"/>
      <c r="E119" s="35"/>
      <c r="F119" s="35"/>
      <c r="G119" s="36"/>
      <c r="H119" s="36"/>
      <c r="I119" s="2"/>
      <c r="J119" s="2"/>
      <c r="K119" s="2"/>
    </row>
    <row r="120" spans="1:11" s="1" customFormat="1">
      <c r="A120" s="38" t="s">
        <v>89</v>
      </c>
      <c r="B120" s="37" t="s">
        <v>90</v>
      </c>
      <c r="C120" s="33"/>
      <c r="D120" s="35"/>
      <c r="E120" s="35"/>
      <c r="F120" s="35"/>
      <c r="G120" s="35"/>
      <c r="H120" s="33"/>
      <c r="I120" s="2"/>
      <c r="J120" s="2"/>
      <c r="K120" s="2"/>
    </row>
    <row r="121" spans="1:11" s="1" customFormat="1">
      <c r="A121" s="38"/>
      <c r="B121" s="37" t="s">
        <v>91</v>
      </c>
      <c r="C121" s="9"/>
      <c r="D121" s="9"/>
      <c r="E121" s="9"/>
      <c r="F121" s="9"/>
      <c r="G121" s="9"/>
      <c r="H121" s="9"/>
      <c r="I121" s="2"/>
      <c r="J121" s="2"/>
      <c r="K121" s="2"/>
    </row>
    <row r="122" spans="1:11" s="1" customFormat="1">
      <c r="A122" s="38"/>
      <c r="B122" s="34" t="s">
        <v>581</v>
      </c>
      <c r="C122" s="33">
        <v>1</v>
      </c>
      <c r="D122" s="146">
        <v>6.05</v>
      </c>
      <c r="E122" s="146">
        <v>12.035</v>
      </c>
      <c r="F122" s="146">
        <v>0.125</v>
      </c>
      <c r="G122" s="35">
        <f>PRODUCT(C122:F122)</f>
        <v>9.1014687500000004</v>
      </c>
      <c r="H122" s="33" t="s">
        <v>7</v>
      </c>
      <c r="I122" s="2"/>
      <c r="J122" s="2"/>
      <c r="K122" s="2"/>
    </row>
    <row r="123" spans="1:11" s="1" customFormat="1">
      <c r="A123" s="44"/>
      <c r="B123" s="34"/>
      <c r="C123" s="40"/>
      <c r="D123" s="146"/>
      <c r="E123" s="146"/>
      <c r="F123" s="146"/>
      <c r="G123" s="35"/>
      <c r="H123" s="33" t="s">
        <v>7</v>
      </c>
      <c r="I123" s="2"/>
      <c r="J123" s="2"/>
      <c r="K123" s="2"/>
    </row>
    <row r="124" spans="1:11" s="1" customFormat="1">
      <c r="A124" s="44"/>
      <c r="B124" s="41"/>
      <c r="C124" s="40"/>
      <c r="D124" s="42"/>
      <c r="E124" s="42"/>
      <c r="F124" s="42"/>
      <c r="G124" s="42"/>
      <c r="H124" s="40"/>
      <c r="I124" s="2"/>
      <c r="J124" s="2"/>
      <c r="K124" s="2"/>
    </row>
    <row r="125" spans="1:11" s="1" customFormat="1">
      <c r="A125" s="38"/>
      <c r="B125" s="34"/>
      <c r="C125" s="33"/>
      <c r="D125" s="35"/>
      <c r="E125" s="35"/>
      <c r="F125" s="35"/>
      <c r="G125" s="36">
        <f>ROUND(SUM(G122:G124)*1.1,0)</f>
        <v>10</v>
      </c>
      <c r="H125" s="33" t="s">
        <v>7</v>
      </c>
      <c r="I125" s="2"/>
      <c r="J125" s="2"/>
      <c r="K125" s="2"/>
    </row>
    <row r="126" spans="1:11" s="1" customFormat="1">
      <c r="A126" s="38"/>
      <c r="B126" s="34"/>
      <c r="C126" s="33"/>
      <c r="D126" s="35"/>
      <c r="E126" s="35"/>
      <c r="F126" s="35"/>
      <c r="G126" s="36"/>
      <c r="H126" s="38"/>
      <c r="I126" s="2"/>
      <c r="J126" s="2"/>
      <c r="K126" s="2"/>
    </row>
    <row r="127" spans="1:11" s="1" customFormat="1">
      <c r="A127" s="38"/>
      <c r="B127" s="148" t="s">
        <v>92</v>
      </c>
      <c r="C127" s="33"/>
      <c r="D127" s="36" t="s">
        <v>80</v>
      </c>
      <c r="E127" s="36"/>
      <c r="F127" s="36" t="s">
        <v>23</v>
      </c>
      <c r="G127" s="36">
        <f>G125</f>
        <v>10</v>
      </c>
      <c r="H127" s="36" t="s">
        <v>7</v>
      </c>
      <c r="I127" s="2"/>
      <c r="J127" s="2"/>
      <c r="K127" s="2"/>
    </row>
    <row r="128" spans="1:11" s="1" customFormat="1">
      <c r="A128" s="38"/>
      <c r="B128" s="148"/>
      <c r="C128" s="33"/>
      <c r="D128" s="36"/>
      <c r="E128" s="36"/>
      <c r="F128" s="36"/>
      <c r="G128" s="36"/>
      <c r="H128" s="36"/>
      <c r="I128" s="2"/>
      <c r="J128" s="2"/>
      <c r="K128" s="2"/>
    </row>
    <row r="129" spans="1:11" s="1" customFormat="1">
      <c r="A129" s="38" t="s">
        <v>170</v>
      </c>
      <c r="B129" s="37" t="s">
        <v>100</v>
      </c>
      <c r="C129" s="33"/>
      <c r="D129" s="35"/>
      <c r="E129" s="35"/>
      <c r="F129" s="36"/>
      <c r="G129" s="36"/>
      <c r="H129" s="38"/>
      <c r="I129" s="2"/>
      <c r="J129" s="2"/>
      <c r="K129" s="2"/>
    </row>
    <row r="130" spans="1:11" s="1" customFormat="1">
      <c r="A130" s="38"/>
      <c r="B130" s="83"/>
      <c r="C130" s="33">
        <v>3</v>
      </c>
      <c r="D130" s="35">
        <v>6.5</v>
      </c>
      <c r="E130" s="35">
        <v>0.23</v>
      </c>
      <c r="F130" s="35">
        <v>0.3</v>
      </c>
      <c r="G130" s="35">
        <f>PRODUCT(C130:F130)</f>
        <v>1.3455000000000001</v>
      </c>
      <c r="H130" s="33" t="s">
        <v>7</v>
      </c>
      <c r="I130" s="2"/>
      <c r="J130" s="2"/>
      <c r="K130" s="2"/>
    </row>
    <row r="131" spans="1:11" s="1" customFormat="1">
      <c r="A131" s="38"/>
      <c r="B131" s="83"/>
      <c r="C131" s="33">
        <v>2</v>
      </c>
      <c r="D131" s="146">
        <v>12.035</v>
      </c>
      <c r="E131" s="35">
        <v>0.23</v>
      </c>
      <c r="F131" s="35">
        <v>0.3</v>
      </c>
      <c r="G131" s="35">
        <f>PRODUCT(C131:F131)</f>
        <v>1.66083</v>
      </c>
      <c r="H131" s="33" t="s">
        <v>7</v>
      </c>
      <c r="I131" s="2"/>
      <c r="J131" s="2"/>
      <c r="K131" s="2"/>
    </row>
    <row r="132" spans="1:11" s="1" customFormat="1">
      <c r="A132" s="38"/>
      <c r="B132" s="34"/>
      <c r="C132" s="33"/>
      <c r="D132" s="35"/>
      <c r="E132" s="35"/>
      <c r="F132" s="35"/>
      <c r="G132" s="35"/>
      <c r="H132" s="33"/>
      <c r="I132" s="2"/>
      <c r="J132" s="2"/>
      <c r="K132" s="2"/>
    </row>
    <row r="133" spans="1:11" s="1" customFormat="1">
      <c r="A133" s="38"/>
      <c r="B133" s="37" t="s">
        <v>100</v>
      </c>
      <c r="C133" s="33"/>
      <c r="D133" s="36" t="s">
        <v>80</v>
      </c>
      <c r="E133" s="35"/>
      <c r="F133" s="36" t="s">
        <v>23</v>
      </c>
      <c r="G133" s="36">
        <f>ROUNDUP(SUM(G130:G132)*1.1,0)</f>
        <v>4</v>
      </c>
      <c r="H133" s="38" t="s">
        <v>7</v>
      </c>
      <c r="I133" s="2"/>
      <c r="J133" s="2"/>
      <c r="K133" s="2"/>
    </row>
    <row r="134" spans="1:11" s="1" customFormat="1">
      <c r="A134" s="38"/>
      <c r="B134" s="37"/>
      <c r="C134" s="33"/>
      <c r="D134" s="35"/>
      <c r="E134" s="35"/>
      <c r="F134" s="36"/>
      <c r="G134" s="36"/>
      <c r="H134" s="38"/>
      <c r="I134" s="2"/>
      <c r="J134" s="2"/>
      <c r="K134" s="2"/>
    </row>
    <row r="135" spans="1:11" s="1" customFormat="1">
      <c r="A135" s="38" t="s">
        <v>171</v>
      </c>
      <c r="B135" s="37" t="s">
        <v>105</v>
      </c>
      <c r="C135" s="33"/>
      <c r="D135" s="35"/>
      <c r="E135" s="35"/>
      <c r="F135" s="36"/>
      <c r="G135" s="36"/>
      <c r="H135" s="38"/>
      <c r="I135" s="2"/>
      <c r="J135" s="2"/>
      <c r="K135" s="2"/>
    </row>
    <row r="136" spans="1:11">
      <c r="A136" s="38"/>
      <c r="B136" s="83"/>
      <c r="C136" s="33">
        <v>2</v>
      </c>
      <c r="D136" s="35">
        <v>6.5</v>
      </c>
      <c r="E136" s="35">
        <v>0.6</v>
      </c>
      <c r="F136" s="35">
        <v>7.4999999999999997E-2</v>
      </c>
      <c r="G136" s="35">
        <f>PRODUCT(C136:F136)</f>
        <v>0.58499999999999996</v>
      </c>
      <c r="H136" s="33" t="s">
        <v>7</v>
      </c>
    </row>
    <row r="137" spans="1:11">
      <c r="A137" s="44"/>
      <c r="B137" s="88"/>
      <c r="C137" s="40">
        <v>2</v>
      </c>
      <c r="D137" s="311">
        <v>13.234999999999999</v>
      </c>
      <c r="E137" s="35">
        <v>0.6</v>
      </c>
      <c r="F137" s="35">
        <v>7.4999999999999997E-2</v>
      </c>
      <c r="G137" s="35">
        <f>PRODUCT(C137:F137)</f>
        <v>1.1911499999999997</v>
      </c>
      <c r="H137" s="40"/>
    </row>
    <row r="138" spans="1:11">
      <c r="A138" s="38"/>
      <c r="B138" s="34"/>
      <c r="C138" s="33"/>
      <c r="D138" s="36"/>
      <c r="E138" s="35"/>
      <c r="F138" s="36"/>
      <c r="G138" s="36">
        <f>ROUNDUP(SUM(G136:G137)*1.1,0)</f>
        <v>2</v>
      </c>
      <c r="H138" s="38" t="s">
        <v>7</v>
      </c>
    </row>
    <row r="139" spans="1:11">
      <c r="A139" s="38"/>
      <c r="B139" s="34"/>
      <c r="C139" s="33"/>
      <c r="D139" s="35"/>
      <c r="E139" s="35"/>
      <c r="F139" s="36"/>
      <c r="G139" s="36"/>
      <c r="H139" s="38"/>
    </row>
    <row r="140" spans="1:11">
      <c r="A140" s="38"/>
      <c r="B140" s="37" t="s">
        <v>106</v>
      </c>
      <c r="C140" s="11"/>
      <c r="D140" s="36" t="s">
        <v>80</v>
      </c>
      <c r="E140" s="35"/>
      <c r="F140" s="36" t="s">
        <v>23</v>
      </c>
      <c r="G140" s="36">
        <f>G138</f>
        <v>2</v>
      </c>
      <c r="H140" s="38" t="s">
        <v>7</v>
      </c>
    </row>
    <row r="141" spans="1:11">
      <c r="A141" s="44"/>
      <c r="B141" s="48"/>
      <c r="C141" s="157"/>
      <c r="D141" s="45"/>
      <c r="E141" s="42"/>
      <c r="F141" s="45"/>
      <c r="G141" s="45"/>
      <c r="H141" s="44"/>
    </row>
    <row r="142" spans="1:11" s="4" customFormat="1" ht="13.8">
      <c r="A142" s="38"/>
      <c r="B142" s="37" t="s">
        <v>107</v>
      </c>
      <c r="C142" s="33"/>
      <c r="D142" s="35"/>
      <c r="E142" s="35"/>
      <c r="F142" s="35"/>
      <c r="G142" s="36"/>
      <c r="H142" s="38"/>
    </row>
    <row r="143" spans="1:11" s="4" customFormat="1" ht="13.8">
      <c r="A143" s="38"/>
      <c r="B143" s="37" t="s">
        <v>108</v>
      </c>
      <c r="C143" s="33"/>
      <c r="D143" s="35"/>
      <c r="E143" s="35"/>
      <c r="F143" s="35"/>
      <c r="G143" s="36">
        <f>G87+G98+G107</f>
        <v>23</v>
      </c>
      <c r="H143" s="38" t="s">
        <v>7</v>
      </c>
    </row>
    <row r="144" spans="1:11" s="4" customFormat="1" ht="13.8">
      <c r="A144" s="38"/>
      <c r="B144" s="37" t="s">
        <v>109</v>
      </c>
      <c r="C144" s="33"/>
      <c r="D144" s="35"/>
      <c r="E144" s="35"/>
      <c r="F144" s="35"/>
      <c r="G144" s="36">
        <f>ROUNDUP(G99+G118+G127,0)</f>
        <v>20</v>
      </c>
      <c r="H144" s="38" t="s">
        <v>7</v>
      </c>
    </row>
    <row r="145" spans="1:11" s="4" customFormat="1" ht="13.8">
      <c r="A145" s="44"/>
      <c r="B145" s="48" t="s">
        <v>496</v>
      </c>
      <c r="C145" s="40"/>
      <c r="D145" s="42"/>
      <c r="E145" s="174"/>
      <c r="F145" s="46"/>
      <c r="G145" s="45">
        <f>G140+G133</f>
        <v>6</v>
      </c>
      <c r="H145" s="38" t="s">
        <v>7</v>
      </c>
    </row>
    <row r="146" spans="1:11" s="4" customFormat="1" ht="13.8">
      <c r="A146" s="38"/>
      <c r="B146" s="37"/>
      <c r="C146" s="33"/>
      <c r="D146" s="35"/>
      <c r="E146" s="632" t="s">
        <v>110</v>
      </c>
      <c r="F146" s="633"/>
      <c r="G146" s="36">
        <f>SUM(G143:G145)</f>
        <v>49</v>
      </c>
      <c r="H146" s="38" t="s">
        <v>7</v>
      </c>
    </row>
    <row r="147" spans="1:11">
      <c r="A147" s="38"/>
      <c r="B147" s="37"/>
      <c r="C147" s="33"/>
      <c r="D147" s="35"/>
      <c r="E147" s="35"/>
      <c r="F147" s="36"/>
      <c r="G147" s="36"/>
      <c r="H147" s="38"/>
    </row>
    <row r="148" spans="1:11">
      <c r="A148" s="38">
        <f>A84+1</f>
        <v>10</v>
      </c>
      <c r="B148" s="105" t="s">
        <v>111</v>
      </c>
      <c r="C148" s="106"/>
      <c r="D148" s="107"/>
      <c r="E148" s="107"/>
      <c r="F148" s="107"/>
      <c r="G148" s="107"/>
      <c r="H148" s="106"/>
    </row>
    <row r="149" spans="1:11">
      <c r="A149" s="38"/>
      <c r="B149" s="108" t="s">
        <v>112</v>
      </c>
      <c r="C149" s="106"/>
      <c r="D149" s="107">
        <f>G87</f>
        <v>14</v>
      </c>
      <c r="E149" s="107" t="s">
        <v>113</v>
      </c>
      <c r="F149" s="12">
        <v>60</v>
      </c>
      <c r="G149" s="107">
        <f t="shared" ref="G149:G156" si="1">F149*D149</f>
        <v>840</v>
      </c>
      <c r="H149" s="106" t="s">
        <v>114</v>
      </c>
    </row>
    <row r="150" spans="1:11">
      <c r="A150" s="38"/>
      <c r="B150" s="108" t="s">
        <v>115</v>
      </c>
      <c r="C150" s="106"/>
      <c r="D150" s="107">
        <f>G107</f>
        <v>5</v>
      </c>
      <c r="E150" s="107" t="s">
        <v>113</v>
      </c>
      <c r="F150" s="12">
        <v>150</v>
      </c>
      <c r="G150" s="107">
        <f t="shared" si="1"/>
        <v>750</v>
      </c>
      <c r="H150" s="106" t="s">
        <v>114</v>
      </c>
    </row>
    <row r="151" spans="1:11">
      <c r="A151" s="38"/>
      <c r="B151" s="108" t="s">
        <v>116</v>
      </c>
      <c r="C151" s="106"/>
      <c r="D151" s="107">
        <f>G100</f>
        <v>7</v>
      </c>
      <c r="E151" s="107" t="s">
        <v>113</v>
      </c>
      <c r="F151" s="12">
        <v>250</v>
      </c>
      <c r="G151" s="107">
        <f t="shared" si="1"/>
        <v>1750</v>
      </c>
      <c r="H151" s="106" t="s">
        <v>114</v>
      </c>
    </row>
    <row r="152" spans="1:11">
      <c r="A152" s="38"/>
      <c r="B152" s="108" t="s">
        <v>117</v>
      </c>
      <c r="C152" s="106"/>
      <c r="D152" s="107">
        <f>G118</f>
        <v>7</v>
      </c>
      <c r="E152" s="107" t="s">
        <v>113</v>
      </c>
      <c r="F152" s="12">
        <v>250</v>
      </c>
      <c r="G152" s="107">
        <f t="shared" si="1"/>
        <v>1750</v>
      </c>
      <c r="H152" s="106" t="s">
        <v>114</v>
      </c>
    </row>
    <row r="153" spans="1:11">
      <c r="A153" s="38"/>
      <c r="B153" s="108" t="s">
        <v>118</v>
      </c>
      <c r="C153" s="106"/>
      <c r="D153" s="107">
        <f>G127</f>
        <v>10</v>
      </c>
      <c r="E153" s="107" t="s">
        <v>113</v>
      </c>
      <c r="F153" s="12">
        <v>80</v>
      </c>
      <c r="G153" s="107">
        <f t="shared" si="1"/>
        <v>800</v>
      </c>
      <c r="H153" s="106" t="s">
        <v>114</v>
      </c>
    </row>
    <row r="154" spans="1:11" s="1" customFormat="1">
      <c r="A154" s="38"/>
      <c r="B154" s="108" t="s">
        <v>410</v>
      </c>
      <c r="C154" s="106"/>
      <c r="D154" s="107">
        <v>0</v>
      </c>
      <c r="E154" s="107" t="s">
        <v>113</v>
      </c>
      <c r="F154" s="12">
        <v>100</v>
      </c>
      <c r="G154" s="107">
        <f t="shared" si="1"/>
        <v>0</v>
      </c>
      <c r="H154" s="106" t="s">
        <v>114</v>
      </c>
      <c r="I154" s="2"/>
      <c r="J154" s="2"/>
      <c r="K154" s="2"/>
    </row>
    <row r="155" spans="1:11" s="1" customFormat="1">
      <c r="A155" s="38"/>
      <c r="B155" s="109" t="s">
        <v>409</v>
      </c>
      <c r="C155" s="106"/>
      <c r="D155" s="107">
        <f>G133</f>
        <v>4</v>
      </c>
      <c r="E155" s="107" t="s">
        <v>113</v>
      </c>
      <c r="F155" s="12">
        <v>80</v>
      </c>
      <c r="G155" s="107">
        <f t="shared" si="1"/>
        <v>320</v>
      </c>
      <c r="H155" s="106" t="s">
        <v>114</v>
      </c>
      <c r="I155" s="2"/>
      <c r="J155" s="2"/>
      <c r="K155" s="2"/>
    </row>
    <row r="156" spans="1:11" s="1" customFormat="1">
      <c r="A156" s="38"/>
      <c r="B156" s="109" t="s">
        <v>412</v>
      </c>
      <c r="C156" s="106"/>
      <c r="D156" s="107">
        <f>G140</f>
        <v>2</v>
      </c>
      <c r="E156" s="107" t="s">
        <v>113</v>
      </c>
      <c r="F156" s="12">
        <v>60</v>
      </c>
      <c r="G156" s="107">
        <f t="shared" si="1"/>
        <v>120</v>
      </c>
      <c r="H156" s="106" t="s">
        <v>114</v>
      </c>
      <c r="I156" s="2"/>
      <c r="J156" s="2"/>
      <c r="K156" s="2"/>
    </row>
    <row r="157" spans="1:11" s="1" customFormat="1">
      <c r="A157" s="38"/>
      <c r="B157" s="109"/>
      <c r="C157" s="106"/>
      <c r="D157" s="107">
        <f>ROUNDUP(SUM(D148:D156),0)</f>
        <v>49</v>
      </c>
      <c r="E157" s="107"/>
      <c r="F157" s="107"/>
      <c r="G157" s="107">
        <f>ROUND(SUM(G149:G156),0)</f>
        <v>6330</v>
      </c>
      <c r="H157" s="106" t="s">
        <v>114</v>
      </c>
      <c r="I157" s="2"/>
      <c r="J157" s="2"/>
      <c r="K157" s="2"/>
    </row>
    <row r="158" spans="1:11" s="1" customFormat="1">
      <c r="A158" s="38"/>
      <c r="B158" s="109" t="s">
        <v>119</v>
      </c>
      <c r="C158" s="106"/>
      <c r="D158" s="107"/>
      <c r="E158" s="107"/>
      <c r="F158" s="107"/>
      <c r="G158" s="107">
        <f>ROUND(+G157*5%,0)</f>
        <v>317</v>
      </c>
      <c r="H158" s="106" t="s">
        <v>114</v>
      </c>
      <c r="I158" s="2"/>
      <c r="J158" s="2"/>
      <c r="K158" s="2"/>
    </row>
    <row r="159" spans="1:11" s="1" customFormat="1">
      <c r="A159" s="38"/>
      <c r="B159" s="109"/>
      <c r="C159" s="106"/>
      <c r="D159" s="107"/>
      <c r="E159" s="107"/>
      <c r="F159" s="107"/>
      <c r="G159" s="107"/>
      <c r="H159" s="106"/>
      <c r="I159" s="2"/>
      <c r="J159" s="2"/>
      <c r="K159" s="2"/>
    </row>
    <row r="160" spans="1:11" s="1" customFormat="1">
      <c r="A160" s="38"/>
      <c r="B160" s="109"/>
      <c r="C160" s="106"/>
      <c r="D160" s="107"/>
      <c r="E160" s="107"/>
      <c r="F160" s="107"/>
      <c r="G160" s="110">
        <f>SUM(G157:G159)</f>
        <v>6647</v>
      </c>
      <c r="H160" s="111" t="s">
        <v>120</v>
      </c>
      <c r="I160" s="2"/>
      <c r="J160" s="2"/>
      <c r="K160" s="2"/>
    </row>
    <row r="161" spans="1:11" s="1" customFormat="1">
      <c r="A161" s="38"/>
      <c r="B161" s="109"/>
      <c r="C161" s="106"/>
      <c r="D161" s="107"/>
      <c r="E161" s="107"/>
      <c r="F161" s="110" t="s">
        <v>121</v>
      </c>
      <c r="G161" s="110">
        <f>ROUNDUP((G160/1000),0)</f>
        <v>7</v>
      </c>
      <c r="H161" s="111" t="s">
        <v>122</v>
      </c>
      <c r="I161" s="2"/>
      <c r="J161" s="2"/>
      <c r="K161" s="2"/>
    </row>
    <row r="162" spans="1:11" s="1" customFormat="1">
      <c r="A162" s="10"/>
      <c r="B162" s="112"/>
      <c r="C162" s="11"/>
      <c r="D162" s="11"/>
      <c r="E162" s="11"/>
      <c r="F162" s="11"/>
      <c r="G162" s="11"/>
      <c r="H162" s="11"/>
      <c r="I162" s="2"/>
      <c r="J162" s="2"/>
      <c r="K162" s="2"/>
    </row>
    <row r="163" spans="1:11" s="1" customFormat="1">
      <c r="A163" s="38">
        <f>A148+1</f>
        <v>11</v>
      </c>
      <c r="B163" s="37" t="s">
        <v>123</v>
      </c>
      <c r="C163" s="11"/>
      <c r="D163" s="11"/>
      <c r="E163" s="11"/>
      <c r="F163" s="11"/>
      <c r="G163" s="11"/>
      <c r="H163" s="11"/>
      <c r="I163" s="2"/>
      <c r="J163" s="2"/>
      <c r="K163" s="2"/>
    </row>
    <row r="164" spans="1:11" s="1" customFormat="1">
      <c r="A164" s="10"/>
      <c r="B164" s="29" t="str">
        <f>+B85</f>
        <v>Under Footing</v>
      </c>
      <c r="C164" s="11"/>
      <c r="D164" s="11"/>
      <c r="E164" s="11"/>
      <c r="F164" s="11"/>
      <c r="G164" s="35"/>
      <c r="H164" s="33"/>
      <c r="I164" s="2"/>
      <c r="J164" s="2"/>
      <c r="K164" s="2"/>
    </row>
    <row r="165" spans="1:11" s="1" customFormat="1">
      <c r="A165" s="10"/>
      <c r="B165" s="112" t="str">
        <f>+B86</f>
        <v>F-1</v>
      </c>
      <c r="C165" s="11">
        <f>+C86</f>
        <v>8</v>
      </c>
      <c r="D165" s="11">
        <f>(D86*2)+(E86*2)</f>
        <v>7.6</v>
      </c>
      <c r="E165" s="11"/>
      <c r="F165" s="12">
        <f>+F86</f>
        <v>0.45</v>
      </c>
      <c r="G165" s="35">
        <f>PRODUCT(C165:F165)</f>
        <v>27.36</v>
      </c>
      <c r="H165" s="33" t="s">
        <v>6</v>
      </c>
      <c r="I165" s="2"/>
      <c r="J165" s="2"/>
      <c r="K165" s="2"/>
    </row>
    <row r="166" spans="1:11" s="1" customFormat="1">
      <c r="A166" s="10"/>
      <c r="B166" s="29" t="s">
        <v>269</v>
      </c>
      <c r="C166" s="11"/>
      <c r="D166" s="11"/>
      <c r="E166" s="11"/>
      <c r="F166" s="11"/>
      <c r="G166" s="36">
        <f>ROUND(SUM(G165)*1.1,0)</f>
        <v>30</v>
      </c>
      <c r="H166" s="38" t="s">
        <v>6</v>
      </c>
      <c r="I166" s="2"/>
      <c r="J166" s="2"/>
      <c r="K166" s="2"/>
    </row>
    <row r="167" spans="1:11" s="1" customFormat="1">
      <c r="A167" s="10"/>
      <c r="B167" s="29"/>
      <c r="C167" s="11"/>
      <c r="D167" s="11"/>
      <c r="E167" s="11"/>
      <c r="F167" s="11"/>
      <c r="G167" s="36"/>
      <c r="H167" s="38"/>
      <c r="I167" s="2"/>
      <c r="J167" s="2"/>
      <c r="K167" s="2"/>
    </row>
    <row r="168" spans="1:11" s="1" customFormat="1">
      <c r="A168" s="10"/>
      <c r="B168" s="29" t="str">
        <f>+B89</f>
        <v>RCC Columns</v>
      </c>
      <c r="C168" s="11"/>
      <c r="D168" s="11"/>
      <c r="E168" s="11"/>
      <c r="F168" s="11"/>
      <c r="G168" s="11"/>
      <c r="H168" s="11"/>
      <c r="I168" s="2"/>
      <c r="J168" s="2"/>
      <c r="K168" s="2"/>
    </row>
    <row r="169" spans="1:11" s="1" customFormat="1">
      <c r="A169" s="10"/>
      <c r="B169" s="29" t="str">
        <f>+B90</f>
        <v>Below FFL</v>
      </c>
      <c r="C169" s="11"/>
      <c r="D169" s="11"/>
      <c r="E169" s="11"/>
      <c r="F169" s="11"/>
      <c r="G169" s="11"/>
      <c r="H169" s="11"/>
      <c r="I169" s="2"/>
      <c r="J169" s="2"/>
      <c r="K169" s="2"/>
    </row>
    <row r="170" spans="1:11" s="1" customFormat="1">
      <c r="A170" s="10"/>
      <c r="B170" s="112" t="str">
        <f>+B91</f>
        <v>C1</v>
      </c>
      <c r="C170" s="11">
        <f>+C91</f>
        <v>8</v>
      </c>
      <c r="D170" s="11">
        <f>+(D91+E91)*2</f>
        <v>1.36</v>
      </c>
      <c r="E170" s="11"/>
      <c r="F170" s="12">
        <f>+F91</f>
        <v>4.07</v>
      </c>
      <c r="G170" s="35">
        <f>PRODUCT(C170:F170)</f>
        <v>44.281600000000005</v>
      </c>
      <c r="H170" s="33" t="s">
        <v>6</v>
      </c>
      <c r="I170" s="2"/>
      <c r="J170" s="2"/>
      <c r="K170" s="2"/>
    </row>
    <row r="171" spans="1:11" s="1" customFormat="1">
      <c r="A171" s="10"/>
      <c r="B171" s="29"/>
      <c r="C171" s="11"/>
      <c r="D171" s="11"/>
      <c r="E171" s="11"/>
      <c r="F171" s="11"/>
      <c r="G171" s="36">
        <f>ROUND(SUM(G170:G170)*1.1,0)</f>
        <v>49</v>
      </c>
      <c r="H171" s="38" t="s">
        <v>6</v>
      </c>
      <c r="I171" s="2"/>
      <c r="J171" s="2"/>
      <c r="K171" s="2"/>
    </row>
    <row r="172" spans="1:11" s="1" customFormat="1">
      <c r="A172" s="10"/>
      <c r="B172" s="29" t="str">
        <f>+B94</f>
        <v>RCC for columns(above FFL upto GF)</v>
      </c>
      <c r="C172" s="11"/>
      <c r="D172" s="11"/>
      <c r="E172" s="11"/>
      <c r="F172" s="11"/>
      <c r="G172" s="11"/>
      <c r="H172" s="11"/>
      <c r="I172" s="2"/>
      <c r="J172" s="2"/>
      <c r="K172" s="2"/>
    </row>
    <row r="173" spans="1:11" s="1" customFormat="1">
      <c r="A173" s="10"/>
      <c r="B173" s="112" t="str">
        <f>+B95</f>
        <v>C1</v>
      </c>
      <c r="C173" s="11">
        <f>+C95</f>
        <v>8</v>
      </c>
      <c r="D173" s="11">
        <f>+(D95+E95)*2</f>
        <v>1.36</v>
      </c>
      <c r="E173" s="11"/>
      <c r="F173" s="12">
        <f>+F95</f>
        <v>3</v>
      </c>
      <c r="G173" s="35">
        <f>PRODUCT(C173:F173)</f>
        <v>32.64</v>
      </c>
      <c r="H173" s="33" t="s">
        <v>6</v>
      </c>
      <c r="I173" s="2"/>
      <c r="J173" s="2"/>
      <c r="K173" s="2"/>
    </row>
    <row r="174" spans="1:11" s="1" customFormat="1">
      <c r="A174" s="10"/>
      <c r="B174" s="112"/>
      <c r="C174" s="11"/>
      <c r="D174" s="11"/>
      <c r="E174" s="11"/>
      <c r="F174" s="11"/>
      <c r="G174" s="36">
        <f>ROUND(SUM(G173:G173)*1.1,0)</f>
        <v>36</v>
      </c>
      <c r="H174" s="38" t="s">
        <v>6</v>
      </c>
      <c r="I174" s="2"/>
      <c r="J174" s="2"/>
      <c r="K174" s="2"/>
    </row>
    <row r="175" spans="1:11" s="1" customFormat="1">
      <c r="A175" s="10"/>
      <c r="B175" s="112"/>
      <c r="C175" s="11"/>
      <c r="D175" s="11"/>
      <c r="E175" s="11"/>
      <c r="F175" s="11"/>
      <c r="G175" s="11"/>
      <c r="H175" s="11"/>
      <c r="I175" s="2"/>
      <c r="J175" s="2"/>
      <c r="K175" s="2"/>
    </row>
    <row r="176" spans="1:11" s="1" customFormat="1">
      <c r="A176" s="10"/>
      <c r="B176" s="29" t="s">
        <v>124</v>
      </c>
      <c r="C176" s="10"/>
      <c r="D176" s="10" t="s">
        <v>125</v>
      </c>
      <c r="E176" s="11"/>
      <c r="F176" s="11"/>
      <c r="G176" s="113">
        <f>G171</f>
        <v>49</v>
      </c>
      <c r="H176" s="38" t="s">
        <v>6</v>
      </c>
      <c r="I176" s="2"/>
      <c r="J176" s="2"/>
      <c r="K176" s="2"/>
    </row>
    <row r="177" spans="1:11" s="1" customFormat="1">
      <c r="A177" s="10"/>
      <c r="B177" s="29" t="s">
        <v>124</v>
      </c>
      <c r="C177" s="10"/>
      <c r="D177" s="10" t="s">
        <v>80</v>
      </c>
      <c r="E177" s="11"/>
      <c r="F177" s="11"/>
      <c r="G177" s="113">
        <f>G174</f>
        <v>36</v>
      </c>
      <c r="H177" s="38" t="s">
        <v>6</v>
      </c>
      <c r="I177" s="2"/>
      <c r="J177" s="2"/>
      <c r="K177" s="2"/>
    </row>
    <row r="178" spans="1:11" s="1" customFormat="1">
      <c r="A178" s="10"/>
      <c r="B178" s="29"/>
      <c r="C178" s="10"/>
      <c r="D178" s="10"/>
      <c r="E178" s="11"/>
      <c r="F178" s="10" t="s">
        <v>33</v>
      </c>
      <c r="G178" s="113">
        <f>SUM(G176:G177)</f>
        <v>85</v>
      </c>
      <c r="H178" s="38" t="s">
        <v>6</v>
      </c>
      <c r="I178" s="2"/>
      <c r="J178" s="2"/>
      <c r="K178" s="2"/>
    </row>
    <row r="179" spans="1:11" s="1" customFormat="1">
      <c r="A179" s="10"/>
      <c r="B179" s="29" t="s">
        <v>126</v>
      </c>
      <c r="C179" s="11"/>
      <c r="D179" s="11"/>
      <c r="E179" s="11"/>
      <c r="F179" s="11"/>
      <c r="G179" s="11"/>
      <c r="H179" s="11"/>
      <c r="I179" s="2"/>
      <c r="J179" s="2"/>
      <c r="K179" s="2"/>
    </row>
    <row r="180" spans="1:11" s="1" customFormat="1">
      <c r="A180" s="10"/>
      <c r="B180" s="29" t="str">
        <f>B103</f>
        <v>Horizontal  Beams</v>
      </c>
      <c r="C180" s="11"/>
      <c r="D180" s="11"/>
      <c r="E180" s="11"/>
      <c r="F180" s="11"/>
      <c r="G180" s="35"/>
      <c r="H180" s="33"/>
      <c r="I180" s="2"/>
      <c r="J180" s="2"/>
      <c r="K180" s="2"/>
    </row>
    <row r="181" spans="1:11" s="1" customFormat="1">
      <c r="A181" s="10"/>
      <c r="B181" s="112" t="str">
        <f>B104</f>
        <v>PB1</v>
      </c>
      <c r="C181" s="11">
        <f>C104</f>
        <v>4</v>
      </c>
      <c r="D181" s="12">
        <f>D104</f>
        <v>6.5</v>
      </c>
      <c r="E181" s="11"/>
      <c r="F181" s="12">
        <f>F104*2</f>
        <v>0.76</v>
      </c>
      <c r="G181" s="35">
        <f>PRODUCT(C181:F181)</f>
        <v>19.760000000000002</v>
      </c>
      <c r="H181" s="33" t="s">
        <v>6</v>
      </c>
      <c r="I181" s="2"/>
      <c r="J181" s="2"/>
      <c r="K181" s="2"/>
    </row>
    <row r="182" spans="1:11" s="1" customFormat="1">
      <c r="A182" s="10"/>
      <c r="B182" s="29" t="str">
        <f>B105</f>
        <v>Vertical  Beams</v>
      </c>
      <c r="C182" s="11"/>
      <c r="D182" s="11"/>
      <c r="E182" s="11"/>
      <c r="F182" s="12"/>
      <c r="G182" s="35"/>
      <c r="H182" s="33"/>
      <c r="I182" s="2"/>
      <c r="J182" s="2"/>
      <c r="K182" s="2"/>
    </row>
    <row r="183" spans="1:11" s="1" customFormat="1">
      <c r="A183" s="10"/>
      <c r="B183" s="112" t="str">
        <f>B106</f>
        <v>PB2</v>
      </c>
      <c r="C183" s="11">
        <f>C106</f>
        <v>2</v>
      </c>
      <c r="D183" s="11">
        <f>D106</f>
        <v>12.035</v>
      </c>
      <c r="E183" s="11"/>
      <c r="F183" s="12">
        <f>F106*2</f>
        <v>0.76</v>
      </c>
      <c r="G183" s="35">
        <f>PRODUCT(C183:F183)</f>
        <v>18.293199999999999</v>
      </c>
      <c r="H183" s="33" t="s">
        <v>6</v>
      </c>
      <c r="I183" s="2"/>
      <c r="J183" s="2"/>
      <c r="K183" s="2"/>
    </row>
    <row r="184" spans="1:11" s="1" customFormat="1">
      <c r="A184" s="10"/>
      <c r="B184" s="112"/>
      <c r="C184" s="11"/>
      <c r="D184" s="11"/>
      <c r="E184" s="11"/>
      <c r="F184" s="11"/>
      <c r="G184" s="36">
        <f>ROUND(SUM(G181:G183)*1.1,0)</f>
        <v>42</v>
      </c>
      <c r="H184" s="38" t="s">
        <v>6</v>
      </c>
      <c r="I184" s="2"/>
      <c r="J184" s="2"/>
      <c r="K184" s="2"/>
    </row>
    <row r="185" spans="1:11" s="1" customFormat="1">
      <c r="A185" s="10"/>
      <c r="B185" s="29" t="s">
        <v>127</v>
      </c>
      <c r="C185" s="11"/>
      <c r="D185" s="11"/>
      <c r="E185" s="11"/>
      <c r="F185" s="11"/>
      <c r="G185" s="11"/>
      <c r="H185" s="11"/>
      <c r="I185" s="2"/>
      <c r="J185" s="2"/>
      <c r="K185" s="2"/>
    </row>
    <row r="186" spans="1:11" s="1" customFormat="1">
      <c r="A186" s="10"/>
      <c r="B186" s="29" t="str">
        <f t="shared" ref="B186:B191" si="2">B110</f>
        <v>Ground Floor</v>
      </c>
      <c r="C186" s="11"/>
      <c r="D186" s="11"/>
      <c r="E186" s="11"/>
      <c r="F186" s="11"/>
      <c r="G186" s="11"/>
      <c r="H186" s="11"/>
      <c r="I186" s="2"/>
      <c r="J186" s="2"/>
      <c r="K186" s="2"/>
    </row>
    <row r="187" spans="1:11" s="1" customFormat="1">
      <c r="A187" s="10"/>
      <c r="B187" s="29" t="str">
        <f t="shared" si="2"/>
        <v>Horizontal  Beams</v>
      </c>
      <c r="C187" s="12"/>
      <c r="D187" s="12"/>
      <c r="E187" s="12"/>
      <c r="F187" s="12"/>
      <c r="G187" s="11"/>
      <c r="H187" s="11"/>
      <c r="I187" s="2"/>
      <c r="J187" s="2"/>
      <c r="K187" s="2"/>
    </row>
    <row r="188" spans="1:11" s="1" customFormat="1">
      <c r="A188" s="10"/>
      <c r="B188" s="112" t="str">
        <f t="shared" si="2"/>
        <v>RB1</v>
      </c>
      <c r="C188" s="11">
        <f>C112</f>
        <v>4</v>
      </c>
      <c r="D188" s="12">
        <f>D112</f>
        <v>6.5</v>
      </c>
      <c r="E188" s="12"/>
      <c r="F188" s="12">
        <f>E112+F112*2</f>
        <v>1.1300000000000001</v>
      </c>
      <c r="G188" s="35">
        <f>PRODUCT(C188:F188)</f>
        <v>29.380000000000003</v>
      </c>
      <c r="H188" s="33" t="s">
        <v>6</v>
      </c>
      <c r="I188" s="2"/>
      <c r="J188" s="2"/>
      <c r="K188" s="2"/>
    </row>
    <row r="189" spans="1:11" s="1" customFormat="1">
      <c r="A189" s="10"/>
      <c r="B189" s="29" t="str">
        <f t="shared" si="2"/>
        <v>Vertical  Beams</v>
      </c>
      <c r="C189" s="11"/>
      <c r="D189" s="11"/>
      <c r="E189" s="12"/>
      <c r="F189" s="12"/>
      <c r="G189" s="35"/>
      <c r="H189" s="33"/>
      <c r="I189" s="2"/>
      <c r="J189" s="2"/>
      <c r="K189" s="2"/>
    </row>
    <row r="190" spans="1:11" s="1" customFormat="1">
      <c r="A190" s="10"/>
      <c r="B190" s="112" t="str">
        <f t="shared" si="2"/>
        <v>RB2</v>
      </c>
      <c r="C190" s="11">
        <f>C114</f>
        <v>2</v>
      </c>
      <c r="D190" s="11">
        <f>D114</f>
        <v>12.035</v>
      </c>
      <c r="E190" s="12"/>
      <c r="F190" s="12">
        <f>E114+F114*2</f>
        <v>1.1300000000000001</v>
      </c>
      <c r="G190" s="35">
        <f>PRODUCT(C190:F190)</f>
        <v>27.199100000000001</v>
      </c>
      <c r="H190" s="33" t="s">
        <v>6</v>
      </c>
      <c r="I190" s="2"/>
      <c r="J190" s="2"/>
      <c r="K190" s="2"/>
    </row>
    <row r="191" spans="1:11" s="1" customFormat="1">
      <c r="A191" s="63"/>
      <c r="B191" s="112" t="str">
        <f t="shared" si="2"/>
        <v>RB3</v>
      </c>
      <c r="C191" s="11">
        <f>C115</f>
        <v>1</v>
      </c>
      <c r="D191" s="11">
        <f>D115</f>
        <v>12.035</v>
      </c>
      <c r="E191" s="150"/>
      <c r="F191" s="12">
        <f>E115+F115*2</f>
        <v>0.83</v>
      </c>
      <c r="G191" s="35">
        <f>PRODUCT(C191:F191)</f>
        <v>9.9890499999999989</v>
      </c>
      <c r="H191" s="33" t="s">
        <v>6</v>
      </c>
      <c r="I191" s="2"/>
      <c r="J191" s="2"/>
      <c r="K191" s="2"/>
    </row>
    <row r="192" spans="1:11">
      <c r="A192" s="10"/>
      <c r="B192" s="13"/>
      <c r="C192" s="12"/>
      <c r="D192" s="12"/>
      <c r="E192" s="12"/>
      <c r="F192" s="12"/>
      <c r="G192" s="36">
        <f>ROUND(SUM(G188:G191)*1.1,0)</f>
        <v>73</v>
      </c>
      <c r="H192" s="38" t="s">
        <v>6</v>
      </c>
    </row>
    <row r="193" spans="1:16">
      <c r="A193" s="10"/>
      <c r="B193" s="13"/>
      <c r="C193" s="12"/>
      <c r="D193" s="12"/>
      <c r="E193" s="12"/>
      <c r="F193" s="12"/>
      <c r="G193" s="36"/>
      <c r="H193" s="38"/>
    </row>
    <row r="194" spans="1:16">
      <c r="A194" s="10"/>
      <c r="B194" s="29" t="s">
        <v>128</v>
      </c>
      <c r="C194" s="10"/>
      <c r="D194" s="10" t="s">
        <v>80</v>
      </c>
      <c r="E194" s="12"/>
      <c r="F194" s="12"/>
      <c r="G194" s="113">
        <f>G192</f>
        <v>73</v>
      </c>
      <c r="H194" s="38" t="s">
        <v>6</v>
      </c>
    </row>
    <row r="195" spans="1:16">
      <c r="A195" s="10"/>
      <c r="B195" s="29"/>
      <c r="C195" s="10"/>
      <c r="D195" s="10"/>
      <c r="E195" s="11"/>
      <c r="F195" s="11"/>
      <c r="G195" s="113"/>
      <c r="H195" s="38"/>
    </row>
    <row r="196" spans="1:16">
      <c r="A196" s="10"/>
      <c r="B196" s="29" t="s">
        <v>129</v>
      </c>
      <c r="C196" s="11"/>
      <c r="D196" s="11"/>
      <c r="E196" s="11"/>
      <c r="F196" s="11"/>
      <c r="G196" s="11"/>
      <c r="H196" s="11"/>
    </row>
    <row r="197" spans="1:16">
      <c r="A197" s="10"/>
      <c r="B197" s="114" t="str">
        <f>+B121</f>
        <v>GROUND FLOOR</v>
      </c>
      <c r="C197" s="12"/>
      <c r="D197" s="12"/>
      <c r="E197" s="12"/>
      <c r="F197" s="12"/>
      <c r="G197" s="11"/>
      <c r="H197" s="11"/>
    </row>
    <row r="198" spans="1:16">
      <c r="A198" s="10"/>
      <c r="B198" s="13" t="str">
        <f>+B122</f>
        <v>Slab-1</v>
      </c>
      <c r="C198" s="149">
        <f>+C122</f>
        <v>1</v>
      </c>
      <c r="D198" s="12">
        <f>+D122</f>
        <v>6.05</v>
      </c>
      <c r="E198" s="12">
        <f>+E122</f>
        <v>12.035</v>
      </c>
      <c r="F198" s="12"/>
      <c r="G198" s="35">
        <f>PRODUCT(C198:F198)</f>
        <v>72.811750000000004</v>
      </c>
      <c r="H198" s="33" t="s">
        <v>6</v>
      </c>
    </row>
    <row r="199" spans="1:16">
      <c r="A199" s="63"/>
      <c r="B199" s="13"/>
      <c r="C199" s="149">
        <v>1</v>
      </c>
      <c r="D199" s="12">
        <v>36.17</v>
      </c>
      <c r="E199" s="12"/>
      <c r="F199" s="603">
        <v>0.125</v>
      </c>
      <c r="G199" s="35">
        <f>PRODUCT(C199:F199)</f>
        <v>4.5212500000000002</v>
      </c>
      <c r="H199" s="33" t="s">
        <v>6</v>
      </c>
    </row>
    <row r="200" spans="1:16">
      <c r="A200" s="63"/>
      <c r="B200" s="151"/>
      <c r="C200" s="150"/>
      <c r="D200" s="150"/>
      <c r="E200" s="150"/>
      <c r="F200" s="150"/>
      <c r="G200" s="42"/>
      <c r="H200" s="40"/>
    </row>
    <row r="201" spans="1:16" s="1" customFormat="1">
      <c r="A201" s="10"/>
      <c r="B201" s="13"/>
      <c r="C201" s="12"/>
      <c r="D201" s="12"/>
      <c r="E201" s="113" t="s">
        <v>33</v>
      </c>
      <c r="F201" s="12"/>
      <c r="G201" s="36">
        <f>ROUND(SUM(G198:G200)*1.1,0)</f>
        <v>85</v>
      </c>
      <c r="H201" s="38" t="s">
        <v>6</v>
      </c>
      <c r="I201" s="2"/>
      <c r="J201" s="2"/>
      <c r="K201" s="2"/>
      <c r="L201" s="2"/>
      <c r="M201" s="2"/>
      <c r="N201" s="2"/>
      <c r="O201" s="2"/>
      <c r="P201" s="2"/>
    </row>
    <row r="202" spans="1:16" s="1" customFormat="1">
      <c r="A202" s="10"/>
      <c r="B202" s="13"/>
      <c r="C202" s="12"/>
      <c r="D202" s="12"/>
      <c r="E202" s="12"/>
      <c r="F202" s="12"/>
      <c r="G202" s="11"/>
      <c r="H202" s="11"/>
      <c r="I202" s="2"/>
      <c r="J202" s="2"/>
      <c r="K202" s="2"/>
      <c r="L202" s="2"/>
      <c r="M202" s="2"/>
      <c r="N202" s="2"/>
      <c r="O202" s="2"/>
      <c r="P202" s="2"/>
    </row>
    <row r="203" spans="1:16" s="1" customFormat="1">
      <c r="A203" s="10"/>
      <c r="B203" s="114" t="s">
        <v>130</v>
      </c>
      <c r="C203" s="113"/>
      <c r="D203" s="10" t="s">
        <v>80</v>
      </c>
      <c r="E203" s="113"/>
      <c r="F203" s="113"/>
      <c r="G203" s="113">
        <f>G201</f>
        <v>85</v>
      </c>
      <c r="H203" s="38" t="s">
        <v>6</v>
      </c>
      <c r="I203" s="2"/>
      <c r="J203" s="2"/>
      <c r="K203" s="2"/>
      <c r="L203" s="2"/>
      <c r="M203" s="2"/>
      <c r="N203" s="2"/>
      <c r="O203" s="2"/>
      <c r="P203" s="2"/>
    </row>
    <row r="204" spans="1:16" s="1" customFormat="1">
      <c r="A204" s="63"/>
      <c r="B204" s="156"/>
      <c r="C204" s="115"/>
      <c r="D204" s="63"/>
      <c r="E204" s="115"/>
      <c r="F204" s="115"/>
      <c r="G204" s="115"/>
      <c r="H204" s="44"/>
      <c r="I204" s="2"/>
      <c r="J204" s="2"/>
      <c r="K204" s="2"/>
      <c r="L204" s="2"/>
      <c r="M204" s="2"/>
      <c r="N204" s="2"/>
      <c r="O204" s="2"/>
      <c r="P204" s="2"/>
    </row>
    <row r="205" spans="1:16" s="1" customFormat="1">
      <c r="A205" s="10"/>
      <c r="B205" s="114" t="s">
        <v>132</v>
      </c>
      <c r="C205" s="12"/>
      <c r="D205" s="12"/>
      <c r="E205" s="12"/>
      <c r="F205" s="12"/>
      <c r="G205" s="11"/>
      <c r="H205" s="11"/>
      <c r="I205" s="2"/>
      <c r="J205" s="2"/>
      <c r="K205" s="2"/>
      <c r="L205" s="2"/>
      <c r="M205" s="2"/>
      <c r="N205" s="2"/>
      <c r="O205" s="2"/>
      <c r="P205" s="2"/>
    </row>
    <row r="206" spans="1:16" s="1" customFormat="1">
      <c r="A206" s="10"/>
      <c r="B206" s="13"/>
      <c r="C206" s="149">
        <f>+C130</f>
        <v>3</v>
      </c>
      <c r="D206" s="12">
        <f>+D130</f>
        <v>6.5</v>
      </c>
      <c r="E206" s="12">
        <f>+E130</f>
        <v>0.23</v>
      </c>
      <c r="F206" s="12"/>
      <c r="G206" s="35">
        <f>PRODUCT(C206:F206)</f>
        <v>4.4850000000000003</v>
      </c>
      <c r="H206" s="33" t="s">
        <v>6</v>
      </c>
      <c r="I206" s="2"/>
      <c r="J206" s="2"/>
      <c r="K206" s="2"/>
      <c r="L206" s="2"/>
      <c r="M206" s="2"/>
      <c r="N206" s="2"/>
      <c r="O206" s="2"/>
      <c r="P206" s="2"/>
    </row>
    <row r="207" spans="1:16" s="1" customFormat="1">
      <c r="A207" s="10"/>
      <c r="B207" s="13"/>
      <c r="C207" s="149">
        <f>C206</f>
        <v>3</v>
      </c>
      <c r="D207" s="12">
        <f>D206</f>
        <v>6.5</v>
      </c>
      <c r="E207" s="12"/>
      <c r="F207" s="12">
        <f>F130*2</f>
        <v>0.6</v>
      </c>
      <c r="G207" s="35">
        <f>PRODUCT(C207:F207)</f>
        <v>11.7</v>
      </c>
      <c r="H207" s="33" t="s">
        <v>6</v>
      </c>
      <c r="I207" s="2"/>
      <c r="J207" s="2"/>
      <c r="K207" s="2"/>
      <c r="L207" s="2"/>
      <c r="M207" s="2"/>
      <c r="N207" s="2"/>
      <c r="O207" s="2"/>
      <c r="P207" s="2"/>
    </row>
    <row r="208" spans="1:16" s="1" customFormat="1">
      <c r="A208" s="10"/>
      <c r="B208" s="13"/>
      <c r="C208" s="149">
        <f>+C131</f>
        <v>2</v>
      </c>
      <c r="D208" s="12">
        <f>+D131</f>
        <v>12.035</v>
      </c>
      <c r="E208" s="12">
        <f>+E131</f>
        <v>0.23</v>
      </c>
      <c r="F208" s="12"/>
      <c r="G208" s="35">
        <f>PRODUCT(C208:F208)</f>
        <v>5.5361000000000002</v>
      </c>
      <c r="H208" s="33" t="s">
        <v>6</v>
      </c>
      <c r="I208" s="2"/>
      <c r="J208" s="2"/>
      <c r="K208" s="2"/>
      <c r="L208" s="2"/>
      <c r="M208" s="2"/>
      <c r="N208" s="2"/>
      <c r="O208" s="2"/>
      <c r="P208" s="2"/>
    </row>
    <row r="209" spans="1:16" s="1" customFormat="1">
      <c r="A209" s="10"/>
      <c r="B209" s="13"/>
      <c r="C209" s="149">
        <f>C208</f>
        <v>2</v>
      </c>
      <c r="D209" s="12">
        <f>D208</f>
        <v>12.035</v>
      </c>
      <c r="E209" s="12"/>
      <c r="F209" s="12">
        <f>F131*2</f>
        <v>0.6</v>
      </c>
      <c r="G209" s="35">
        <f>PRODUCT(C209:F209)</f>
        <v>14.442</v>
      </c>
      <c r="H209" s="33" t="s">
        <v>6</v>
      </c>
      <c r="I209" s="2"/>
      <c r="J209" s="2"/>
      <c r="K209" s="2"/>
      <c r="L209" s="2"/>
      <c r="M209" s="2"/>
      <c r="N209" s="2"/>
      <c r="O209" s="2"/>
      <c r="P209" s="2"/>
    </row>
    <row r="210" spans="1:16" s="1" customFormat="1">
      <c r="A210" s="10"/>
      <c r="B210" s="13"/>
      <c r="C210" s="12"/>
      <c r="D210" s="12"/>
      <c r="E210" s="12"/>
      <c r="F210" s="113" t="s">
        <v>33</v>
      </c>
      <c r="G210" s="36">
        <f>ROUND(SUM(G206:G209)*1.1,0)</f>
        <v>40</v>
      </c>
      <c r="H210" s="38" t="s">
        <v>6</v>
      </c>
      <c r="I210" s="2"/>
      <c r="J210" s="2"/>
      <c r="K210" s="2"/>
      <c r="L210" s="2"/>
      <c r="M210" s="2"/>
      <c r="N210" s="2"/>
      <c r="O210" s="2"/>
      <c r="P210" s="2"/>
    </row>
    <row r="211" spans="1:16" s="1" customFormat="1">
      <c r="A211" s="10"/>
      <c r="B211" s="13"/>
      <c r="C211" s="12"/>
      <c r="D211" s="12"/>
      <c r="E211" s="12"/>
      <c r="F211" s="12"/>
      <c r="G211" s="11"/>
      <c r="H211" s="11"/>
      <c r="I211" s="2"/>
      <c r="J211" s="2"/>
      <c r="K211" s="2"/>
    </row>
    <row r="212" spans="1:16" s="1" customFormat="1">
      <c r="A212" s="10"/>
      <c r="B212" s="114" t="s">
        <v>134</v>
      </c>
      <c r="C212" s="12"/>
      <c r="D212" s="12"/>
      <c r="E212" s="12"/>
      <c r="F212" s="12"/>
      <c r="G212" s="11"/>
      <c r="H212" s="11"/>
      <c r="I212" s="2"/>
      <c r="J212" s="2"/>
      <c r="K212" s="2"/>
    </row>
    <row r="213" spans="1:16">
      <c r="A213" s="10"/>
      <c r="B213" s="13" t="s">
        <v>1029</v>
      </c>
      <c r="C213" s="12">
        <v>2</v>
      </c>
      <c r="D213" s="12">
        <v>6.5</v>
      </c>
      <c r="E213" s="12">
        <v>0.6</v>
      </c>
      <c r="F213" s="12"/>
      <c r="G213" s="35">
        <f>PRODUCT(C213:F213)</f>
        <v>7.8</v>
      </c>
      <c r="H213" s="33" t="s">
        <v>6</v>
      </c>
      <c r="L213" s="1"/>
      <c r="M213" s="1"/>
      <c r="N213" s="1"/>
      <c r="O213" s="1"/>
      <c r="P213" s="1"/>
    </row>
    <row r="214" spans="1:16">
      <c r="A214" s="63"/>
      <c r="B214" s="151"/>
      <c r="C214" s="150">
        <v>2</v>
      </c>
      <c r="D214" s="603">
        <v>13.234999999999999</v>
      </c>
      <c r="E214" s="150">
        <v>0.6</v>
      </c>
      <c r="F214" s="150"/>
      <c r="G214" s="35">
        <f>PRODUCT(C214:F214)</f>
        <v>15.881999999999998</v>
      </c>
      <c r="H214" s="33" t="s">
        <v>6</v>
      </c>
      <c r="L214" s="1"/>
      <c r="M214" s="1"/>
      <c r="N214" s="1"/>
      <c r="O214" s="1"/>
      <c r="P214" s="1"/>
    </row>
    <row r="215" spans="1:16">
      <c r="A215" s="10"/>
      <c r="B215" s="13" t="s">
        <v>133</v>
      </c>
      <c r="C215" s="12">
        <v>2</v>
      </c>
      <c r="D215" s="12">
        <v>7.7</v>
      </c>
      <c r="E215" s="12"/>
      <c r="F215" s="12">
        <v>0.08</v>
      </c>
      <c r="G215" s="35">
        <f>PRODUCT(C215:F215)</f>
        <v>1.232</v>
      </c>
      <c r="H215" s="33" t="s">
        <v>6</v>
      </c>
      <c r="L215" s="1"/>
      <c r="M215" s="1"/>
      <c r="N215" s="1"/>
      <c r="O215" s="1"/>
      <c r="P215" s="1"/>
    </row>
    <row r="216" spans="1:16">
      <c r="A216" s="63"/>
      <c r="B216" s="151"/>
      <c r="C216" s="150">
        <v>2</v>
      </c>
      <c r="D216" s="603">
        <v>13.234999999999999</v>
      </c>
      <c r="E216" s="150"/>
      <c r="F216" s="150">
        <v>0.08</v>
      </c>
      <c r="G216" s="35">
        <f>PRODUCT(C216:F216)</f>
        <v>2.1175999999999999</v>
      </c>
      <c r="H216" s="33" t="s">
        <v>6</v>
      </c>
      <c r="L216" s="1"/>
      <c r="M216" s="1"/>
      <c r="N216" s="1"/>
      <c r="O216" s="1"/>
      <c r="P216" s="1"/>
    </row>
    <row r="217" spans="1:16">
      <c r="A217" s="10"/>
      <c r="B217" s="13"/>
      <c r="C217" s="12"/>
      <c r="D217" s="12"/>
      <c r="E217" s="12"/>
      <c r="F217" s="113" t="s">
        <v>33</v>
      </c>
      <c r="G217" s="36">
        <f>ROUND(SUM(G213:G216)*1.1,0)</f>
        <v>30</v>
      </c>
      <c r="H217" s="38" t="s">
        <v>6</v>
      </c>
      <c r="L217" s="1"/>
      <c r="M217" s="1"/>
      <c r="N217" s="1"/>
      <c r="O217" s="1"/>
      <c r="P217" s="1"/>
    </row>
    <row r="218" spans="1:16">
      <c r="A218" s="80">
        <f>A163+1</f>
        <v>12</v>
      </c>
      <c r="B218" s="116" t="s">
        <v>135</v>
      </c>
      <c r="C218" s="81"/>
      <c r="D218" s="82"/>
      <c r="E218" s="82"/>
      <c r="F218" s="82"/>
      <c r="G218" s="82"/>
      <c r="H218" s="81"/>
      <c r="L218" s="1"/>
      <c r="M218" s="1"/>
      <c r="N218" s="1"/>
      <c r="O218" s="1"/>
      <c r="P218" s="1"/>
    </row>
    <row r="219" spans="1:16">
      <c r="A219" s="80"/>
      <c r="B219" s="117" t="s">
        <v>608</v>
      </c>
      <c r="C219" s="81"/>
      <c r="D219" s="82"/>
      <c r="E219" s="82"/>
      <c r="F219" s="82"/>
      <c r="G219" s="82"/>
      <c r="H219" s="81"/>
      <c r="L219" s="1"/>
      <c r="M219" s="1"/>
      <c r="N219" s="1"/>
      <c r="O219" s="1"/>
      <c r="P219" s="1"/>
    </row>
    <row r="220" spans="1:16">
      <c r="A220" s="80"/>
      <c r="B220" s="116" t="s">
        <v>80</v>
      </c>
      <c r="C220" s="81"/>
      <c r="D220" s="82"/>
      <c r="E220" s="82"/>
      <c r="F220" s="82"/>
      <c r="G220" s="82"/>
      <c r="H220" s="81"/>
      <c r="L220" s="1"/>
      <c r="M220" s="1"/>
      <c r="N220" s="1"/>
      <c r="O220" s="1"/>
      <c r="P220" s="1"/>
    </row>
    <row r="221" spans="1:16">
      <c r="A221" s="80"/>
      <c r="B221" s="83" t="s">
        <v>136</v>
      </c>
      <c r="C221" s="81">
        <v>3</v>
      </c>
      <c r="D221" s="82">
        <v>6.5</v>
      </c>
      <c r="E221" s="82">
        <v>0.2</v>
      </c>
      <c r="F221" s="82">
        <f>3-0.3</f>
        <v>2.7</v>
      </c>
      <c r="G221" s="35">
        <f>PRODUCT(C221:F221)</f>
        <v>10.530000000000001</v>
      </c>
      <c r="H221" s="81" t="s">
        <v>7</v>
      </c>
      <c r="L221" s="1"/>
      <c r="M221" s="1"/>
      <c r="N221" s="1"/>
      <c r="O221" s="1"/>
      <c r="P221" s="1"/>
    </row>
    <row r="222" spans="1:16">
      <c r="A222" s="80"/>
      <c r="B222" s="83" t="s">
        <v>137</v>
      </c>
      <c r="C222" s="81">
        <v>2</v>
      </c>
      <c r="D222" s="82">
        <v>12</v>
      </c>
      <c r="E222" s="82">
        <v>0.2</v>
      </c>
      <c r="F222" s="82">
        <f>3-0.3</f>
        <v>2.7</v>
      </c>
      <c r="G222" s="35">
        <f>PRODUCT(C222:F222)</f>
        <v>12.960000000000003</v>
      </c>
      <c r="H222" s="81" t="s">
        <v>7</v>
      </c>
      <c r="L222" s="1"/>
      <c r="M222" s="1"/>
      <c r="N222" s="1"/>
      <c r="O222" s="1"/>
      <c r="P222" s="1"/>
    </row>
    <row r="223" spans="1:16">
      <c r="A223" s="84"/>
      <c r="B223" s="85" t="s">
        <v>200</v>
      </c>
      <c r="C223" s="86"/>
      <c r="D223" s="87"/>
      <c r="E223" s="87"/>
      <c r="F223" s="87"/>
      <c r="G223" s="42"/>
      <c r="H223" s="86"/>
      <c r="L223" s="1"/>
      <c r="M223" s="1"/>
      <c r="N223" s="1"/>
      <c r="O223" s="1"/>
      <c r="P223" s="1"/>
    </row>
    <row r="224" spans="1:16">
      <c r="A224" s="84"/>
      <c r="B224" s="88" t="s">
        <v>201</v>
      </c>
      <c r="C224" s="86">
        <v>2</v>
      </c>
      <c r="D224" s="87">
        <v>2.1</v>
      </c>
      <c r="E224" s="87">
        <v>0.9</v>
      </c>
      <c r="F224" s="87">
        <v>0.2</v>
      </c>
      <c r="G224" s="35">
        <f>PRODUCT(C224:F224)</f>
        <v>0.75600000000000012</v>
      </c>
      <c r="H224" s="81" t="s">
        <v>7</v>
      </c>
      <c r="L224" s="1"/>
      <c r="M224" s="1"/>
      <c r="N224" s="1"/>
      <c r="O224" s="1"/>
      <c r="P224" s="1"/>
    </row>
    <row r="225" spans="1:16">
      <c r="A225" s="84"/>
      <c r="B225" s="88"/>
      <c r="C225" s="86">
        <v>2</v>
      </c>
      <c r="D225" s="87">
        <v>2.1</v>
      </c>
      <c r="E225" s="87">
        <f>E224-0.3</f>
        <v>0.60000000000000009</v>
      </c>
      <c r="F225" s="87">
        <f>F224+0.2</f>
        <v>0.4</v>
      </c>
      <c r="G225" s="35">
        <f>PRODUCT(C225:F225)</f>
        <v>1.0080000000000002</v>
      </c>
      <c r="H225" s="81" t="s">
        <v>7</v>
      </c>
      <c r="L225" s="1"/>
      <c r="M225" s="1"/>
      <c r="N225" s="1"/>
      <c r="O225" s="1"/>
      <c r="P225" s="1"/>
    </row>
    <row r="226" spans="1:16">
      <c r="A226" s="84"/>
      <c r="B226" s="88"/>
      <c r="C226" s="86">
        <v>2</v>
      </c>
      <c r="D226" s="87">
        <v>2.1</v>
      </c>
      <c r="E226" s="87">
        <f>E225-0.3</f>
        <v>0.3000000000000001</v>
      </c>
      <c r="F226" s="87">
        <f>F225+0.2</f>
        <v>0.60000000000000009</v>
      </c>
      <c r="G226" s="35">
        <f>PRODUCT(C226:F226)</f>
        <v>0.75600000000000034</v>
      </c>
      <c r="H226" s="81" t="s">
        <v>7</v>
      </c>
      <c r="L226" s="1"/>
      <c r="M226" s="1"/>
      <c r="N226" s="1"/>
      <c r="O226" s="1"/>
      <c r="P226" s="1"/>
    </row>
    <row r="227" spans="1:16" s="1" customFormat="1">
      <c r="A227" s="80"/>
      <c r="B227" s="116" t="s">
        <v>138</v>
      </c>
      <c r="C227" s="81"/>
      <c r="D227" s="82"/>
      <c r="E227" s="82"/>
      <c r="F227" s="82"/>
      <c r="G227" s="35"/>
      <c r="H227" s="81"/>
      <c r="I227" s="2"/>
      <c r="J227" s="2"/>
      <c r="K227" s="2"/>
    </row>
    <row r="228" spans="1:16" s="1" customFormat="1">
      <c r="A228" s="80"/>
      <c r="B228" s="83" t="s">
        <v>186</v>
      </c>
      <c r="C228" s="81">
        <v>2</v>
      </c>
      <c r="D228" s="82">
        <v>0.9</v>
      </c>
      <c r="E228" s="82">
        <v>0.2</v>
      </c>
      <c r="F228" s="82">
        <v>2.1</v>
      </c>
      <c r="G228" s="35">
        <f>-PRODUCT(C228:F228)</f>
        <v>-0.75600000000000012</v>
      </c>
      <c r="H228" s="81" t="s">
        <v>7</v>
      </c>
      <c r="I228" s="2"/>
      <c r="J228" s="2"/>
      <c r="K228" s="2"/>
    </row>
    <row r="229" spans="1:16" s="1" customFormat="1">
      <c r="A229" s="80"/>
      <c r="B229" s="83" t="s">
        <v>103</v>
      </c>
      <c r="C229" s="81">
        <v>6</v>
      </c>
      <c r="D229" s="82">
        <v>1.2</v>
      </c>
      <c r="E229" s="82">
        <v>0.2</v>
      </c>
      <c r="F229" s="82">
        <v>1.2</v>
      </c>
      <c r="G229" s="35">
        <f>-PRODUCT(C229:F229)</f>
        <v>-1.728</v>
      </c>
      <c r="H229" s="81" t="s">
        <v>7</v>
      </c>
      <c r="I229" s="2"/>
      <c r="J229" s="2"/>
      <c r="K229" s="2"/>
    </row>
    <row r="230" spans="1:16" s="1" customFormat="1">
      <c r="A230" s="80"/>
      <c r="B230" s="83" t="s">
        <v>104</v>
      </c>
      <c r="C230" s="81">
        <v>6</v>
      </c>
      <c r="D230" s="82">
        <v>0.9</v>
      </c>
      <c r="E230" s="82">
        <v>0.2</v>
      </c>
      <c r="F230" s="82">
        <v>0.6</v>
      </c>
      <c r="G230" s="35">
        <f>-PRODUCT(C230:F230)</f>
        <v>-0.64800000000000002</v>
      </c>
      <c r="H230" s="81" t="s">
        <v>7</v>
      </c>
      <c r="I230" s="2"/>
      <c r="J230" s="2"/>
      <c r="K230" s="2"/>
    </row>
    <row r="231" spans="1:16" s="1" customFormat="1">
      <c r="A231" s="80"/>
      <c r="B231" s="116" t="s">
        <v>139</v>
      </c>
      <c r="C231" s="81"/>
      <c r="D231" s="82"/>
      <c r="E231" s="82"/>
      <c r="F231" s="82"/>
      <c r="G231" s="36">
        <f>ROUND(SUM(G221:G230)*1.1,0)</f>
        <v>25</v>
      </c>
      <c r="H231" s="80" t="s">
        <v>7</v>
      </c>
      <c r="I231" s="2"/>
      <c r="J231" s="2"/>
      <c r="K231" s="2"/>
    </row>
    <row r="232" spans="1:16" s="1" customFormat="1">
      <c r="A232" s="80"/>
      <c r="B232" s="116"/>
      <c r="C232" s="81"/>
      <c r="D232" s="82"/>
      <c r="E232" s="82"/>
      <c r="F232" s="82"/>
      <c r="G232" s="89"/>
      <c r="H232" s="81"/>
      <c r="I232" s="2"/>
      <c r="J232" s="2"/>
      <c r="K232" s="2"/>
    </row>
    <row r="233" spans="1:16" s="1" customFormat="1">
      <c r="A233" s="276"/>
      <c r="B233" s="116" t="s">
        <v>715</v>
      </c>
      <c r="C233" s="81"/>
      <c r="D233" s="89" t="s">
        <v>80</v>
      </c>
      <c r="E233" s="80"/>
      <c r="F233" s="89" t="s">
        <v>23</v>
      </c>
      <c r="G233" s="89">
        <f>G231</f>
        <v>25</v>
      </c>
      <c r="H233" s="80" t="s">
        <v>7</v>
      </c>
      <c r="I233" s="2"/>
      <c r="J233" s="2"/>
      <c r="K233" s="2"/>
    </row>
    <row r="234" spans="1:16" s="1" customFormat="1">
      <c r="A234" s="80"/>
      <c r="B234" s="116"/>
      <c r="C234" s="81"/>
      <c r="D234" s="82"/>
      <c r="E234" s="82"/>
      <c r="F234" s="82"/>
      <c r="G234" s="89"/>
      <c r="H234" s="89"/>
      <c r="I234" s="2"/>
      <c r="J234" s="2"/>
      <c r="K234" s="2"/>
    </row>
    <row r="235" spans="1:16" s="1" customFormat="1">
      <c r="A235" s="80">
        <f>A218+1</f>
        <v>13</v>
      </c>
      <c r="B235" s="117" t="s">
        <v>211</v>
      </c>
      <c r="C235" s="81"/>
      <c r="D235" s="82"/>
      <c r="E235" s="82"/>
      <c r="F235" s="82"/>
      <c r="G235" s="82"/>
      <c r="H235" s="81"/>
      <c r="I235" s="2"/>
      <c r="J235" s="2"/>
      <c r="K235" s="2"/>
    </row>
    <row r="236" spans="1:16" s="1" customFormat="1">
      <c r="A236" s="80"/>
      <c r="B236" s="116" t="s">
        <v>80</v>
      </c>
      <c r="C236" s="81"/>
      <c r="D236" s="82"/>
      <c r="E236" s="82"/>
      <c r="F236" s="82"/>
      <c r="G236" s="82"/>
      <c r="H236" s="81"/>
      <c r="I236" s="2"/>
      <c r="J236" s="2"/>
      <c r="K236" s="2"/>
    </row>
    <row r="237" spans="1:16" s="1" customFormat="1">
      <c r="A237" s="84"/>
      <c r="B237" s="85" t="s">
        <v>184</v>
      </c>
      <c r="C237" s="81"/>
      <c r="D237" s="82"/>
      <c r="E237" s="82"/>
      <c r="F237" s="82"/>
      <c r="G237" s="82"/>
      <c r="H237" s="81"/>
      <c r="I237" s="2"/>
      <c r="J237" s="2"/>
      <c r="K237" s="2"/>
    </row>
    <row r="238" spans="1:16" s="1" customFormat="1">
      <c r="A238" s="80"/>
      <c r="B238" s="83" t="s">
        <v>188</v>
      </c>
      <c r="C238" s="81">
        <v>3</v>
      </c>
      <c r="D238" s="82">
        <f>1.425+1.6</f>
        <v>3.0250000000000004</v>
      </c>
      <c r="E238" s="82"/>
      <c r="F238" s="82">
        <f>3-0.115</f>
        <v>2.8849999999999998</v>
      </c>
      <c r="G238" s="35">
        <f>PRODUCT(C238:F238)</f>
        <v>26.181375000000003</v>
      </c>
      <c r="H238" s="82" t="s">
        <v>6</v>
      </c>
      <c r="I238" s="2"/>
      <c r="J238" s="2"/>
      <c r="K238" s="2"/>
    </row>
    <row r="239" spans="1:16" s="1" customFormat="1">
      <c r="A239" s="80"/>
      <c r="B239" s="83" t="s">
        <v>188</v>
      </c>
      <c r="C239" s="81">
        <v>1</v>
      </c>
      <c r="D239" s="82">
        <v>1.325</v>
      </c>
      <c r="E239" s="82"/>
      <c r="F239" s="82">
        <f>3-0.115</f>
        <v>2.8849999999999998</v>
      </c>
      <c r="G239" s="35">
        <f>PRODUCT(C239:F239)</f>
        <v>3.8226249999999995</v>
      </c>
      <c r="H239" s="82" t="s">
        <v>6</v>
      </c>
      <c r="I239" s="2"/>
      <c r="J239" s="2"/>
      <c r="K239" s="2"/>
    </row>
    <row r="240" spans="1:16" s="1" customFormat="1">
      <c r="A240" s="84"/>
      <c r="B240" s="88" t="s">
        <v>198</v>
      </c>
      <c r="C240" s="86">
        <v>1</v>
      </c>
      <c r="D240" s="87">
        <v>0.9</v>
      </c>
      <c r="E240" s="87"/>
      <c r="F240" s="87">
        <v>2.1</v>
      </c>
      <c r="G240" s="35">
        <f>PRODUCT(C240:F240)</f>
        <v>1.8900000000000001</v>
      </c>
      <c r="H240" s="82" t="s">
        <v>6</v>
      </c>
      <c r="I240" s="2"/>
      <c r="J240" s="2"/>
      <c r="K240" s="2"/>
    </row>
    <row r="241" spans="1:11" s="1" customFormat="1">
      <c r="A241" s="84"/>
      <c r="B241" s="88"/>
      <c r="C241" s="86"/>
      <c r="D241" s="87"/>
      <c r="E241" s="87"/>
      <c r="F241" s="87"/>
      <c r="G241" s="42"/>
      <c r="H241" s="87"/>
      <c r="I241" s="2"/>
      <c r="J241" s="2"/>
      <c r="K241" s="2"/>
    </row>
    <row r="242" spans="1:11" s="1" customFormat="1">
      <c r="A242" s="84"/>
      <c r="B242" s="88" t="s">
        <v>189</v>
      </c>
      <c r="C242" s="86">
        <v>1</v>
      </c>
      <c r="D242" s="87">
        <f>12*2+6*2</f>
        <v>36</v>
      </c>
      <c r="E242" s="87"/>
      <c r="F242" s="87">
        <v>0.9</v>
      </c>
      <c r="G242" s="35">
        <f>PRODUCT(C242:F242)</f>
        <v>32.4</v>
      </c>
      <c r="H242" s="82" t="s">
        <v>6</v>
      </c>
      <c r="I242" s="2"/>
      <c r="J242" s="2"/>
      <c r="K242" s="2"/>
    </row>
    <row r="243" spans="1:11" s="1" customFormat="1">
      <c r="A243" s="80"/>
      <c r="B243" s="116" t="s">
        <v>138</v>
      </c>
      <c r="C243" s="81"/>
      <c r="D243" s="82"/>
      <c r="E243" s="82"/>
      <c r="F243" s="82"/>
      <c r="G243" s="35"/>
      <c r="H243" s="82"/>
      <c r="I243" s="2"/>
      <c r="J243" s="2"/>
      <c r="K243" s="2"/>
    </row>
    <row r="244" spans="1:11" s="1" customFormat="1">
      <c r="A244" s="80"/>
      <c r="B244" s="83" t="s">
        <v>187</v>
      </c>
      <c r="C244" s="81">
        <v>4</v>
      </c>
      <c r="D244" s="82">
        <v>0.75</v>
      </c>
      <c r="E244" s="82">
        <v>0.2</v>
      </c>
      <c r="F244" s="82">
        <v>2.1</v>
      </c>
      <c r="G244" s="35">
        <f>-PRODUCT(C244:F244)</f>
        <v>-1.2600000000000002</v>
      </c>
      <c r="H244" s="81" t="s">
        <v>7</v>
      </c>
      <c r="I244" s="2"/>
      <c r="J244" s="2"/>
      <c r="K244" s="2"/>
    </row>
    <row r="245" spans="1:11" s="1" customFormat="1">
      <c r="A245" s="80"/>
      <c r="B245" s="116" t="s">
        <v>596</v>
      </c>
      <c r="C245" s="81"/>
      <c r="D245" s="82"/>
      <c r="E245" s="82"/>
      <c r="F245" s="82"/>
      <c r="G245" s="36">
        <f>ROUND(SUM(G238:G244)*1.1,0)</f>
        <v>69</v>
      </c>
      <c r="H245" s="89" t="s">
        <v>6</v>
      </c>
      <c r="I245" s="2"/>
      <c r="J245" s="2"/>
      <c r="K245" s="2"/>
    </row>
    <row r="246" spans="1:11" s="1" customFormat="1">
      <c r="A246" s="80"/>
      <c r="B246" s="116"/>
      <c r="C246" s="81"/>
      <c r="D246" s="82"/>
      <c r="E246" s="82"/>
      <c r="F246" s="82"/>
      <c r="G246" s="89"/>
      <c r="H246" s="89"/>
      <c r="I246" s="2"/>
      <c r="J246" s="2"/>
      <c r="K246" s="2"/>
    </row>
    <row r="247" spans="1:11" s="1" customFormat="1">
      <c r="A247" s="80"/>
      <c r="B247" s="116" t="s">
        <v>586</v>
      </c>
      <c r="C247" s="81"/>
      <c r="D247" s="89" t="s">
        <v>80</v>
      </c>
      <c r="E247" s="82"/>
      <c r="F247" s="89" t="s">
        <v>23</v>
      </c>
      <c r="G247" s="89">
        <f>G245</f>
        <v>69</v>
      </c>
      <c r="H247" s="80" t="s">
        <v>6</v>
      </c>
      <c r="I247" s="2"/>
      <c r="J247" s="2"/>
      <c r="K247" s="2"/>
    </row>
    <row r="248" spans="1:11" s="1" customFormat="1">
      <c r="A248" s="80"/>
      <c r="B248" s="116"/>
      <c r="C248" s="81"/>
      <c r="D248" s="89"/>
      <c r="E248" s="82"/>
      <c r="F248" s="89"/>
      <c r="G248" s="89"/>
      <c r="H248" s="80"/>
      <c r="I248" s="2"/>
      <c r="J248" s="2"/>
      <c r="K248" s="2"/>
    </row>
    <row r="249" spans="1:11" s="1" customFormat="1">
      <c r="A249" s="80">
        <f>A235+1</f>
        <v>14</v>
      </c>
      <c r="B249" s="116" t="s">
        <v>140</v>
      </c>
      <c r="C249" s="81"/>
      <c r="D249" s="82"/>
      <c r="E249" s="82"/>
      <c r="F249" s="82"/>
      <c r="G249" s="82"/>
      <c r="H249" s="81"/>
      <c r="I249" s="2"/>
      <c r="J249" s="2"/>
      <c r="K249" s="2"/>
    </row>
    <row r="250" spans="1:11" s="1" customFormat="1">
      <c r="A250" s="80"/>
      <c r="B250" s="116" t="s">
        <v>191</v>
      </c>
      <c r="C250" s="81"/>
      <c r="D250" s="82"/>
      <c r="E250" s="82"/>
      <c r="F250" s="82"/>
      <c r="G250" s="82"/>
      <c r="H250" s="81"/>
      <c r="I250" s="2"/>
      <c r="J250" s="2"/>
      <c r="K250" s="2"/>
    </row>
    <row r="251" spans="1:11" s="1" customFormat="1">
      <c r="A251" s="80"/>
      <c r="B251" s="116" t="s">
        <v>80</v>
      </c>
      <c r="C251" s="81"/>
      <c r="D251" s="82"/>
      <c r="E251" s="82"/>
      <c r="F251" s="82"/>
      <c r="G251" s="82"/>
      <c r="H251" s="81"/>
      <c r="I251" s="2"/>
      <c r="J251" s="2"/>
      <c r="K251" s="2"/>
    </row>
    <row r="252" spans="1:11" s="1" customFormat="1">
      <c r="A252" s="80"/>
      <c r="B252" s="83" t="s">
        <v>141</v>
      </c>
      <c r="C252" s="81">
        <v>1</v>
      </c>
      <c r="D252" s="82">
        <f>(12*2+6*2)</f>
        <v>36</v>
      </c>
      <c r="E252" s="82"/>
      <c r="F252" s="82">
        <v>4.5999999999999996</v>
      </c>
      <c r="G252" s="82">
        <f>PRODUCT(C252:F252)</f>
        <v>165.6</v>
      </c>
      <c r="H252" s="81" t="s">
        <v>6</v>
      </c>
      <c r="I252" s="2"/>
      <c r="J252" s="2"/>
      <c r="K252" s="2"/>
    </row>
    <row r="253" spans="1:11" s="1" customFormat="1">
      <c r="A253" s="84"/>
      <c r="B253" s="88" t="s">
        <v>190</v>
      </c>
      <c r="C253" s="86">
        <v>1</v>
      </c>
      <c r="D253" s="82">
        <f>(12*2+6*2)</f>
        <v>36</v>
      </c>
      <c r="E253" s="87"/>
      <c r="F253" s="87">
        <f>0.9+0.9+0.115</f>
        <v>1.915</v>
      </c>
      <c r="G253" s="82">
        <f>PRODUCT(C253:F253)</f>
        <v>68.94</v>
      </c>
      <c r="H253" s="81" t="s">
        <v>6</v>
      </c>
      <c r="I253" s="2"/>
      <c r="J253" s="2"/>
      <c r="K253" s="2"/>
    </row>
    <row r="254" spans="1:11" s="1" customFormat="1">
      <c r="A254" s="84"/>
      <c r="B254" s="85" t="s">
        <v>202</v>
      </c>
      <c r="C254" s="86"/>
      <c r="D254" s="87"/>
      <c r="E254" s="87"/>
      <c r="F254" s="87"/>
      <c r="G254" s="87"/>
      <c r="H254" s="86"/>
      <c r="I254" s="2"/>
      <c r="J254" s="2"/>
      <c r="K254" s="2"/>
    </row>
    <row r="255" spans="1:11" s="1" customFormat="1">
      <c r="A255" s="84"/>
      <c r="B255" s="88" t="s">
        <v>133</v>
      </c>
      <c r="C255" s="86">
        <f>(2*2)*2*0.5</f>
        <v>4</v>
      </c>
      <c r="D255" s="87">
        <v>0.9</v>
      </c>
      <c r="E255" s="87"/>
      <c r="F255" s="87">
        <v>0.6</v>
      </c>
      <c r="G255" s="82">
        <f>PRODUCT(C255:F255)</f>
        <v>2.16</v>
      </c>
      <c r="H255" s="81" t="s">
        <v>6</v>
      </c>
      <c r="I255" s="2"/>
      <c r="J255" s="2"/>
      <c r="K255" s="2"/>
    </row>
    <row r="256" spans="1:11" s="1" customFormat="1">
      <c r="A256" s="84"/>
      <c r="B256" s="88"/>
      <c r="C256" s="86"/>
      <c r="D256" s="87"/>
      <c r="E256" s="87"/>
      <c r="F256" s="87"/>
      <c r="G256" s="87"/>
      <c r="H256" s="86"/>
      <c r="I256" s="2"/>
      <c r="J256" s="2"/>
      <c r="K256" s="2"/>
    </row>
    <row r="257" spans="1:11" s="1" customFormat="1">
      <c r="A257" s="80"/>
      <c r="B257" s="116" t="s">
        <v>192</v>
      </c>
      <c r="C257" s="81"/>
      <c r="D257" s="82"/>
      <c r="E257" s="82"/>
      <c r="F257" s="82"/>
      <c r="G257" s="82"/>
      <c r="H257" s="81"/>
      <c r="I257" s="2"/>
      <c r="J257" s="2"/>
      <c r="K257" s="2"/>
    </row>
    <row r="258" spans="1:11" s="1" customFormat="1">
      <c r="A258" s="80"/>
      <c r="B258" s="83" t="str">
        <f>B228</f>
        <v>D2</v>
      </c>
      <c r="C258" s="81">
        <v>1</v>
      </c>
      <c r="D258" s="82">
        <v>0.9</v>
      </c>
      <c r="E258" s="82"/>
      <c r="F258" s="82">
        <v>2.1</v>
      </c>
      <c r="G258" s="82">
        <f>-PRODUCT(C258:F258)</f>
        <v>-1.8900000000000001</v>
      </c>
      <c r="H258" s="81" t="s">
        <v>6</v>
      </c>
      <c r="I258" s="2"/>
      <c r="J258" s="2"/>
      <c r="K258" s="2"/>
    </row>
    <row r="259" spans="1:11" s="1" customFormat="1">
      <c r="A259" s="80"/>
      <c r="B259" s="83" t="str">
        <f>B229</f>
        <v>W2</v>
      </c>
      <c r="C259" s="81">
        <v>3</v>
      </c>
      <c r="D259" s="82">
        <v>1.2</v>
      </c>
      <c r="E259" s="82"/>
      <c r="F259" s="82">
        <v>1.2</v>
      </c>
      <c r="G259" s="82">
        <f>-PRODUCT(C259:F259)</f>
        <v>-4.3199999999999994</v>
      </c>
      <c r="H259" s="81" t="s">
        <v>6</v>
      </c>
      <c r="I259" s="2"/>
      <c r="J259" s="2"/>
      <c r="K259" s="2"/>
    </row>
    <row r="260" spans="1:11" s="1" customFormat="1">
      <c r="A260" s="80"/>
      <c r="B260" s="83" t="str">
        <f>B230</f>
        <v>V1</v>
      </c>
      <c r="C260" s="81">
        <v>3</v>
      </c>
      <c r="D260" s="82">
        <v>0.9</v>
      </c>
      <c r="E260" s="82"/>
      <c r="F260" s="82">
        <v>0.6</v>
      </c>
      <c r="G260" s="82">
        <f>-PRODUCT(C260:F260)</f>
        <v>-1.62</v>
      </c>
      <c r="H260" s="81" t="s">
        <v>6</v>
      </c>
      <c r="I260" s="2"/>
      <c r="J260" s="2"/>
      <c r="K260" s="2"/>
    </row>
    <row r="261" spans="1:11" s="1" customFormat="1">
      <c r="A261" s="80"/>
      <c r="B261" s="83"/>
      <c r="C261" s="81"/>
      <c r="D261" s="82"/>
      <c r="E261" s="82"/>
      <c r="F261" s="89" t="s">
        <v>33</v>
      </c>
      <c r="G261" s="36">
        <f>ROUND(SUM(G252:G260)*1.1,0)</f>
        <v>252</v>
      </c>
      <c r="H261" s="80" t="s">
        <v>6</v>
      </c>
      <c r="I261" s="2"/>
      <c r="J261" s="2"/>
      <c r="K261" s="2"/>
    </row>
    <row r="262" spans="1:11" s="1" customFormat="1">
      <c r="A262" s="80"/>
      <c r="B262" s="83"/>
      <c r="C262" s="81"/>
      <c r="D262" s="82"/>
      <c r="E262" s="82"/>
      <c r="F262" s="89"/>
      <c r="G262" s="89"/>
      <c r="H262" s="80"/>
      <c r="I262" s="2"/>
      <c r="J262" s="2"/>
      <c r="K262" s="2"/>
    </row>
    <row r="263" spans="1:11" s="1" customFormat="1">
      <c r="A263" s="80"/>
      <c r="B263" s="116" t="s">
        <v>142</v>
      </c>
      <c r="C263" s="81"/>
      <c r="D263" s="89" t="s">
        <v>80</v>
      </c>
      <c r="E263" s="80"/>
      <c r="F263" s="82"/>
      <c r="G263" s="89">
        <f>G261</f>
        <v>252</v>
      </c>
      <c r="H263" s="80" t="s">
        <v>6</v>
      </c>
      <c r="I263" s="2"/>
      <c r="J263" s="2"/>
      <c r="K263" s="2"/>
    </row>
    <row r="264" spans="1:11" s="1" customFormat="1">
      <c r="A264" s="80"/>
      <c r="B264" s="116"/>
      <c r="C264" s="81"/>
      <c r="D264" s="82"/>
      <c r="E264" s="82"/>
      <c r="F264" s="82"/>
      <c r="G264" s="89"/>
      <c r="H264" s="80"/>
      <c r="I264" s="2"/>
      <c r="J264" s="2"/>
      <c r="K264" s="2"/>
    </row>
    <row r="265" spans="1:11" s="1" customFormat="1">
      <c r="A265" s="80">
        <f>A249+1</f>
        <v>15</v>
      </c>
      <c r="B265" s="116" t="s">
        <v>143</v>
      </c>
      <c r="C265" s="81"/>
      <c r="D265" s="82"/>
      <c r="E265" s="82"/>
      <c r="F265" s="82"/>
      <c r="G265" s="82"/>
      <c r="H265" s="81"/>
      <c r="I265" s="2"/>
      <c r="J265" s="2"/>
      <c r="K265" s="2"/>
    </row>
    <row r="266" spans="1:11" s="1" customFormat="1">
      <c r="A266" s="80"/>
      <c r="B266" s="152" t="s">
        <v>80</v>
      </c>
      <c r="C266" s="81"/>
      <c r="D266" s="82"/>
      <c r="E266" s="82"/>
      <c r="F266" s="82"/>
      <c r="G266" s="82"/>
      <c r="H266" s="81"/>
      <c r="I266" s="2"/>
      <c r="J266" s="2"/>
      <c r="K266" s="2"/>
    </row>
    <row r="267" spans="1:11" s="1" customFormat="1">
      <c r="A267" s="80"/>
      <c r="B267" s="118" t="s">
        <v>183</v>
      </c>
      <c r="C267" s="81">
        <v>1</v>
      </c>
      <c r="D267" s="82">
        <f>5.6*2+7.645*2</f>
        <v>26.49</v>
      </c>
      <c r="E267" s="82"/>
      <c r="F267" s="82">
        <v>3.6</v>
      </c>
      <c r="G267" s="82">
        <f>PRODUCT(C267:F267)</f>
        <v>95.36399999999999</v>
      </c>
      <c r="H267" s="81" t="s">
        <v>6</v>
      </c>
      <c r="I267" s="2"/>
      <c r="J267" s="2"/>
      <c r="K267" s="2"/>
    </row>
    <row r="268" spans="1:11" s="1" customFormat="1">
      <c r="A268" s="80"/>
      <c r="B268" s="118" t="s">
        <v>184</v>
      </c>
      <c r="C268" s="81">
        <v>1</v>
      </c>
      <c r="D268" s="82">
        <f>5.6*2+2.155*2</f>
        <v>15.509999999999998</v>
      </c>
      <c r="E268" s="82"/>
      <c r="F268" s="82">
        <v>3.6</v>
      </c>
      <c r="G268" s="82">
        <f>PRODUCT(C268:F268)</f>
        <v>55.835999999999991</v>
      </c>
      <c r="H268" s="81" t="s">
        <v>6</v>
      </c>
      <c r="I268" s="2"/>
      <c r="J268" s="2"/>
      <c r="K268" s="2"/>
    </row>
    <row r="269" spans="1:11" s="1" customFormat="1">
      <c r="A269" s="80"/>
      <c r="B269" s="88" t="s">
        <v>199</v>
      </c>
      <c r="C269" s="81">
        <v>1</v>
      </c>
      <c r="D269" s="82">
        <f>0.9*2</f>
        <v>1.8</v>
      </c>
      <c r="E269" s="82"/>
      <c r="F269" s="82">
        <f>2.1</f>
        <v>2.1</v>
      </c>
      <c r="G269" s="82">
        <f>PRODUCT(C269:F269)</f>
        <v>3.7800000000000002</v>
      </c>
      <c r="H269" s="81" t="s">
        <v>6</v>
      </c>
      <c r="I269" s="2"/>
      <c r="J269" s="2"/>
      <c r="K269" s="2"/>
    </row>
    <row r="270" spans="1:11" s="1" customFormat="1">
      <c r="A270" s="84"/>
      <c r="B270" s="88" t="s">
        <v>188</v>
      </c>
      <c r="C270" s="86">
        <v>4</v>
      </c>
      <c r="D270" s="87">
        <f>1.2*2+1.5*2</f>
        <v>5.4</v>
      </c>
      <c r="E270" s="87"/>
      <c r="F270" s="82">
        <f>3-0.115</f>
        <v>2.8849999999999998</v>
      </c>
      <c r="G270" s="82">
        <f>PRODUCT(C270:F270)</f>
        <v>62.316000000000003</v>
      </c>
      <c r="H270" s="81" t="s">
        <v>6</v>
      </c>
      <c r="I270" s="2"/>
      <c r="J270" s="2"/>
      <c r="K270" s="2"/>
    </row>
    <row r="271" spans="1:11" s="1" customFormat="1">
      <c r="A271" s="80"/>
      <c r="B271" s="116" t="s">
        <v>193</v>
      </c>
      <c r="C271" s="81"/>
      <c r="D271" s="82"/>
      <c r="E271" s="82"/>
      <c r="F271" s="82"/>
      <c r="G271" s="82"/>
      <c r="H271" s="81"/>
      <c r="I271" s="2"/>
      <c r="J271" s="2"/>
      <c r="K271" s="2"/>
    </row>
    <row r="272" spans="1:11" s="1" customFormat="1">
      <c r="A272" s="80"/>
      <c r="B272" s="83" t="str">
        <f>B258</f>
        <v>D2</v>
      </c>
      <c r="C272" s="81">
        <f>C258</f>
        <v>1</v>
      </c>
      <c r="D272" s="82">
        <f>D258</f>
        <v>0.9</v>
      </c>
      <c r="E272" s="82"/>
      <c r="F272" s="82">
        <f>F258</f>
        <v>2.1</v>
      </c>
      <c r="G272" s="82">
        <f>-PRODUCT(C272:F272)</f>
        <v>-1.8900000000000001</v>
      </c>
      <c r="H272" s="81" t="s">
        <v>6</v>
      </c>
      <c r="I272" s="2"/>
      <c r="J272" s="2"/>
      <c r="K272" s="2"/>
    </row>
    <row r="273" spans="1:16" s="1" customFormat="1">
      <c r="A273" s="80"/>
      <c r="B273" s="83" t="s">
        <v>187</v>
      </c>
      <c r="C273" s="81">
        <v>4</v>
      </c>
      <c r="D273" s="82">
        <v>0.75</v>
      </c>
      <c r="E273" s="82"/>
      <c r="F273" s="82">
        <v>2.1</v>
      </c>
      <c r="G273" s="82">
        <f>-PRODUCT(C273:F273)</f>
        <v>-6.3000000000000007</v>
      </c>
      <c r="H273" s="81" t="s">
        <v>6</v>
      </c>
      <c r="I273" s="2"/>
      <c r="J273" s="2"/>
      <c r="K273" s="2"/>
    </row>
    <row r="274" spans="1:16" s="1" customFormat="1">
      <c r="A274" s="80"/>
      <c r="B274" s="83" t="str">
        <f t="shared" ref="B274:D275" si="3">B259</f>
        <v>W2</v>
      </c>
      <c r="C274" s="81">
        <f t="shared" si="3"/>
        <v>3</v>
      </c>
      <c r="D274" s="82">
        <f t="shared" si="3"/>
        <v>1.2</v>
      </c>
      <c r="E274" s="82"/>
      <c r="F274" s="82">
        <v>1.5</v>
      </c>
      <c r="G274" s="82">
        <f>-PRODUCT(C274:F274)</f>
        <v>-5.3999999999999995</v>
      </c>
      <c r="H274" s="81" t="s">
        <v>6</v>
      </c>
      <c r="I274" s="2"/>
      <c r="J274" s="2"/>
      <c r="K274" s="2"/>
    </row>
    <row r="275" spans="1:16" s="1" customFormat="1">
      <c r="A275" s="80"/>
      <c r="B275" s="83" t="str">
        <f t="shared" si="3"/>
        <v>V1</v>
      </c>
      <c r="C275" s="81">
        <f t="shared" si="3"/>
        <v>3</v>
      </c>
      <c r="D275" s="82">
        <f t="shared" si="3"/>
        <v>0.9</v>
      </c>
      <c r="E275" s="82"/>
      <c r="F275" s="82">
        <f>F260</f>
        <v>0.6</v>
      </c>
      <c r="G275" s="82">
        <f>-PRODUCT(C275:F275)</f>
        <v>-1.62</v>
      </c>
      <c r="H275" s="81" t="s">
        <v>6</v>
      </c>
      <c r="I275" s="2"/>
      <c r="J275" s="2"/>
      <c r="K275" s="2"/>
    </row>
    <row r="276" spans="1:16" s="1" customFormat="1">
      <c r="A276" s="80"/>
      <c r="B276" s="116"/>
      <c r="C276" s="81"/>
      <c r="D276" s="82"/>
      <c r="E276" s="82"/>
      <c r="F276" s="89" t="s">
        <v>33</v>
      </c>
      <c r="G276" s="36">
        <f>ROUND(SUM(G267:G275)*1.1,0)</f>
        <v>222</v>
      </c>
      <c r="H276" s="80" t="s">
        <v>6</v>
      </c>
      <c r="I276" s="2"/>
      <c r="J276" s="2"/>
      <c r="K276" s="2"/>
    </row>
    <row r="277" spans="1:16" s="1" customFormat="1">
      <c r="A277" s="80"/>
      <c r="B277" s="116"/>
      <c r="C277" s="81"/>
      <c r="D277" s="82"/>
      <c r="E277" s="82"/>
      <c r="F277" s="82"/>
      <c r="G277" s="82"/>
      <c r="H277" s="81"/>
      <c r="I277" s="2"/>
      <c r="J277" s="2"/>
      <c r="K277" s="2"/>
    </row>
    <row r="278" spans="1:16" s="1" customFormat="1">
      <c r="A278" s="80"/>
      <c r="B278" s="116" t="s">
        <v>144</v>
      </c>
      <c r="C278" s="81"/>
      <c r="D278" s="89" t="s">
        <v>80</v>
      </c>
      <c r="E278" s="80"/>
      <c r="F278" s="89" t="s">
        <v>23</v>
      </c>
      <c r="G278" s="89">
        <f>G276</f>
        <v>222</v>
      </c>
      <c r="H278" s="80" t="s">
        <v>6</v>
      </c>
      <c r="I278" s="2"/>
      <c r="J278" s="4"/>
      <c r="K278" s="4"/>
      <c r="L278" s="4"/>
      <c r="M278" s="4"/>
      <c r="N278" s="4"/>
      <c r="O278" s="4"/>
      <c r="P278" s="4"/>
    </row>
    <row r="279" spans="1:16" s="1" customFormat="1">
      <c r="A279" s="80"/>
      <c r="B279" s="83"/>
      <c r="C279" s="81"/>
      <c r="D279" s="82"/>
      <c r="E279" s="82"/>
      <c r="F279" s="89"/>
      <c r="G279" s="89"/>
      <c r="H279" s="80"/>
      <c r="I279" s="2"/>
      <c r="J279" s="4"/>
      <c r="K279" s="4"/>
      <c r="L279" s="4"/>
      <c r="M279" s="4"/>
      <c r="N279" s="4"/>
      <c r="O279" s="4"/>
      <c r="P279" s="4"/>
    </row>
    <row r="280" spans="1:16" s="1" customFormat="1">
      <c r="A280" s="80">
        <f>A265+1</f>
        <v>16</v>
      </c>
      <c r="B280" s="116" t="s">
        <v>145</v>
      </c>
      <c r="C280" s="81"/>
      <c r="D280" s="82"/>
      <c r="E280" s="82"/>
      <c r="F280" s="82"/>
      <c r="G280" s="82"/>
      <c r="H280" s="81"/>
      <c r="I280" s="2"/>
      <c r="J280" s="4"/>
      <c r="K280" s="4"/>
      <c r="L280" s="4"/>
      <c r="M280" s="4"/>
      <c r="N280" s="4"/>
      <c r="O280" s="4"/>
      <c r="P280" s="4"/>
    </row>
    <row r="281" spans="1:16" s="1" customFormat="1">
      <c r="A281" s="80"/>
      <c r="B281" s="116" t="str">
        <f>B308</f>
        <v>Ground Floor</v>
      </c>
      <c r="C281" s="81"/>
      <c r="D281" s="82"/>
      <c r="E281" s="82"/>
      <c r="F281" s="153"/>
      <c r="G281" s="82"/>
      <c r="H281" s="81"/>
      <c r="I281" s="2"/>
      <c r="J281" s="4"/>
      <c r="K281" s="4"/>
      <c r="L281" s="4"/>
      <c r="M281" s="4"/>
      <c r="N281" s="4"/>
      <c r="O281" s="4"/>
      <c r="P281" s="4"/>
    </row>
    <row r="282" spans="1:16" s="1" customFormat="1">
      <c r="A282" s="80"/>
      <c r="B282" s="118" t="s">
        <v>183</v>
      </c>
      <c r="C282" s="81">
        <v>1</v>
      </c>
      <c r="D282" s="82">
        <v>5.6</v>
      </c>
      <c r="E282" s="82">
        <v>7.6449999999999996</v>
      </c>
      <c r="F282" s="82"/>
      <c r="G282" s="82">
        <f>PRODUCT(C282:F282)</f>
        <v>42.811999999999998</v>
      </c>
      <c r="H282" s="81" t="s">
        <v>6</v>
      </c>
      <c r="I282" s="2"/>
      <c r="J282" s="4"/>
      <c r="K282" s="4"/>
      <c r="L282" s="4"/>
      <c r="M282" s="4"/>
      <c r="N282" s="4"/>
      <c r="O282" s="4"/>
      <c r="P282" s="4"/>
    </row>
    <row r="283" spans="1:16" s="1" customFormat="1">
      <c r="A283" s="80"/>
      <c r="B283" s="118" t="s">
        <v>184</v>
      </c>
      <c r="C283" s="81">
        <v>1</v>
      </c>
      <c r="D283" s="82">
        <v>5.6</v>
      </c>
      <c r="E283" s="82">
        <v>3.7549999999999999</v>
      </c>
      <c r="F283" s="82"/>
      <c r="G283" s="82">
        <f>PRODUCT(C283:F283)</f>
        <v>21.027999999999999</v>
      </c>
      <c r="H283" s="81" t="s">
        <v>6</v>
      </c>
      <c r="I283" s="2"/>
      <c r="J283" s="4"/>
      <c r="K283" s="4"/>
      <c r="L283" s="4"/>
      <c r="M283" s="4"/>
      <c r="N283" s="4"/>
      <c r="O283" s="4"/>
      <c r="P283" s="4"/>
    </row>
    <row r="284" spans="1:16" s="1" customFormat="1">
      <c r="A284" s="80"/>
      <c r="B284" s="118" t="s">
        <v>194</v>
      </c>
      <c r="C284" s="81">
        <v>1</v>
      </c>
      <c r="D284" s="82">
        <f>12+6</f>
        <v>18</v>
      </c>
      <c r="E284" s="82"/>
      <c r="F284" s="82">
        <f>0.415*2</f>
        <v>0.83</v>
      </c>
      <c r="G284" s="82">
        <f>PRODUCT(C284:F284)</f>
        <v>14.94</v>
      </c>
      <c r="H284" s="81" t="s">
        <v>6</v>
      </c>
      <c r="I284" s="2"/>
      <c r="J284" s="4"/>
      <c r="K284" s="4"/>
      <c r="L284" s="4"/>
      <c r="M284" s="4"/>
      <c r="N284" s="4"/>
      <c r="O284" s="4"/>
      <c r="P284" s="4"/>
    </row>
    <row r="285" spans="1:16" s="1" customFormat="1">
      <c r="A285" s="80"/>
      <c r="B285" s="118"/>
      <c r="C285" s="81"/>
      <c r="D285" s="82"/>
      <c r="E285" s="82"/>
      <c r="F285" s="82"/>
      <c r="G285" s="82"/>
      <c r="H285" s="81"/>
      <c r="I285" s="2"/>
      <c r="J285" s="4"/>
      <c r="K285" s="4"/>
      <c r="L285" s="4"/>
      <c r="M285" s="4"/>
      <c r="N285" s="4"/>
      <c r="O285" s="4"/>
      <c r="P285" s="4"/>
    </row>
    <row r="286" spans="1:16" s="1" customFormat="1">
      <c r="A286" s="80"/>
      <c r="B286" s="152" t="s">
        <v>195</v>
      </c>
      <c r="C286" s="81"/>
      <c r="D286" s="82"/>
      <c r="E286" s="82"/>
      <c r="F286" s="82"/>
      <c r="G286" s="82"/>
      <c r="H286" s="81"/>
      <c r="I286" s="2"/>
      <c r="J286" s="4"/>
      <c r="K286" s="4"/>
      <c r="L286" s="4"/>
      <c r="M286" s="4"/>
      <c r="N286" s="4"/>
      <c r="O286" s="4"/>
      <c r="P286" s="4"/>
    </row>
    <row r="287" spans="1:16" s="1" customFormat="1">
      <c r="A287" s="80"/>
      <c r="B287" s="13" t="s">
        <v>1029</v>
      </c>
      <c r="C287" s="12">
        <v>4</v>
      </c>
      <c r="D287" s="12">
        <v>6.5</v>
      </c>
      <c r="E287" s="12">
        <v>0.6</v>
      </c>
      <c r="F287" s="12"/>
      <c r="G287" s="35">
        <f>PRODUCT(C287:F287)</f>
        <v>15.6</v>
      </c>
      <c r="H287" s="81" t="s">
        <v>6</v>
      </c>
      <c r="I287" s="2"/>
      <c r="J287" s="4"/>
      <c r="K287" s="4"/>
      <c r="L287" s="4"/>
      <c r="M287" s="4"/>
      <c r="N287" s="4"/>
      <c r="O287" s="4"/>
      <c r="P287" s="4"/>
    </row>
    <row r="288" spans="1:16" s="1" customFormat="1">
      <c r="A288" s="84"/>
      <c r="B288" s="151"/>
      <c r="C288" s="150">
        <v>4</v>
      </c>
      <c r="D288" s="603">
        <v>13.234999999999999</v>
      </c>
      <c r="E288" s="150">
        <v>0.6</v>
      </c>
      <c r="F288" s="150"/>
      <c r="G288" s="35">
        <f>PRODUCT(C288:F288)</f>
        <v>31.763999999999996</v>
      </c>
      <c r="H288" s="86"/>
      <c r="I288" s="2"/>
      <c r="J288" s="4"/>
      <c r="K288" s="4"/>
      <c r="L288" s="4"/>
      <c r="M288" s="4"/>
      <c r="N288" s="4"/>
      <c r="O288" s="4"/>
      <c r="P288" s="4"/>
    </row>
    <row r="289" spans="1:16" s="1" customFormat="1">
      <c r="A289" s="84"/>
      <c r="B289" s="13" t="s">
        <v>133</v>
      </c>
      <c r="C289" s="12">
        <v>2</v>
      </c>
      <c r="D289" s="12">
        <v>7.7</v>
      </c>
      <c r="E289" s="12"/>
      <c r="F289" s="12">
        <v>0.08</v>
      </c>
      <c r="G289" s="35">
        <f>PRODUCT(C289:F289)</f>
        <v>1.232</v>
      </c>
      <c r="H289" s="81" t="s">
        <v>6</v>
      </c>
      <c r="I289" s="2"/>
      <c r="J289" s="4"/>
      <c r="K289" s="4"/>
      <c r="L289" s="4"/>
      <c r="M289" s="4"/>
      <c r="N289" s="4"/>
      <c r="O289" s="4"/>
      <c r="P289" s="4"/>
    </row>
    <row r="290" spans="1:16" s="1" customFormat="1">
      <c r="A290" s="80"/>
      <c r="B290" s="151"/>
      <c r="C290" s="150">
        <v>2</v>
      </c>
      <c r="D290" s="603">
        <v>13.234999999999999</v>
      </c>
      <c r="E290" s="150"/>
      <c r="F290" s="150">
        <v>0.08</v>
      </c>
      <c r="G290" s="35">
        <f>PRODUCT(C290:F290)</f>
        <v>2.1175999999999999</v>
      </c>
      <c r="H290" s="81"/>
      <c r="I290" s="2"/>
      <c r="J290" s="2"/>
      <c r="K290" s="2"/>
    </row>
    <row r="291" spans="1:16" s="1" customFormat="1">
      <c r="A291" s="80"/>
      <c r="B291" s="83"/>
      <c r="C291" s="81"/>
      <c r="D291" s="82"/>
      <c r="E291" s="82"/>
      <c r="F291" s="89"/>
      <c r="G291" s="36">
        <f>ROUND(SUM(G282:G290)*1.1,0)</f>
        <v>142</v>
      </c>
      <c r="H291" s="80" t="s">
        <v>6</v>
      </c>
      <c r="I291" s="2"/>
      <c r="J291" s="2"/>
      <c r="K291" s="2"/>
    </row>
    <row r="292" spans="1:16" s="1" customFormat="1">
      <c r="A292" s="80"/>
      <c r="B292" s="116" t="s">
        <v>145</v>
      </c>
      <c r="C292" s="89"/>
      <c r="D292" s="89" t="s">
        <v>80</v>
      </c>
      <c r="E292" s="80"/>
      <c r="F292" s="89" t="s">
        <v>23</v>
      </c>
      <c r="G292" s="89">
        <f>G291</f>
        <v>142</v>
      </c>
      <c r="H292" s="80" t="s">
        <v>6</v>
      </c>
      <c r="I292" s="2"/>
      <c r="J292" s="2"/>
      <c r="K292" s="2"/>
    </row>
    <row r="293" spans="1:16" s="1" customFormat="1">
      <c r="A293" s="80"/>
      <c r="B293" s="116"/>
      <c r="C293" s="89"/>
      <c r="D293" s="89"/>
      <c r="E293" s="80"/>
      <c r="F293" s="89"/>
      <c r="G293" s="89"/>
      <c r="H293" s="80"/>
      <c r="I293" s="2"/>
      <c r="J293" s="2"/>
      <c r="K293" s="2"/>
    </row>
    <row r="294" spans="1:16" s="4" customFormat="1">
      <c r="A294" s="80">
        <f>A280+1</f>
        <v>17</v>
      </c>
      <c r="B294" s="116" t="s">
        <v>146</v>
      </c>
      <c r="C294" s="89"/>
      <c r="D294" s="89"/>
      <c r="E294" s="80"/>
      <c r="F294" s="89"/>
      <c r="G294" s="89"/>
      <c r="H294" s="80"/>
      <c r="J294" s="2"/>
      <c r="K294" s="2"/>
      <c r="L294" s="1"/>
      <c r="M294" s="1"/>
      <c r="N294" s="1"/>
      <c r="O294" s="1"/>
      <c r="P294" s="1"/>
    </row>
    <row r="295" spans="1:16" s="4" customFormat="1">
      <c r="A295" s="80"/>
      <c r="B295" s="116" t="s">
        <v>147</v>
      </c>
      <c r="C295" s="89"/>
      <c r="D295" s="89"/>
      <c r="E295" s="80"/>
      <c r="F295" s="89"/>
      <c r="G295" s="89"/>
      <c r="H295" s="80"/>
      <c r="J295" s="2"/>
      <c r="K295" s="2"/>
      <c r="L295" s="1"/>
      <c r="M295" s="1"/>
      <c r="N295" s="1"/>
      <c r="O295" s="1"/>
      <c r="P295" s="1"/>
    </row>
    <row r="296" spans="1:16" s="4" customFormat="1">
      <c r="A296" s="80"/>
      <c r="B296" s="83" t="s">
        <v>64</v>
      </c>
      <c r="C296" s="119">
        <v>1</v>
      </c>
      <c r="D296" s="82">
        <v>0</v>
      </c>
      <c r="E296" s="82"/>
      <c r="F296" s="82">
        <v>0</v>
      </c>
      <c r="G296" s="82">
        <f>PRODUCT(C296:F296)</f>
        <v>0</v>
      </c>
      <c r="H296" s="81" t="s">
        <v>6</v>
      </c>
      <c r="J296" s="2"/>
      <c r="K296" s="2"/>
      <c r="L296" s="1"/>
      <c r="M296" s="1"/>
      <c r="N296" s="1"/>
      <c r="O296" s="1"/>
      <c r="P296" s="1"/>
    </row>
    <row r="297" spans="1:16" s="4" customFormat="1">
      <c r="A297" s="80"/>
      <c r="B297" s="116"/>
      <c r="C297" s="89"/>
      <c r="D297" s="89"/>
      <c r="E297" s="80"/>
      <c r="F297" s="89"/>
      <c r="G297" s="89"/>
      <c r="H297" s="80"/>
      <c r="J297" s="2"/>
      <c r="K297" s="2"/>
      <c r="L297" s="1"/>
      <c r="M297" s="1"/>
      <c r="N297" s="1"/>
      <c r="O297" s="1"/>
      <c r="P297" s="1"/>
    </row>
    <row r="298" spans="1:16" s="4" customFormat="1">
      <c r="A298" s="80"/>
      <c r="B298" s="83"/>
      <c r="C298" s="81"/>
      <c r="D298" s="82"/>
      <c r="E298" s="82"/>
      <c r="F298" s="89"/>
      <c r="G298" s="36">
        <f>ROUND(SUM(G296:G297)*1.1,0)</f>
        <v>0</v>
      </c>
      <c r="H298" s="80" t="s">
        <v>6</v>
      </c>
      <c r="J298" s="2"/>
      <c r="K298" s="2"/>
      <c r="L298" s="1"/>
      <c r="M298" s="1"/>
      <c r="N298" s="1"/>
      <c r="O298" s="1"/>
      <c r="P298" s="1"/>
    </row>
    <row r="299" spans="1:16" s="4" customFormat="1">
      <c r="A299" s="80"/>
      <c r="B299" s="116" t="s">
        <v>148</v>
      </c>
      <c r="C299" s="89"/>
      <c r="D299" s="89"/>
      <c r="E299" s="80"/>
      <c r="F299" s="89" t="s">
        <v>23</v>
      </c>
      <c r="G299" s="89">
        <f>G298</f>
        <v>0</v>
      </c>
      <c r="H299" s="80" t="s">
        <v>6</v>
      </c>
      <c r="J299" s="2"/>
      <c r="K299" s="2"/>
      <c r="L299" s="1"/>
      <c r="M299" s="1"/>
      <c r="N299" s="1"/>
      <c r="O299" s="1"/>
      <c r="P299" s="1"/>
    </row>
    <row r="300" spans="1:16" s="4" customFormat="1">
      <c r="A300" s="84"/>
      <c r="B300" s="85"/>
      <c r="C300" s="90"/>
      <c r="D300" s="90"/>
      <c r="E300" s="84"/>
      <c r="F300" s="90"/>
      <c r="G300" s="90"/>
      <c r="H300" s="84"/>
      <c r="J300" s="2"/>
      <c r="K300" s="2"/>
      <c r="L300" s="1"/>
      <c r="M300" s="1"/>
      <c r="N300" s="1"/>
      <c r="O300" s="1"/>
      <c r="P300" s="1"/>
    </row>
    <row r="301" spans="1:16" s="4" customFormat="1">
      <c r="A301" s="84">
        <f>A294+1</f>
        <v>18</v>
      </c>
      <c r="B301" s="85" t="s">
        <v>497</v>
      </c>
      <c r="C301" s="90"/>
      <c r="D301" s="90"/>
      <c r="E301" s="84"/>
      <c r="F301" s="90"/>
      <c r="G301" s="90"/>
      <c r="H301" s="84"/>
      <c r="J301" s="2"/>
      <c r="K301" s="2"/>
      <c r="L301" s="1"/>
      <c r="M301" s="1"/>
      <c r="N301" s="1"/>
      <c r="O301" s="1"/>
      <c r="P301" s="1"/>
    </row>
    <row r="302" spans="1:16" s="4" customFormat="1">
      <c r="A302" s="84"/>
      <c r="B302" s="154" t="str">
        <f>B287</f>
        <v>Bottom</v>
      </c>
      <c r="C302" s="155">
        <v>1</v>
      </c>
      <c r="D302" s="87">
        <v>41.88</v>
      </c>
      <c r="E302" s="84"/>
      <c r="F302" s="90"/>
      <c r="G302" s="82">
        <f>PRODUCT(C302:F302)</f>
        <v>41.88</v>
      </c>
      <c r="H302" s="86" t="s">
        <v>9</v>
      </c>
      <c r="J302" s="2"/>
      <c r="K302" s="2"/>
      <c r="L302" s="1"/>
      <c r="M302" s="1"/>
      <c r="N302" s="1"/>
      <c r="O302" s="1"/>
      <c r="P302" s="1"/>
    </row>
    <row r="303" spans="1:16" s="4" customFormat="1">
      <c r="A303" s="84"/>
      <c r="B303" s="154" t="s">
        <v>725</v>
      </c>
      <c r="C303" s="155">
        <v>1</v>
      </c>
      <c r="D303" s="87">
        <f>6*2+12*2</f>
        <v>36</v>
      </c>
      <c r="E303" s="84"/>
      <c r="F303" s="90"/>
      <c r="G303" s="82">
        <f>PRODUCT(C303:F303)</f>
        <v>36</v>
      </c>
      <c r="H303" s="86" t="s">
        <v>9</v>
      </c>
      <c r="J303" s="2"/>
      <c r="K303" s="2"/>
      <c r="L303" s="1"/>
      <c r="M303" s="1"/>
      <c r="N303" s="1"/>
      <c r="O303" s="1"/>
      <c r="P303" s="1"/>
    </row>
    <row r="304" spans="1:16" s="4" customFormat="1">
      <c r="A304" s="84"/>
      <c r="B304" s="85"/>
      <c r="C304" s="90"/>
      <c r="D304" s="90"/>
      <c r="E304" s="84"/>
      <c r="F304" s="90"/>
      <c r="G304" s="90"/>
      <c r="H304" s="84"/>
      <c r="J304" s="2"/>
      <c r="K304" s="2"/>
      <c r="L304" s="1"/>
      <c r="M304" s="1"/>
      <c r="N304" s="1"/>
      <c r="O304" s="1"/>
      <c r="P304" s="1"/>
    </row>
    <row r="305" spans="1:16" s="4" customFormat="1">
      <c r="A305" s="84"/>
      <c r="B305" s="85"/>
      <c r="C305" s="90"/>
      <c r="D305" s="90"/>
      <c r="E305" s="84"/>
      <c r="F305" s="89" t="s">
        <v>33</v>
      </c>
      <c r="G305" s="36">
        <f>ROUND(SUM(G301:G304)*1.1,0)</f>
        <v>86</v>
      </c>
      <c r="H305" s="84" t="s">
        <v>9</v>
      </c>
      <c r="J305" s="2"/>
      <c r="K305" s="2"/>
      <c r="L305" s="1"/>
      <c r="M305" s="1"/>
      <c r="N305" s="1"/>
      <c r="O305" s="1"/>
      <c r="P305" s="1"/>
    </row>
    <row r="306" spans="1:16" s="1" customFormat="1">
      <c r="A306" s="80">
        <f>A301+1</f>
        <v>19</v>
      </c>
      <c r="B306" s="116" t="s">
        <v>149</v>
      </c>
      <c r="C306" s="81"/>
      <c r="D306" s="82"/>
      <c r="E306" s="82"/>
      <c r="F306" s="82"/>
      <c r="G306" s="82"/>
      <c r="H306" s="81"/>
      <c r="I306" s="2"/>
      <c r="J306" s="2"/>
      <c r="K306" s="2"/>
    </row>
    <row r="307" spans="1:16" s="1" customFormat="1">
      <c r="A307" s="80"/>
      <c r="B307" s="116" t="s">
        <v>196</v>
      </c>
      <c r="C307" s="81"/>
      <c r="D307" s="82"/>
      <c r="E307" s="82"/>
      <c r="F307" s="82"/>
      <c r="G307" s="82"/>
      <c r="H307" s="81"/>
      <c r="I307" s="2"/>
      <c r="J307" s="2"/>
      <c r="K307" s="2"/>
    </row>
    <row r="308" spans="1:16" s="1" customFormat="1">
      <c r="A308" s="80"/>
      <c r="B308" s="116" t="s">
        <v>80</v>
      </c>
      <c r="C308" s="81"/>
      <c r="D308" s="82"/>
      <c r="E308" s="82"/>
      <c r="F308" s="82"/>
      <c r="G308" s="82"/>
      <c r="H308" s="81"/>
      <c r="I308" s="2"/>
      <c r="J308" s="2"/>
      <c r="K308" s="2"/>
    </row>
    <row r="309" spans="1:16" s="1" customFormat="1">
      <c r="A309" s="80"/>
      <c r="B309" s="118" t="s">
        <v>183</v>
      </c>
      <c r="C309" s="81">
        <v>1</v>
      </c>
      <c r="D309" s="82">
        <v>5.6</v>
      </c>
      <c r="E309" s="82">
        <v>7.6449999999999996</v>
      </c>
      <c r="F309" s="82"/>
      <c r="G309" s="82">
        <f>PRODUCT(C309:F309)</f>
        <v>42.811999999999998</v>
      </c>
      <c r="H309" s="81" t="s">
        <v>6</v>
      </c>
      <c r="I309" s="2"/>
      <c r="J309" s="2"/>
      <c r="K309" s="2"/>
    </row>
    <row r="310" spans="1:16" s="1" customFormat="1">
      <c r="A310" s="80"/>
      <c r="B310" s="118"/>
      <c r="C310" s="81"/>
      <c r="D310" s="82"/>
      <c r="E310" s="82"/>
      <c r="F310" s="89" t="s">
        <v>33</v>
      </c>
      <c r="G310" s="36">
        <f>ROUND(SUM(G309:G309)*1.1,0)</f>
        <v>47</v>
      </c>
      <c r="H310" s="80" t="s">
        <v>6</v>
      </c>
      <c r="I310" s="2"/>
      <c r="J310" s="2"/>
      <c r="K310" s="2"/>
    </row>
    <row r="311" spans="1:16" s="1" customFormat="1">
      <c r="A311" s="80"/>
      <c r="B311" s="83"/>
      <c r="C311" s="81"/>
      <c r="D311" s="82"/>
      <c r="E311" s="82"/>
      <c r="F311" s="89"/>
      <c r="G311" s="89"/>
      <c r="H311" s="80"/>
      <c r="I311" s="2"/>
      <c r="J311" s="2"/>
      <c r="K311" s="2"/>
    </row>
    <row r="312" spans="1:16" s="1" customFormat="1">
      <c r="A312" s="80"/>
      <c r="B312" s="116" t="s">
        <v>255</v>
      </c>
      <c r="C312" s="89"/>
      <c r="D312" s="89" t="s">
        <v>80</v>
      </c>
      <c r="E312" s="82"/>
      <c r="F312" s="89" t="s">
        <v>23</v>
      </c>
      <c r="G312" s="89">
        <f>G310</f>
        <v>47</v>
      </c>
      <c r="H312" s="80" t="s">
        <v>6</v>
      </c>
      <c r="I312" s="2"/>
      <c r="J312" s="2"/>
      <c r="K312" s="2"/>
    </row>
    <row r="313" spans="1:16" s="1" customFormat="1">
      <c r="A313" s="80"/>
      <c r="B313" s="116"/>
      <c r="C313" s="89"/>
      <c r="D313" s="80"/>
      <c r="E313" s="82"/>
      <c r="F313" s="89"/>
      <c r="G313" s="89"/>
      <c r="H313" s="80"/>
      <c r="I313" s="2"/>
      <c r="J313" s="2"/>
      <c r="K313" s="2"/>
    </row>
    <row r="314" spans="1:16" s="1" customFormat="1">
      <c r="A314" s="80">
        <f>A306+1</f>
        <v>20</v>
      </c>
      <c r="B314" s="116" t="s">
        <v>150</v>
      </c>
      <c r="C314" s="89"/>
      <c r="D314" s="80"/>
      <c r="E314" s="82"/>
      <c r="F314" s="89"/>
      <c r="G314" s="89"/>
      <c r="H314" s="80"/>
      <c r="I314" s="2"/>
      <c r="J314" s="2"/>
      <c r="K314" s="2"/>
    </row>
    <row r="315" spans="1:16" s="1" customFormat="1">
      <c r="A315" s="80"/>
      <c r="B315" s="118" t="str">
        <f>B309</f>
        <v>Rest Room</v>
      </c>
      <c r="C315" s="119">
        <f>C309</f>
        <v>1</v>
      </c>
      <c r="D315" s="81">
        <f>D309*2+E309*2</f>
        <v>26.49</v>
      </c>
      <c r="E315" s="82"/>
      <c r="F315" s="82">
        <v>0.1</v>
      </c>
      <c r="G315" s="82">
        <f>PRODUCT(C315:F315)</f>
        <v>2.649</v>
      </c>
      <c r="H315" s="81" t="s">
        <v>6</v>
      </c>
      <c r="I315" s="2"/>
      <c r="J315" s="2"/>
      <c r="K315" s="2"/>
    </row>
    <row r="316" spans="1:16" s="1" customFormat="1">
      <c r="A316" s="80"/>
      <c r="B316" s="116"/>
      <c r="C316" s="119"/>
      <c r="D316" s="81"/>
      <c r="E316" s="82"/>
      <c r="F316" s="82"/>
      <c r="G316" s="82"/>
      <c r="H316" s="81"/>
      <c r="I316" s="2"/>
      <c r="J316" s="2"/>
      <c r="K316" s="2"/>
    </row>
    <row r="317" spans="1:16" s="1" customFormat="1">
      <c r="A317" s="80"/>
      <c r="B317" s="116" t="s">
        <v>197</v>
      </c>
      <c r="C317" s="119"/>
      <c r="D317" s="81"/>
      <c r="E317" s="82"/>
      <c r="F317" s="89" t="s">
        <v>33</v>
      </c>
      <c r="G317" s="36">
        <f>ROUND(SUM(G315:G316)*1.1,0)</f>
        <v>3</v>
      </c>
      <c r="H317" s="80" t="s">
        <v>6</v>
      </c>
      <c r="I317" s="2"/>
      <c r="J317" s="2"/>
      <c r="K317" s="2"/>
    </row>
    <row r="318" spans="1:16" s="1" customFormat="1">
      <c r="A318" s="80"/>
      <c r="B318" s="116"/>
      <c r="C318" s="119"/>
      <c r="D318" s="81"/>
      <c r="E318" s="82"/>
      <c r="F318" s="82"/>
      <c r="G318" s="82"/>
      <c r="H318" s="81"/>
      <c r="I318" s="2"/>
      <c r="J318" s="2"/>
      <c r="K318" s="2"/>
    </row>
    <row r="319" spans="1:16" s="1" customFormat="1">
      <c r="A319" s="80">
        <f>A314+1</f>
        <v>21</v>
      </c>
      <c r="B319" s="116" t="s">
        <v>151</v>
      </c>
      <c r="C319" s="81"/>
      <c r="D319" s="82"/>
      <c r="E319" s="82"/>
      <c r="F319" s="82"/>
      <c r="G319" s="82"/>
      <c r="H319" s="81"/>
      <c r="I319" s="2"/>
      <c r="J319" s="2"/>
      <c r="K319" s="2"/>
    </row>
    <row r="320" spans="1:16" s="1" customFormat="1">
      <c r="A320" s="80"/>
      <c r="B320" s="116" t="s">
        <v>80</v>
      </c>
      <c r="C320" s="81"/>
      <c r="D320" s="82"/>
      <c r="E320" s="82"/>
      <c r="F320" s="82"/>
      <c r="G320" s="82"/>
      <c r="H320" s="81"/>
      <c r="I320" s="2"/>
      <c r="J320" s="2"/>
      <c r="K320" s="2"/>
    </row>
    <row r="321" spans="1:16" s="1" customFormat="1">
      <c r="A321" s="80"/>
      <c r="B321" s="118" t="s">
        <v>184</v>
      </c>
      <c r="C321" s="81">
        <v>1</v>
      </c>
      <c r="D321" s="82">
        <v>5.6</v>
      </c>
      <c r="E321" s="82">
        <v>2.1549999999999998</v>
      </c>
      <c r="F321" s="153"/>
      <c r="G321" s="82">
        <f>PRODUCT(C321:F321)</f>
        <v>12.067999999999998</v>
      </c>
      <c r="H321" s="81" t="s">
        <v>6</v>
      </c>
      <c r="I321" s="2"/>
      <c r="J321" s="2"/>
      <c r="K321" s="2"/>
    </row>
    <row r="322" spans="1:16" s="1" customFormat="1">
      <c r="A322" s="84"/>
      <c r="B322" s="154" t="s">
        <v>411</v>
      </c>
      <c r="C322" s="86">
        <v>4</v>
      </c>
      <c r="D322" s="87">
        <v>1.2</v>
      </c>
      <c r="E322" s="87">
        <v>1.5</v>
      </c>
      <c r="F322" s="277"/>
      <c r="G322" s="82">
        <f>PRODUCT(C322:F322)</f>
        <v>7.1999999999999993</v>
      </c>
      <c r="H322" s="81" t="s">
        <v>6</v>
      </c>
      <c r="I322" s="2"/>
      <c r="J322" s="2"/>
      <c r="K322" s="2"/>
    </row>
    <row r="323" spans="1:16" s="1" customFormat="1">
      <c r="A323" s="80"/>
      <c r="B323" s="118"/>
      <c r="C323" s="81"/>
      <c r="D323" s="82"/>
      <c r="E323" s="82"/>
      <c r="F323" s="89"/>
      <c r="G323" s="36"/>
      <c r="H323" s="80"/>
      <c r="I323" s="2"/>
      <c r="J323" s="2"/>
      <c r="K323" s="2"/>
    </row>
    <row r="324" spans="1:16" s="1" customFormat="1">
      <c r="A324" s="80"/>
      <c r="B324" s="83"/>
      <c r="C324" s="81"/>
      <c r="D324" s="82"/>
      <c r="E324" s="82"/>
      <c r="F324" s="89" t="s">
        <v>33</v>
      </c>
      <c r="G324" s="36">
        <f>ROUND(SUM(G321:G323)*1.1,0)</f>
        <v>21</v>
      </c>
      <c r="H324" s="80" t="s">
        <v>6</v>
      </c>
      <c r="I324" s="2"/>
      <c r="J324" s="2"/>
      <c r="K324" s="2"/>
    </row>
    <row r="325" spans="1:16" s="1" customFormat="1">
      <c r="A325" s="80"/>
      <c r="B325" s="116"/>
      <c r="C325" s="81"/>
      <c r="D325" s="82"/>
      <c r="E325" s="82"/>
      <c r="F325" s="89"/>
      <c r="G325" s="89"/>
      <c r="H325" s="80"/>
      <c r="I325" s="2"/>
      <c r="J325" s="2"/>
      <c r="K325" s="2"/>
    </row>
    <row r="326" spans="1:16" s="1" customFormat="1">
      <c r="A326" s="80"/>
      <c r="B326" s="116" t="s">
        <v>152</v>
      </c>
      <c r="C326" s="89"/>
      <c r="D326" s="89" t="s">
        <v>80</v>
      </c>
      <c r="E326" s="82"/>
      <c r="F326" s="89" t="s">
        <v>23</v>
      </c>
      <c r="G326" s="89">
        <f>G324</f>
        <v>21</v>
      </c>
      <c r="H326" s="80" t="s">
        <v>6</v>
      </c>
      <c r="I326" s="2"/>
      <c r="J326" s="2"/>
      <c r="K326" s="2"/>
    </row>
    <row r="327" spans="1:16" s="1" customFormat="1">
      <c r="A327" s="80"/>
      <c r="B327" s="83"/>
      <c r="C327" s="81"/>
      <c r="D327" s="82"/>
      <c r="E327" s="82"/>
      <c r="F327" s="89"/>
      <c r="G327" s="89"/>
      <c r="H327" s="80"/>
      <c r="I327" s="2"/>
      <c r="J327" s="2"/>
      <c r="K327" s="2"/>
    </row>
    <row r="328" spans="1:16" s="1" customFormat="1">
      <c r="A328" s="80">
        <f>A319+1</f>
        <v>22</v>
      </c>
      <c r="B328" s="116" t="s">
        <v>153</v>
      </c>
      <c r="C328" s="81"/>
      <c r="D328" s="82"/>
      <c r="E328" s="82"/>
      <c r="F328" s="82"/>
      <c r="G328" s="89"/>
      <c r="H328" s="80"/>
      <c r="I328" s="2"/>
      <c r="J328" s="2"/>
      <c r="K328" s="2"/>
    </row>
    <row r="329" spans="1:16" s="1" customFormat="1">
      <c r="A329" s="80"/>
      <c r="B329" s="116" t="str">
        <f>B320</f>
        <v>Ground Floor</v>
      </c>
      <c r="C329" s="81"/>
      <c r="D329" s="82"/>
      <c r="E329" s="82"/>
      <c r="F329" s="82"/>
      <c r="G329" s="82"/>
      <c r="H329" s="81"/>
      <c r="I329" s="2"/>
      <c r="J329" s="2"/>
      <c r="K329" s="2"/>
    </row>
    <row r="330" spans="1:16" s="1" customFormat="1">
      <c r="A330" s="80"/>
      <c r="B330" s="83" t="str">
        <f>B321</f>
        <v>Toilet Block</v>
      </c>
      <c r="C330" s="81">
        <f>C321</f>
        <v>1</v>
      </c>
      <c r="D330" s="82">
        <f>5.6*2+2.155*2</f>
        <v>15.509999999999998</v>
      </c>
      <c r="E330" s="82"/>
      <c r="F330" s="82">
        <v>3.6</v>
      </c>
      <c r="G330" s="82">
        <f>PRODUCT(C330:F330)</f>
        <v>55.835999999999991</v>
      </c>
      <c r="H330" s="81" t="s">
        <v>6</v>
      </c>
      <c r="I330" s="2"/>
      <c r="J330" s="2"/>
      <c r="K330" s="2"/>
    </row>
    <row r="331" spans="1:16" s="1" customFormat="1">
      <c r="A331" s="80"/>
      <c r="B331" s="88" t="s">
        <v>199</v>
      </c>
      <c r="C331" s="81">
        <v>1</v>
      </c>
      <c r="D331" s="82">
        <f>0.9*2</f>
        <v>1.8</v>
      </c>
      <c r="E331" s="82"/>
      <c r="F331" s="82">
        <v>3.6</v>
      </c>
      <c r="G331" s="82">
        <f>PRODUCT(C331:F331)</f>
        <v>6.48</v>
      </c>
      <c r="H331" s="81" t="s">
        <v>6</v>
      </c>
      <c r="I331" s="2"/>
      <c r="J331" s="2"/>
      <c r="K331" s="2"/>
    </row>
    <row r="332" spans="1:16" s="1" customFormat="1">
      <c r="A332" s="80"/>
      <c r="B332" s="83" t="s">
        <v>188</v>
      </c>
      <c r="C332" s="81">
        <v>4</v>
      </c>
      <c r="D332" s="82">
        <f>1.2*2+1.5*2</f>
        <v>5.4</v>
      </c>
      <c r="E332" s="82"/>
      <c r="F332" s="82">
        <v>3</v>
      </c>
      <c r="G332" s="82">
        <f>PRODUCT(C332:F332)</f>
        <v>64.800000000000011</v>
      </c>
      <c r="H332" s="81" t="s">
        <v>6</v>
      </c>
      <c r="I332" s="2"/>
      <c r="J332"/>
      <c r="K332"/>
      <c r="L332"/>
      <c r="M332"/>
      <c r="N332"/>
      <c r="O332"/>
      <c r="P332"/>
    </row>
    <row r="333" spans="1:16" s="1" customFormat="1">
      <c r="A333" s="80"/>
      <c r="B333" s="116" t="s">
        <v>138</v>
      </c>
      <c r="C333" s="81"/>
      <c r="D333" s="82"/>
      <c r="E333" s="82"/>
      <c r="F333" s="82"/>
      <c r="G333" s="82"/>
      <c r="H333" s="81"/>
      <c r="I333" s="2"/>
      <c r="J333"/>
      <c r="K333"/>
      <c r="L333"/>
      <c r="M333"/>
      <c r="N333"/>
      <c r="O333"/>
      <c r="P333"/>
    </row>
    <row r="334" spans="1:16" s="1" customFormat="1">
      <c r="A334" s="80"/>
      <c r="B334" s="83" t="s">
        <v>187</v>
      </c>
      <c r="C334" s="81">
        <v>4</v>
      </c>
      <c r="D334" s="82">
        <v>0.75</v>
      </c>
      <c r="E334" s="82"/>
      <c r="F334" s="82">
        <v>2.1</v>
      </c>
      <c r="G334" s="82">
        <f>-PRODUCT(C334:F334)</f>
        <v>-6.3000000000000007</v>
      </c>
      <c r="H334" s="81" t="s">
        <v>6</v>
      </c>
      <c r="I334" s="2"/>
      <c r="J334"/>
      <c r="K334"/>
      <c r="L334"/>
      <c r="M334"/>
      <c r="N334"/>
      <c r="O334"/>
      <c r="P334"/>
    </row>
    <row r="335" spans="1:16" s="1" customFormat="1">
      <c r="A335" s="80"/>
      <c r="B335" s="83"/>
      <c r="C335" s="81"/>
      <c r="D335" s="82"/>
      <c r="E335" s="82"/>
      <c r="F335" s="89" t="s">
        <v>33</v>
      </c>
      <c r="G335" s="36">
        <f>ROUND(SUM(G330:G334)*1.1,0)</f>
        <v>133</v>
      </c>
      <c r="H335" s="80" t="s">
        <v>6</v>
      </c>
      <c r="I335" s="2"/>
      <c r="J335"/>
      <c r="K335"/>
      <c r="L335"/>
      <c r="M335"/>
      <c r="N335"/>
      <c r="O335"/>
      <c r="P335"/>
    </row>
    <row r="336" spans="1:16" s="1" customFormat="1">
      <c r="A336" s="80"/>
      <c r="B336" s="116"/>
      <c r="C336" s="81"/>
      <c r="D336" s="82"/>
      <c r="E336" s="82"/>
      <c r="F336" s="82"/>
      <c r="G336" s="82"/>
      <c r="H336" s="81"/>
      <c r="I336" s="2"/>
      <c r="J336"/>
      <c r="K336"/>
      <c r="L336"/>
      <c r="M336"/>
      <c r="N336"/>
      <c r="O336"/>
      <c r="P336"/>
    </row>
    <row r="337" spans="1:16" s="1" customFormat="1">
      <c r="A337" s="80"/>
      <c r="B337" s="116" t="s">
        <v>153</v>
      </c>
      <c r="C337" s="89"/>
      <c r="D337" s="89" t="s">
        <v>80</v>
      </c>
      <c r="E337" s="82"/>
      <c r="F337" s="89" t="s">
        <v>23</v>
      </c>
      <c r="G337" s="89">
        <f>G335</f>
        <v>133</v>
      </c>
      <c r="H337" s="80" t="s">
        <v>6</v>
      </c>
      <c r="I337" s="2"/>
      <c r="J337"/>
      <c r="K337"/>
      <c r="L337"/>
      <c r="M337"/>
      <c r="N337"/>
      <c r="O337"/>
      <c r="P337"/>
    </row>
    <row r="338" spans="1:16" s="1" customFormat="1">
      <c r="A338" s="80"/>
      <c r="B338" s="116"/>
      <c r="C338" s="81"/>
      <c r="D338" s="82"/>
      <c r="E338" s="82"/>
      <c r="F338" s="82"/>
      <c r="G338" s="89"/>
      <c r="H338" s="80"/>
      <c r="I338" s="2"/>
      <c r="J338"/>
      <c r="K338"/>
      <c r="L338"/>
      <c r="M338"/>
      <c r="N338"/>
      <c r="O338"/>
      <c r="P338"/>
    </row>
    <row r="339" spans="1:16" s="1" customFormat="1">
      <c r="A339" s="80">
        <f>A328+1</f>
        <v>23</v>
      </c>
      <c r="B339" s="116" t="s">
        <v>154</v>
      </c>
      <c r="C339" s="81"/>
      <c r="D339" s="82"/>
      <c r="E339" s="82"/>
      <c r="F339" s="82"/>
      <c r="G339" s="82"/>
      <c r="H339" s="81"/>
      <c r="I339" s="2"/>
      <c r="J339"/>
      <c r="K339"/>
      <c r="L339"/>
      <c r="M339"/>
      <c r="N339"/>
      <c r="O339"/>
      <c r="P339"/>
    </row>
    <row r="340" spans="1:16" s="1" customFormat="1">
      <c r="A340" s="80"/>
      <c r="B340" s="278" t="s">
        <v>203</v>
      </c>
      <c r="C340" s="81"/>
      <c r="D340" s="82"/>
      <c r="E340" s="82"/>
      <c r="F340" s="82"/>
      <c r="G340" s="82"/>
      <c r="H340" s="81"/>
      <c r="I340" s="2"/>
      <c r="J340"/>
      <c r="K340"/>
      <c r="L340"/>
      <c r="M340"/>
      <c r="N340"/>
      <c r="O340"/>
      <c r="P340"/>
    </row>
    <row r="341" spans="1:16" s="1" customFormat="1">
      <c r="A341" s="38"/>
      <c r="B341" s="34" t="s">
        <v>155</v>
      </c>
      <c r="C341" s="33">
        <f>3*2</f>
        <v>6</v>
      </c>
      <c r="D341" s="35">
        <v>2</v>
      </c>
      <c r="E341" s="35">
        <v>0.3</v>
      </c>
      <c r="F341" s="35"/>
      <c r="G341" s="35">
        <f>PRODUCT(C341:F341)</f>
        <v>3.5999999999999996</v>
      </c>
      <c r="H341" s="35" t="s">
        <v>7</v>
      </c>
      <c r="I341" s="2"/>
      <c r="J341"/>
      <c r="K341"/>
      <c r="L341"/>
      <c r="M341"/>
      <c r="N341"/>
      <c r="O341"/>
      <c r="P341"/>
    </row>
    <row r="342" spans="1:16" s="1" customFormat="1">
      <c r="A342" s="38"/>
      <c r="B342" s="34" t="s">
        <v>204</v>
      </c>
      <c r="C342" s="33">
        <f>C341</f>
        <v>6</v>
      </c>
      <c r="D342" s="35">
        <v>2</v>
      </c>
      <c r="E342" s="35"/>
      <c r="F342" s="35">
        <v>0.2</v>
      </c>
      <c r="G342" s="35">
        <f>PRODUCT(C342:F342)</f>
        <v>2.4000000000000004</v>
      </c>
      <c r="H342" s="35" t="s">
        <v>7</v>
      </c>
      <c r="I342" s="2"/>
      <c r="J342"/>
      <c r="K342"/>
      <c r="L342"/>
      <c r="M342"/>
      <c r="N342"/>
      <c r="O342"/>
      <c r="P342"/>
    </row>
    <row r="343" spans="1:16" s="1" customFormat="1">
      <c r="A343" s="80"/>
      <c r="B343" s="83"/>
      <c r="C343" s="81"/>
      <c r="D343" s="82"/>
      <c r="E343" s="81"/>
      <c r="F343" s="82"/>
      <c r="G343" s="82"/>
      <c r="H343" s="81"/>
      <c r="I343" s="2"/>
      <c r="J343"/>
      <c r="K343"/>
      <c r="L343"/>
      <c r="M343"/>
      <c r="N343"/>
      <c r="O343"/>
      <c r="P343"/>
    </row>
    <row r="344" spans="1:16" s="1" customFormat="1">
      <c r="A344" s="80"/>
      <c r="B344" s="116"/>
      <c r="C344" s="81"/>
      <c r="D344" s="82"/>
      <c r="E344" s="82"/>
      <c r="F344" s="89" t="s">
        <v>33</v>
      </c>
      <c r="G344" s="36">
        <f>ROUND(SUM(G341:G343)*1.1,0)</f>
        <v>7</v>
      </c>
      <c r="H344" s="80" t="s">
        <v>6</v>
      </c>
      <c r="I344" s="2"/>
      <c r="J344" s="2"/>
      <c r="K344" s="2"/>
    </row>
    <row r="345" spans="1:16" s="1" customFormat="1">
      <c r="A345" s="80"/>
      <c r="B345" s="116"/>
      <c r="C345" s="81"/>
      <c r="D345" s="82"/>
      <c r="E345" s="82"/>
      <c r="F345" s="82"/>
      <c r="G345" s="82"/>
      <c r="H345" s="81"/>
      <c r="I345" s="2"/>
      <c r="J345" s="2"/>
      <c r="K345" s="2"/>
    </row>
    <row r="346" spans="1:16" s="1" customFormat="1">
      <c r="A346" s="80"/>
      <c r="B346" s="116" t="s">
        <v>154</v>
      </c>
      <c r="C346" s="89"/>
      <c r="D346" s="89" t="s">
        <v>80</v>
      </c>
      <c r="E346" s="82"/>
      <c r="F346" s="89" t="s">
        <v>23</v>
      </c>
      <c r="G346" s="89">
        <f>G344</f>
        <v>7</v>
      </c>
      <c r="H346" s="80" t="s">
        <v>6</v>
      </c>
      <c r="I346" s="2"/>
      <c r="J346" s="2"/>
      <c r="K346" s="2"/>
    </row>
    <row r="347" spans="1:16" s="1" customFormat="1">
      <c r="A347" s="84"/>
      <c r="B347" s="85"/>
      <c r="C347" s="90"/>
      <c r="D347" s="90"/>
      <c r="E347" s="87"/>
      <c r="F347" s="90"/>
      <c r="G347" s="90"/>
      <c r="H347" s="84"/>
      <c r="I347" s="2"/>
      <c r="J347" s="2"/>
      <c r="K347" s="2"/>
    </row>
    <row r="348" spans="1:16" customFormat="1">
      <c r="A348" s="84">
        <f>A339+1</f>
        <v>24</v>
      </c>
      <c r="B348" s="85" t="s">
        <v>716</v>
      </c>
      <c r="C348" s="90"/>
      <c r="D348" s="90"/>
      <c r="E348" s="87"/>
      <c r="F348" s="90"/>
      <c r="G348" s="45"/>
      <c r="H348" s="175"/>
      <c r="J348" s="2"/>
      <c r="K348" s="2"/>
      <c r="L348" s="1"/>
      <c r="M348" s="1"/>
      <c r="N348" s="1"/>
      <c r="O348" s="1"/>
      <c r="P348" s="1"/>
    </row>
    <row r="349" spans="1:16" customFormat="1">
      <c r="A349" s="84"/>
      <c r="B349" s="85" t="s">
        <v>569</v>
      </c>
      <c r="C349" s="90"/>
      <c r="D349" s="90"/>
      <c r="E349" s="87"/>
      <c r="F349" s="90"/>
      <c r="G349" s="45"/>
      <c r="H349" s="175"/>
      <c r="J349" s="2"/>
      <c r="K349" s="2"/>
      <c r="L349" s="1"/>
      <c r="M349" s="1"/>
      <c r="N349" s="1"/>
      <c r="O349" s="1"/>
      <c r="P349" s="1"/>
    </row>
    <row r="350" spans="1:16" customFormat="1">
      <c r="A350" s="84"/>
      <c r="B350" s="88" t="s">
        <v>718</v>
      </c>
      <c r="C350" s="155">
        <v>1</v>
      </c>
      <c r="D350" s="87">
        <v>2.0499999999999998</v>
      </c>
      <c r="E350" s="87">
        <v>0.6</v>
      </c>
      <c r="F350" s="90"/>
      <c r="G350" s="42">
        <f>PRODUCT(C350:F350)</f>
        <v>1.2299999999999998</v>
      </c>
      <c r="H350" s="174" t="s">
        <v>6</v>
      </c>
      <c r="J350" s="2"/>
      <c r="K350" s="2"/>
      <c r="L350" s="1"/>
      <c r="M350" s="1"/>
      <c r="N350" s="1"/>
      <c r="O350" s="1"/>
      <c r="P350" s="1"/>
    </row>
    <row r="351" spans="1:16" customFormat="1">
      <c r="A351" s="84"/>
      <c r="B351" s="85"/>
      <c r="C351" s="90"/>
      <c r="D351" s="90"/>
      <c r="E351" s="87"/>
      <c r="F351" s="90"/>
      <c r="G351" s="90"/>
      <c r="H351" s="84"/>
      <c r="J351" s="2"/>
      <c r="K351" s="2"/>
      <c r="L351" s="1"/>
      <c r="M351" s="1"/>
      <c r="N351" s="1"/>
      <c r="O351" s="1"/>
      <c r="P351" s="1"/>
    </row>
    <row r="352" spans="1:16" customFormat="1">
      <c r="A352" s="84"/>
      <c r="B352" s="85"/>
      <c r="C352" s="90"/>
      <c r="D352" s="90"/>
      <c r="E352" s="87"/>
      <c r="F352" s="90" t="s">
        <v>33</v>
      </c>
      <c r="G352" s="45">
        <f>ROUND(SUM(G350:G351)*1.1,0)</f>
        <v>1</v>
      </c>
      <c r="H352" s="175" t="s">
        <v>6</v>
      </c>
      <c r="J352" s="2"/>
      <c r="K352" s="2"/>
      <c r="L352" s="1"/>
      <c r="M352" s="1"/>
      <c r="N352" s="1"/>
      <c r="O352" s="1"/>
      <c r="P352" s="1"/>
    </row>
    <row r="353" spans="1:16" customFormat="1">
      <c r="A353" s="84"/>
      <c r="B353" s="85"/>
      <c r="C353" s="90"/>
      <c r="D353" s="90"/>
      <c r="E353" s="87"/>
      <c r="F353" s="90"/>
      <c r="G353" s="45"/>
      <c r="H353" s="175"/>
      <c r="J353" s="2"/>
      <c r="K353" s="2"/>
      <c r="L353" s="1"/>
      <c r="M353" s="1"/>
      <c r="N353" s="1"/>
      <c r="O353" s="1"/>
      <c r="P353" s="1"/>
    </row>
    <row r="354" spans="1:16" customFormat="1">
      <c r="A354" s="84"/>
      <c r="B354" s="297" t="s">
        <v>719</v>
      </c>
      <c r="C354" s="90"/>
      <c r="D354" s="90"/>
      <c r="E354" s="87"/>
      <c r="F354" s="90"/>
      <c r="G354" s="45"/>
      <c r="H354" s="175"/>
      <c r="J354" s="2"/>
      <c r="K354" s="2"/>
      <c r="L354" s="1"/>
      <c r="M354" s="1"/>
      <c r="N354" s="1"/>
      <c r="O354" s="1"/>
      <c r="P354" s="1"/>
    </row>
    <row r="355" spans="1:16" customFormat="1">
      <c r="A355" s="84"/>
      <c r="B355" s="88" t="s">
        <v>186</v>
      </c>
      <c r="C355" s="155">
        <v>1</v>
      </c>
      <c r="D355" s="87">
        <v>0.9</v>
      </c>
      <c r="E355" s="87">
        <v>0.2</v>
      </c>
      <c r="F355" s="90"/>
      <c r="G355" s="42">
        <f>PRODUCT(C355:F355)</f>
        <v>0.18000000000000002</v>
      </c>
      <c r="H355" s="174" t="s">
        <v>6</v>
      </c>
      <c r="J355" s="2"/>
      <c r="K355" s="2"/>
      <c r="L355" s="1"/>
      <c r="M355" s="1"/>
      <c r="N355" s="1"/>
      <c r="O355" s="1"/>
      <c r="P355" s="1"/>
    </row>
    <row r="356" spans="1:16" customFormat="1">
      <c r="A356" s="84"/>
      <c r="B356" s="88" t="s">
        <v>103</v>
      </c>
      <c r="C356" s="155">
        <v>6</v>
      </c>
      <c r="D356" s="87">
        <v>1.2</v>
      </c>
      <c r="E356" s="87">
        <v>0.2</v>
      </c>
      <c r="F356" s="90"/>
      <c r="G356" s="42">
        <f>PRODUCT(C356:F356)</f>
        <v>1.44</v>
      </c>
      <c r="H356" s="174" t="s">
        <v>6</v>
      </c>
      <c r="J356" s="2"/>
      <c r="K356" s="2"/>
      <c r="L356" s="1"/>
      <c r="M356" s="1"/>
      <c r="N356" s="1"/>
      <c r="O356" s="1"/>
      <c r="P356" s="1"/>
    </row>
    <row r="357" spans="1:16" customFormat="1">
      <c r="A357" s="84"/>
      <c r="B357" s="85"/>
      <c r="C357" s="90"/>
      <c r="D357" s="90"/>
      <c r="E357" s="87"/>
      <c r="F357" s="90"/>
      <c r="G357" s="45"/>
      <c r="H357" s="175"/>
      <c r="J357" s="2"/>
      <c r="K357" s="2"/>
      <c r="L357" s="1"/>
      <c r="M357" s="1"/>
      <c r="N357" s="1"/>
      <c r="O357" s="1"/>
      <c r="P357" s="1"/>
    </row>
    <row r="358" spans="1:16" customFormat="1">
      <c r="A358" s="84"/>
      <c r="B358" s="85"/>
      <c r="C358" s="90"/>
      <c r="D358" s="90"/>
      <c r="E358" s="87"/>
      <c r="F358" s="90" t="s">
        <v>33</v>
      </c>
      <c r="G358" s="45">
        <f>ROUND(SUM(G355:G357)*1.1,0)</f>
        <v>2</v>
      </c>
      <c r="H358" s="175" t="s">
        <v>6</v>
      </c>
      <c r="J358" s="2"/>
      <c r="K358" s="2"/>
      <c r="L358" s="1"/>
      <c r="M358" s="1"/>
      <c r="N358" s="1"/>
      <c r="O358" s="1"/>
      <c r="P358" s="1"/>
    </row>
    <row r="359" spans="1:16" customFormat="1">
      <c r="A359" s="84"/>
      <c r="B359" s="85"/>
      <c r="C359" s="90"/>
      <c r="D359" s="90"/>
      <c r="E359" s="87"/>
      <c r="F359" s="90"/>
      <c r="G359" s="45"/>
      <c r="H359" s="175"/>
      <c r="J359" s="2"/>
      <c r="K359" s="2"/>
      <c r="L359" s="2"/>
      <c r="M359" s="2"/>
      <c r="N359" s="2"/>
      <c r="O359" s="2"/>
      <c r="P359" s="2"/>
    </row>
    <row r="360" spans="1:16" s="1" customFormat="1">
      <c r="A360" s="84"/>
      <c r="B360" s="85"/>
      <c r="C360" s="90"/>
      <c r="D360" s="90"/>
      <c r="E360" s="634" t="s">
        <v>110</v>
      </c>
      <c r="F360" s="635"/>
      <c r="G360" s="90">
        <f>G358+G352</f>
        <v>3</v>
      </c>
      <c r="H360" s="175" t="s">
        <v>6</v>
      </c>
      <c r="I360" s="2"/>
      <c r="J360" s="2"/>
      <c r="K360" s="2"/>
      <c r="L360" s="2"/>
      <c r="M360" s="2"/>
      <c r="N360" s="2"/>
      <c r="O360" s="2"/>
      <c r="P360" s="2"/>
    </row>
    <row r="361" spans="1:16" s="1" customFormat="1">
      <c r="A361" s="80"/>
      <c r="B361" s="83"/>
      <c r="C361" s="81"/>
      <c r="D361" s="82"/>
      <c r="E361" s="82"/>
      <c r="F361" s="89"/>
      <c r="G361" s="89"/>
      <c r="H361" s="80"/>
      <c r="I361" s="2"/>
      <c r="J361" s="2"/>
      <c r="K361" s="2"/>
      <c r="L361" s="2"/>
      <c r="M361" s="2"/>
      <c r="N361" s="2"/>
      <c r="O361" s="2"/>
      <c r="P361" s="2"/>
    </row>
    <row r="362" spans="1:16" s="1" customFormat="1">
      <c r="A362" s="80">
        <f>A348+1</f>
        <v>25</v>
      </c>
      <c r="B362" s="116" t="s">
        <v>156</v>
      </c>
      <c r="C362" s="81"/>
      <c r="D362" s="82"/>
      <c r="E362" s="82"/>
      <c r="F362" s="82"/>
      <c r="G362" s="89"/>
      <c r="H362" s="80"/>
      <c r="I362" s="2"/>
      <c r="J362" s="6"/>
      <c r="K362" s="6"/>
      <c r="L362" s="6"/>
      <c r="M362" s="6"/>
      <c r="N362" s="6"/>
      <c r="O362" s="6"/>
      <c r="P362" s="6"/>
    </row>
    <row r="363" spans="1:16" s="1" customFormat="1">
      <c r="A363" s="80"/>
      <c r="B363" s="116" t="s">
        <v>157</v>
      </c>
      <c r="C363" s="89"/>
      <c r="D363" s="89"/>
      <c r="E363" s="89" t="s">
        <v>80</v>
      </c>
      <c r="F363" s="82"/>
      <c r="G363" s="89">
        <f>G263</f>
        <v>252</v>
      </c>
      <c r="H363" s="80" t="s">
        <v>6</v>
      </c>
      <c r="I363" s="2"/>
      <c r="J363" s="6"/>
      <c r="K363" s="6"/>
      <c r="L363" s="6"/>
      <c r="M363" s="6"/>
      <c r="N363" s="6"/>
      <c r="O363" s="6"/>
      <c r="P363" s="6"/>
    </row>
    <row r="364" spans="1:16" s="1" customFormat="1">
      <c r="A364" s="80"/>
      <c r="B364" s="116" t="s">
        <v>158</v>
      </c>
      <c r="C364" s="89"/>
      <c r="D364" s="89"/>
      <c r="E364" s="89" t="s">
        <v>80</v>
      </c>
      <c r="F364" s="82"/>
      <c r="G364" s="89">
        <f>G278+G292</f>
        <v>364</v>
      </c>
      <c r="H364" s="80" t="s">
        <v>6</v>
      </c>
      <c r="I364" s="2"/>
      <c r="J364" s="6"/>
      <c r="K364" s="6"/>
      <c r="L364" s="6"/>
      <c r="M364" s="6"/>
      <c r="N364" s="6"/>
      <c r="O364" s="6"/>
      <c r="P364" s="6"/>
    </row>
    <row r="365" spans="1:16" s="1" customFormat="1">
      <c r="A365" s="84"/>
      <c r="B365" s="85" t="s">
        <v>853</v>
      </c>
      <c r="C365" s="90"/>
      <c r="D365" s="89"/>
      <c r="E365" s="89" t="s">
        <v>80</v>
      </c>
      <c r="F365" s="87"/>
      <c r="G365" s="90">
        <f>G363+G364</f>
        <v>616</v>
      </c>
      <c r="H365" s="80" t="s">
        <v>6</v>
      </c>
      <c r="I365" s="2"/>
      <c r="J365" s="6"/>
      <c r="K365" s="6"/>
      <c r="L365" s="6"/>
      <c r="M365" s="6"/>
      <c r="N365" s="6"/>
      <c r="O365" s="6"/>
      <c r="P365" s="6"/>
    </row>
    <row r="366" spans="1:16" s="1" customFormat="1">
      <c r="A366" s="80"/>
      <c r="B366" s="116" t="s">
        <v>159</v>
      </c>
      <c r="C366" s="89"/>
      <c r="D366" s="89"/>
      <c r="E366" s="89" t="s">
        <v>80</v>
      </c>
      <c r="F366" s="82"/>
      <c r="G366" s="89">
        <v>0</v>
      </c>
      <c r="H366" s="80" t="s">
        <v>6</v>
      </c>
      <c r="I366" s="2"/>
      <c r="J366" s="6"/>
      <c r="K366" s="6"/>
      <c r="L366" s="6"/>
      <c r="M366" s="6"/>
      <c r="N366" s="6"/>
      <c r="O366" s="6"/>
      <c r="P366" s="6"/>
    </row>
    <row r="367" spans="1:16" s="1" customFormat="1">
      <c r="A367" s="80"/>
      <c r="B367" s="116"/>
      <c r="C367" s="81"/>
      <c r="D367" s="82"/>
      <c r="E367" s="82"/>
      <c r="F367" s="82"/>
      <c r="G367" s="89"/>
      <c r="H367" s="80"/>
      <c r="I367" s="2"/>
      <c r="J367" s="6"/>
      <c r="K367" s="6"/>
      <c r="L367" s="6"/>
      <c r="M367" s="6"/>
      <c r="N367" s="6"/>
      <c r="O367" s="6"/>
      <c r="P367" s="6"/>
    </row>
    <row r="368" spans="1:16" s="1" customFormat="1">
      <c r="A368" s="80">
        <f>A362+1</f>
        <v>26</v>
      </c>
      <c r="B368" s="116" t="s">
        <v>160</v>
      </c>
      <c r="C368" s="81"/>
      <c r="D368" s="82"/>
      <c r="E368" s="82"/>
      <c r="F368" s="82"/>
      <c r="G368" s="89"/>
      <c r="H368" s="80"/>
      <c r="I368" s="2"/>
      <c r="J368" s="6"/>
      <c r="K368" s="6"/>
      <c r="L368" s="6"/>
      <c r="M368" s="6"/>
      <c r="N368" s="6"/>
      <c r="O368" s="6"/>
      <c r="P368" s="6"/>
    </row>
    <row r="369" spans="1:16" s="1" customFormat="1">
      <c r="A369" s="80"/>
      <c r="B369" s="116" t="s">
        <v>80</v>
      </c>
      <c r="C369" s="81"/>
      <c r="D369" s="82"/>
      <c r="E369" s="82"/>
      <c r="F369" s="82"/>
      <c r="G369" s="89"/>
      <c r="H369" s="80"/>
      <c r="I369" s="2"/>
      <c r="J369" s="6"/>
      <c r="K369" s="6"/>
      <c r="L369" s="6"/>
      <c r="M369" s="6"/>
      <c r="N369" s="6"/>
      <c r="O369" s="6"/>
      <c r="P369" s="6"/>
    </row>
    <row r="370" spans="1:16" s="1" customFormat="1">
      <c r="A370" s="80"/>
      <c r="B370" s="116" t="s">
        <v>161</v>
      </c>
      <c r="C370" s="81"/>
      <c r="D370" s="82"/>
      <c r="E370" s="82"/>
      <c r="F370" s="82"/>
      <c r="G370" s="89"/>
      <c r="H370" s="80"/>
      <c r="I370" s="2"/>
      <c r="J370" s="6"/>
      <c r="K370" s="6"/>
      <c r="L370" s="6"/>
      <c r="M370" s="6"/>
      <c r="N370" s="6"/>
      <c r="O370" s="6"/>
      <c r="P370" s="6"/>
    </row>
    <row r="371" spans="1:16" s="1" customFormat="1">
      <c r="A371" s="80"/>
      <c r="B371" s="118" t="s">
        <v>184</v>
      </c>
      <c r="C371" s="81">
        <v>1</v>
      </c>
      <c r="D371" s="82">
        <v>5.6</v>
      </c>
      <c r="E371" s="82">
        <v>3.7549999999999999</v>
      </c>
      <c r="F371" s="82"/>
      <c r="G371" s="82">
        <f>PRODUCT(C371:F371)</f>
        <v>21.027999999999999</v>
      </c>
      <c r="H371" s="81" t="s">
        <v>6</v>
      </c>
      <c r="I371" s="2"/>
      <c r="J371" s="6"/>
      <c r="K371" s="6"/>
      <c r="L371" s="6"/>
      <c r="M371" s="6"/>
      <c r="N371" s="6"/>
      <c r="O371" s="6"/>
      <c r="P371" s="6"/>
    </row>
    <row r="372" spans="1:16" s="1" customFormat="1">
      <c r="A372" s="80"/>
      <c r="B372" s="118"/>
      <c r="C372" s="81"/>
      <c r="D372" s="82"/>
      <c r="E372" s="82"/>
      <c r="F372" s="82"/>
      <c r="G372" s="82"/>
      <c r="H372" s="81"/>
      <c r="I372" s="2"/>
      <c r="J372" s="6"/>
      <c r="K372" s="6"/>
      <c r="L372" s="6"/>
      <c r="M372" s="6"/>
      <c r="N372" s="6"/>
      <c r="O372" s="6"/>
      <c r="P372" s="6"/>
    </row>
    <row r="373" spans="1:16" s="1" customFormat="1">
      <c r="A373" s="80"/>
      <c r="B373" s="118"/>
      <c r="C373" s="81"/>
      <c r="D373" s="82"/>
      <c r="E373" s="82"/>
      <c r="F373" s="89" t="s">
        <v>33</v>
      </c>
      <c r="G373" s="36">
        <f>ROUND(SUM(G371:G372)*1.1,0)</f>
        <v>23</v>
      </c>
      <c r="H373" s="80" t="s">
        <v>6</v>
      </c>
      <c r="I373" s="2"/>
      <c r="J373" s="6"/>
      <c r="K373" s="6"/>
      <c r="L373" s="6"/>
      <c r="M373" s="6"/>
      <c r="N373" s="6"/>
      <c r="O373" s="6"/>
      <c r="P373" s="6"/>
    </row>
    <row r="374" spans="1:16" s="1" customFormat="1">
      <c r="A374" s="80"/>
      <c r="B374" s="116" t="s">
        <v>162</v>
      </c>
      <c r="C374" s="81"/>
      <c r="D374" s="82"/>
      <c r="E374" s="82"/>
      <c r="F374" s="82"/>
      <c r="G374" s="89"/>
      <c r="H374" s="80"/>
      <c r="I374" s="2"/>
      <c r="J374" s="6"/>
      <c r="K374" s="6"/>
      <c r="L374" s="6"/>
      <c r="M374" s="6"/>
      <c r="N374" s="6"/>
      <c r="O374" s="6"/>
      <c r="P374" s="6"/>
    </row>
    <row r="375" spans="1:16">
      <c r="A375" s="80"/>
      <c r="B375" s="83" t="s">
        <v>163</v>
      </c>
      <c r="C375" s="81">
        <v>1</v>
      </c>
      <c r="D375" s="82">
        <v>6</v>
      </c>
      <c r="E375" s="82">
        <v>12</v>
      </c>
      <c r="F375" s="82"/>
      <c r="G375" s="82">
        <f>PRODUCT(C375:F375)</f>
        <v>72</v>
      </c>
      <c r="H375" s="81" t="s">
        <v>6</v>
      </c>
      <c r="J375" s="6"/>
      <c r="K375" s="6"/>
      <c r="L375" s="6"/>
      <c r="M375" s="6"/>
      <c r="N375" s="6"/>
      <c r="O375" s="6"/>
      <c r="P375" s="6"/>
    </row>
    <row r="376" spans="1:16">
      <c r="A376" s="80"/>
      <c r="B376" s="116"/>
      <c r="C376" s="81"/>
      <c r="D376" s="82"/>
      <c r="E376" s="82"/>
      <c r="F376" s="82"/>
      <c r="G376" s="89"/>
      <c r="H376" s="80"/>
      <c r="J376" s="6"/>
      <c r="K376" s="6"/>
      <c r="L376" s="6"/>
      <c r="M376" s="6"/>
      <c r="N376" s="6"/>
      <c r="O376" s="6"/>
      <c r="P376" s="6"/>
    </row>
    <row r="377" spans="1:16" ht="15.75" customHeight="1">
      <c r="A377" s="80"/>
      <c r="B377" s="116"/>
      <c r="C377" s="81"/>
      <c r="D377" s="82"/>
      <c r="E377" s="82"/>
      <c r="F377" s="89" t="s">
        <v>33</v>
      </c>
      <c r="G377" s="36">
        <f>ROUND(SUM(G375:G376)*1.1,0)</f>
        <v>79</v>
      </c>
      <c r="H377" s="80" t="s">
        <v>6</v>
      </c>
      <c r="J377" s="6"/>
      <c r="K377" s="6"/>
      <c r="L377" s="6"/>
      <c r="M377" s="6"/>
      <c r="N377" s="6"/>
      <c r="O377" s="6"/>
      <c r="P377" s="6"/>
    </row>
    <row r="378" spans="1:16" s="6" customFormat="1">
      <c r="A378" s="80">
        <f>A368+1</f>
        <v>27</v>
      </c>
      <c r="B378" s="116" t="s">
        <v>164</v>
      </c>
      <c r="C378" s="81"/>
      <c r="D378" s="82"/>
      <c r="E378" s="82"/>
      <c r="F378" s="82"/>
      <c r="G378" s="89"/>
      <c r="H378" s="80"/>
      <c r="I378" s="2"/>
    </row>
    <row r="379" spans="1:16" s="6" customFormat="1">
      <c r="A379" s="80"/>
      <c r="B379" s="116" t="s">
        <v>80</v>
      </c>
      <c r="C379" s="81"/>
      <c r="D379" s="82"/>
      <c r="E379" s="82"/>
      <c r="F379" s="82"/>
      <c r="G379" s="89"/>
      <c r="H379" s="80"/>
      <c r="I379" s="2"/>
    </row>
    <row r="380" spans="1:16" s="6" customFormat="1">
      <c r="A380" s="80"/>
      <c r="B380" s="116" t="s">
        <v>740</v>
      </c>
      <c r="C380" s="81"/>
      <c r="D380" s="89"/>
      <c r="E380" s="80"/>
      <c r="F380" s="82"/>
      <c r="G380" s="89"/>
      <c r="H380" s="80"/>
      <c r="I380" s="2"/>
    </row>
    <row r="381" spans="1:16" s="6" customFormat="1">
      <c r="A381" s="80"/>
      <c r="B381" s="83" t="s">
        <v>186</v>
      </c>
      <c r="C381" s="81">
        <v>2</v>
      </c>
      <c r="D381" s="82">
        <v>0.9</v>
      </c>
      <c r="E381" s="80"/>
      <c r="F381" s="82">
        <v>2.1</v>
      </c>
      <c r="G381" s="82">
        <f>PRODUCT(C381:F381)</f>
        <v>3.7800000000000002</v>
      </c>
      <c r="H381" s="81" t="s">
        <v>6</v>
      </c>
      <c r="I381" s="2"/>
    </row>
    <row r="382" spans="1:16" s="6" customFormat="1">
      <c r="A382" s="84"/>
      <c r="B382" s="88"/>
      <c r="C382" s="86"/>
      <c r="D382" s="87"/>
      <c r="E382" s="84"/>
      <c r="F382" s="87"/>
      <c r="G382" s="87"/>
      <c r="H382" s="86"/>
      <c r="I382" s="2"/>
    </row>
    <row r="383" spans="1:16" s="6" customFormat="1">
      <c r="A383" s="80"/>
      <c r="B383" s="83"/>
      <c r="C383" s="81"/>
      <c r="D383" s="82"/>
      <c r="E383" s="81"/>
      <c r="F383" s="89"/>
      <c r="G383" s="89">
        <f>ROUND(SUM(G381:G382),0)</f>
        <v>4</v>
      </c>
      <c r="H383" s="80" t="s">
        <v>6</v>
      </c>
      <c r="I383" s="2"/>
    </row>
    <row r="384" spans="1:16" s="6" customFormat="1">
      <c r="A384" s="80"/>
      <c r="B384" s="116" t="s">
        <v>165</v>
      </c>
      <c r="C384" s="81"/>
      <c r="D384" s="89"/>
      <c r="E384" s="80"/>
      <c r="F384" s="89" t="s">
        <v>33</v>
      </c>
      <c r="G384" s="89">
        <f>G383</f>
        <v>4</v>
      </c>
      <c r="H384" s="80" t="s">
        <v>6</v>
      </c>
      <c r="I384" s="2"/>
    </row>
    <row r="385" spans="1:16" s="6" customFormat="1">
      <c r="A385" s="80"/>
      <c r="B385" s="116"/>
      <c r="C385" s="81"/>
      <c r="D385" s="89"/>
      <c r="E385" s="80"/>
      <c r="F385" s="89"/>
      <c r="G385" s="89"/>
      <c r="H385" s="80"/>
      <c r="I385" s="2"/>
    </row>
    <row r="386" spans="1:16" s="6" customFormat="1">
      <c r="A386" s="80"/>
      <c r="B386" s="116" t="s">
        <v>414</v>
      </c>
      <c r="C386" s="81"/>
      <c r="D386" s="82"/>
      <c r="E386" s="82"/>
      <c r="F386" s="82"/>
      <c r="G386" s="89"/>
      <c r="H386" s="80"/>
      <c r="I386" s="2"/>
      <c r="J386" s="2"/>
      <c r="K386" s="2"/>
      <c r="L386" s="2"/>
      <c r="M386" s="2"/>
      <c r="N386" s="2"/>
      <c r="O386" s="2"/>
      <c r="P386" s="2"/>
    </row>
    <row r="387" spans="1:16" s="6" customFormat="1">
      <c r="A387" s="80"/>
      <c r="B387" s="116" t="str">
        <f>B379</f>
        <v>Ground Floor</v>
      </c>
      <c r="C387" s="81"/>
      <c r="D387" s="82"/>
      <c r="E387" s="82"/>
      <c r="F387" s="82"/>
      <c r="G387" s="89"/>
      <c r="H387" s="80"/>
      <c r="I387" s="2"/>
    </row>
    <row r="388" spans="1:16" s="6" customFormat="1">
      <c r="A388" s="80"/>
      <c r="B388" s="83" t="str">
        <f>B381</f>
        <v>D2</v>
      </c>
      <c r="C388" s="81">
        <f>C381</f>
        <v>2</v>
      </c>
      <c r="D388" s="82">
        <f>D381+F381*2</f>
        <v>5.1000000000000005</v>
      </c>
      <c r="E388" s="82"/>
      <c r="F388" s="82"/>
      <c r="G388" s="82">
        <f>PRODUCT(C388:F388)</f>
        <v>10.200000000000001</v>
      </c>
      <c r="H388" s="81" t="s">
        <v>9</v>
      </c>
      <c r="I388" s="2"/>
    </row>
    <row r="389" spans="1:16" s="6" customFormat="1">
      <c r="A389" s="80"/>
      <c r="B389" s="83"/>
      <c r="C389" s="81"/>
      <c r="D389" s="82"/>
      <c r="E389" s="82"/>
      <c r="F389" s="82"/>
      <c r="G389" s="82"/>
      <c r="H389" s="81"/>
      <c r="I389" s="2"/>
    </row>
    <row r="390" spans="1:16" s="6" customFormat="1">
      <c r="A390" s="80"/>
      <c r="B390" s="83"/>
      <c r="C390" s="81"/>
      <c r="D390" s="82"/>
      <c r="E390" s="82"/>
      <c r="F390" s="89"/>
      <c r="G390" s="89">
        <f>ROUND(SUM(G388:G389),0)</f>
        <v>10</v>
      </c>
      <c r="H390" s="80" t="s">
        <v>9</v>
      </c>
      <c r="I390" s="2"/>
    </row>
    <row r="391" spans="1:16" s="6" customFormat="1">
      <c r="A391" s="80"/>
      <c r="B391" s="116" t="s">
        <v>415</v>
      </c>
      <c r="C391" s="89"/>
      <c r="D391" s="80"/>
      <c r="E391" s="82"/>
      <c r="F391" s="89" t="s">
        <v>23</v>
      </c>
      <c r="G391" s="89">
        <f>ROUNDUP(G390,0)</f>
        <v>10</v>
      </c>
      <c r="H391" s="80" t="s">
        <v>9</v>
      </c>
      <c r="I391" s="2"/>
    </row>
    <row r="392" spans="1:16" s="6" customFormat="1">
      <c r="A392" s="80"/>
      <c r="B392" s="116"/>
      <c r="C392" s="89"/>
      <c r="D392" s="80"/>
      <c r="E392" s="82"/>
      <c r="F392" s="89"/>
      <c r="G392" s="89"/>
      <c r="H392" s="80"/>
      <c r="I392" s="2"/>
    </row>
    <row r="393" spans="1:16" s="6" customFormat="1">
      <c r="A393" s="80">
        <f>A378+1</f>
        <v>28</v>
      </c>
      <c r="B393" s="116" t="s">
        <v>857</v>
      </c>
      <c r="C393" s="89"/>
      <c r="D393" s="80"/>
      <c r="E393" s="82"/>
      <c r="F393" s="89"/>
      <c r="G393" s="89"/>
      <c r="H393" s="80"/>
      <c r="I393" s="2"/>
    </row>
    <row r="394" spans="1:16" s="6" customFormat="1">
      <c r="A394" s="80"/>
      <c r="B394" s="83" t="s">
        <v>205</v>
      </c>
      <c r="C394" s="81">
        <v>4</v>
      </c>
      <c r="D394" s="82">
        <v>0.75</v>
      </c>
      <c r="E394" s="80"/>
      <c r="F394" s="82">
        <v>2.1</v>
      </c>
      <c r="G394" s="82">
        <f>PRODUCT(C394:F394)</f>
        <v>6.3000000000000007</v>
      </c>
      <c r="H394" s="81" t="s">
        <v>6</v>
      </c>
      <c r="I394" s="2"/>
    </row>
    <row r="395" spans="1:16" s="6" customFormat="1">
      <c r="A395" s="80"/>
      <c r="B395" s="83"/>
      <c r="C395" s="81"/>
      <c r="D395" s="82"/>
      <c r="E395" s="80"/>
      <c r="F395" s="82"/>
      <c r="G395" s="89">
        <f>ROUND(SUM(G394),0)</f>
        <v>6</v>
      </c>
      <c r="H395" s="80" t="s">
        <v>6</v>
      </c>
      <c r="I395" s="2"/>
    </row>
    <row r="396" spans="1:16" s="6" customFormat="1">
      <c r="A396" s="80"/>
      <c r="B396" s="116" t="s">
        <v>413</v>
      </c>
      <c r="C396" s="81"/>
      <c r="D396" s="89"/>
      <c r="E396" s="80"/>
      <c r="F396" s="89" t="s">
        <v>33</v>
      </c>
      <c r="G396" s="89">
        <f>G395</f>
        <v>6</v>
      </c>
      <c r="H396" s="80" t="s">
        <v>6</v>
      </c>
      <c r="I396" s="2"/>
    </row>
    <row r="397" spans="1:16" s="6" customFormat="1">
      <c r="A397" s="80"/>
      <c r="B397" s="116"/>
      <c r="C397" s="81"/>
      <c r="D397" s="89"/>
      <c r="E397" s="80"/>
      <c r="F397" s="89"/>
      <c r="G397" s="89"/>
      <c r="H397" s="80"/>
      <c r="I397" s="2"/>
    </row>
    <row r="398" spans="1:16" s="6" customFormat="1">
      <c r="A398" s="80"/>
      <c r="B398" s="116" t="s">
        <v>416</v>
      </c>
      <c r="C398" s="81"/>
      <c r="D398" s="89"/>
      <c r="E398" s="80"/>
      <c r="F398" s="89"/>
      <c r="G398" s="89"/>
      <c r="H398" s="80"/>
      <c r="I398" s="2"/>
    </row>
    <row r="399" spans="1:16" s="6" customFormat="1">
      <c r="A399" s="80"/>
      <c r="B399" s="83" t="str">
        <f>B394</f>
        <v>D4 (TD)</v>
      </c>
      <c r="C399" s="119">
        <f>C394</f>
        <v>4</v>
      </c>
      <c r="D399" s="81">
        <f>D394+F394*2</f>
        <v>4.95</v>
      </c>
      <c r="E399" s="81"/>
      <c r="F399" s="82"/>
      <c r="G399" s="82">
        <f>PRODUCT(C399:F399)</f>
        <v>19.8</v>
      </c>
      <c r="H399" s="81" t="s">
        <v>9</v>
      </c>
      <c r="I399" s="2"/>
    </row>
    <row r="400" spans="1:16" s="6" customFormat="1">
      <c r="A400" s="80"/>
      <c r="B400" s="83"/>
      <c r="C400" s="119"/>
      <c r="D400" s="81"/>
      <c r="E400" s="81"/>
      <c r="F400" s="82"/>
      <c r="G400" s="82"/>
      <c r="H400" s="81"/>
      <c r="I400" s="2"/>
    </row>
    <row r="401" spans="1:16" s="6" customFormat="1">
      <c r="A401" s="80"/>
      <c r="B401" s="83"/>
      <c r="C401" s="89"/>
      <c r="D401" s="80"/>
      <c r="E401" s="82"/>
      <c r="F401" s="89" t="s">
        <v>33</v>
      </c>
      <c r="G401" s="89">
        <f>ROUND(SUM(G399:G400)*1.1,0)</f>
        <v>22</v>
      </c>
      <c r="H401" s="80" t="s">
        <v>9</v>
      </c>
      <c r="I401" s="2"/>
    </row>
    <row r="402" spans="1:16">
      <c r="A402" s="80"/>
      <c r="B402" s="83"/>
      <c r="C402" s="81"/>
      <c r="D402" s="89"/>
      <c r="E402" s="80"/>
      <c r="F402" s="89"/>
      <c r="G402" s="89"/>
      <c r="H402" s="80"/>
      <c r="J402" s="6"/>
      <c r="K402" s="6"/>
      <c r="L402" s="6"/>
      <c r="M402" s="6"/>
      <c r="N402" s="6"/>
      <c r="O402" s="6"/>
      <c r="P402" s="6"/>
    </row>
    <row r="403" spans="1:16" s="6" customFormat="1">
      <c r="A403" s="80">
        <f>A393+1</f>
        <v>29</v>
      </c>
      <c r="B403" s="116" t="s">
        <v>761</v>
      </c>
      <c r="C403" s="81"/>
      <c r="D403" s="89"/>
      <c r="E403" s="80"/>
      <c r="F403" s="82"/>
      <c r="G403" s="89"/>
      <c r="H403" s="80"/>
      <c r="I403" s="2"/>
    </row>
    <row r="404" spans="1:16" s="6" customFormat="1">
      <c r="A404" s="80"/>
      <c r="B404" s="116" t="s">
        <v>80</v>
      </c>
      <c r="C404" s="81"/>
      <c r="D404" s="89"/>
      <c r="E404" s="80"/>
      <c r="F404" s="82"/>
      <c r="G404" s="89"/>
      <c r="H404" s="80"/>
      <c r="I404" s="2"/>
    </row>
    <row r="405" spans="1:16" s="6" customFormat="1">
      <c r="A405" s="80"/>
      <c r="B405" s="83" t="s">
        <v>167</v>
      </c>
      <c r="C405" s="81"/>
      <c r="D405" s="89"/>
      <c r="E405" s="80"/>
      <c r="F405" s="82"/>
      <c r="G405" s="89"/>
      <c r="H405" s="80"/>
      <c r="I405" s="2"/>
    </row>
    <row r="406" spans="1:16" s="6" customFormat="1">
      <c r="A406" s="80"/>
      <c r="B406" s="83" t="s">
        <v>103</v>
      </c>
      <c r="C406" s="81">
        <v>6</v>
      </c>
      <c r="D406" s="82">
        <v>1.2</v>
      </c>
      <c r="E406" s="82"/>
      <c r="F406" s="82">
        <v>1.5</v>
      </c>
      <c r="G406" s="82">
        <f>PRODUCT(C406:F406)</f>
        <v>10.799999999999999</v>
      </c>
      <c r="H406" s="81" t="s">
        <v>6</v>
      </c>
      <c r="I406" s="2"/>
    </row>
    <row r="407" spans="1:16" s="6" customFormat="1">
      <c r="A407" s="80"/>
      <c r="B407" s="83"/>
      <c r="C407" s="81"/>
      <c r="D407" s="89"/>
      <c r="E407" s="80"/>
      <c r="F407" s="89" t="s">
        <v>33</v>
      </c>
      <c r="G407" s="89">
        <f>ROUND(SUM(G406:G406),0)</f>
        <v>11</v>
      </c>
      <c r="H407" s="80" t="s">
        <v>6</v>
      </c>
      <c r="I407" s="2"/>
      <c r="J407" s="2"/>
      <c r="K407" s="2"/>
      <c r="L407" s="2"/>
      <c r="M407" s="2"/>
      <c r="N407" s="2"/>
      <c r="O407" s="2"/>
      <c r="P407" s="2"/>
    </row>
    <row r="408" spans="1:16" s="6" customFormat="1">
      <c r="A408" s="80"/>
      <c r="B408" s="83"/>
      <c r="C408" s="81"/>
      <c r="D408" s="89"/>
      <c r="E408" s="80"/>
      <c r="F408" s="89"/>
      <c r="G408" s="89"/>
      <c r="H408" s="80"/>
      <c r="I408" s="2"/>
    </row>
    <row r="409" spans="1:16" s="6" customFormat="1">
      <c r="A409" s="80"/>
      <c r="B409" s="116" t="s">
        <v>757</v>
      </c>
      <c r="C409" s="81"/>
      <c r="D409" s="89"/>
      <c r="E409" s="80"/>
      <c r="F409" s="89" t="s">
        <v>33</v>
      </c>
      <c r="G409" s="89">
        <f>G407</f>
        <v>11</v>
      </c>
      <c r="H409" s="80" t="s">
        <v>6</v>
      </c>
      <c r="I409" s="2"/>
    </row>
    <row r="410" spans="1:16" s="6" customFormat="1">
      <c r="A410" s="80"/>
      <c r="B410" s="116"/>
      <c r="C410" s="81"/>
      <c r="D410" s="89"/>
      <c r="E410" s="80"/>
      <c r="F410" s="89"/>
      <c r="G410" s="89"/>
      <c r="H410" s="81"/>
      <c r="I410" s="2"/>
    </row>
    <row r="411" spans="1:16" s="6" customFormat="1">
      <c r="A411" s="80">
        <f>A403+1</f>
        <v>30</v>
      </c>
      <c r="B411" s="116" t="s">
        <v>206</v>
      </c>
      <c r="C411" s="81"/>
      <c r="D411" s="89"/>
      <c r="E411" s="80"/>
      <c r="F411" s="89"/>
      <c r="G411" s="89"/>
      <c r="H411" s="80"/>
      <c r="I411" s="2"/>
    </row>
    <row r="412" spans="1:16" s="6" customFormat="1">
      <c r="A412" s="80"/>
      <c r="B412" s="83" t="s">
        <v>104</v>
      </c>
      <c r="C412" s="81">
        <v>6</v>
      </c>
      <c r="D412" s="82">
        <v>0.9</v>
      </c>
      <c r="E412" s="82"/>
      <c r="F412" s="82">
        <v>0.6</v>
      </c>
      <c r="G412" s="82">
        <f>PRODUCT(C412:F412)</f>
        <v>3.24</v>
      </c>
      <c r="H412" s="81" t="s">
        <v>6</v>
      </c>
      <c r="I412" s="2"/>
      <c r="J412" s="2"/>
      <c r="K412" s="2"/>
      <c r="L412" s="2"/>
      <c r="M412" s="2"/>
      <c r="N412" s="2"/>
      <c r="O412" s="2"/>
      <c r="P412" s="2"/>
    </row>
    <row r="413" spans="1:16" s="6" customFormat="1">
      <c r="A413" s="84"/>
      <c r="B413" s="88"/>
      <c r="C413" s="86">
        <v>6</v>
      </c>
      <c r="D413" s="87">
        <v>1.2</v>
      </c>
      <c r="E413" s="87"/>
      <c r="F413" s="87">
        <v>0.6</v>
      </c>
      <c r="G413" s="82">
        <f>PRODUCT(C413:F413)</f>
        <v>4.3199999999999994</v>
      </c>
      <c r="H413" s="81" t="s">
        <v>6</v>
      </c>
      <c r="I413" s="2"/>
      <c r="J413" s="2"/>
      <c r="K413" s="2"/>
      <c r="L413" s="2"/>
      <c r="M413" s="2"/>
      <c r="N413" s="2"/>
      <c r="O413" s="2"/>
      <c r="P413" s="2"/>
    </row>
    <row r="414" spans="1:16" s="6" customFormat="1">
      <c r="A414" s="80"/>
      <c r="B414" s="116"/>
      <c r="C414" s="81"/>
      <c r="D414" s="89"/>
      <c r="E414" s="80"/>
      <c r="F414" s="89"/>
      <c r="G414" s="89">
        <f>ROUND(SUM(G412+G413),0)</f>
        <v>8</v>
      </c>
      <c r="H414" s="80" t="s">
        <v>6</v>
      </c>
      <c r="I414" s="2"/>
      <c r="J414" s="2"/>
      <c r="K414" s="2"/>
      <c r="L414" s="2"/>
      <c r="M414" s="2"/>
      <c r="N414" s="2"/>
      <c r="O414" s="2"/>
      <c r="P414" s="2"/>
    </row>
    <row r="415" spans="1:16" s="6" customFormat="1">
      <c r="A415" s="80"/>
      <c r="B415" s="116"/>
      <c r="C415" s="81"/>
      <c r="D415" s="89"/>
      <c r="E415" s="80"/>
      <c r="F415" s="89"/>
      <c r="G415" s="89"/>
      <c r="H415" s="80"/>
      <c r="I415" s="2"/>
    </row>
    <row r="416" spans="1:16" s="6" customFormat="1">
      <c r="A416" s="80"/>
      <c r="B416" s="116" t="s">
        <v>168</v>
      </c>
      <c r="C416" s="81"/>
      <c r="D416" s="89"/>
      <c r="E416" s="80"/>
      <c r="F416" s="89" t="s">
        <v>33</v>
      </c>
      <c r="G416" s="89">
        <f>G414</f>
        <v>8</v>
      </c>
      <c r="H416" s="80" t="s">
        <v>6</v>
      </c>
      <c r="I416" s="2"/>
    </row>
    <row r="417" spans="1:16" s="6" customFormat="1">
      <c r="A417" s="80"/>
      <c r="B417" s="116"/>
      <c r="C417" s="81"/>
      <c r="D417" s="89"/>
      <c r="E417" s="80"/>
      <c r="F417" s="89"/>
      <c r="G417" s="89"/>
      <c r="H417" s="80"/>
      <c r="I417" s="2"/>
    </row>
    <row r="418" spans="1:16" s="6" customFormat="1">
      <c r="A418" s="84"/>
      <c r="B418" s="85"/>
      <c r="C418" s="86"/>
      <c r="D418" s="90"/>
      <c r="E418" s="84"/>
      <c r="F418" s="90"/>
      <c r="G418" s="90"/>
      <c r="H418" s="84"/>
      <c r="I418" s="2"/>
    </row>
    <row r="419" spans="1:16" s="6" customFormat="1">
      <c r="A419" s="84">
        <f>A411+1</f>
        <v>31</v>
      </c>
      <c r="B419" s="85" t="s">
        <v>498</v>
      </c>
      <c r="C419" s="86"/>
      <c r="D419" s="90"/>
      <c r="E419" s="84"/>
      <c r="F419" s="90"/>
      <c r="G419" s="90"/>
      <c r="H419" s="84"/>
      <c r="I419" s="2"/>
    </row>
    <row r="420" spans="1:16" s="6" customFormat="1">
      <c r="A420" s="84"/>
      <c r="B420" s="88" t="str">
        <f>B381</f>
        <v>D2</v>
      </c>
      <c r="C420" s="86">
        <v>4</v>
      </c>
      <c r="D420" s="87"/>
      <c r="E420" s="84"/>
      <c r="F420" s="90"/>
      <c r="G420" s="82">
        <f>PRODUCT(C420:F420)</f>
        <v>4</v>
      </c>
      <c r="H420" s="81" t="s">
        <v>356</v>
      </c>
      <c r="I420" s="2"/>
    </row>
    <row r="421" spans="1:16" s="6" customFormat="1">
      <c r="A421" s="84"/>
      <c r="B421" s="116"/>
      <c r="C421" s="81"/>
      <c r="D421" s="89"/>
      <c r="E421" s="80"/>
      <c r="F421" s="89"/>
      <c r="G421" s="89">
        <f>ROUND(SUM(G420),0)</f>
        <v>4</v>
      </c>
      <c r="H421" s="80" t="s">
        <v>356</v>
      </c>
      <c r="I421" s="2"/>
    </row>
    <row r="422" spans="1:16" s="6" customFormat="1">
      <c r="A422" s="84"/>
      <c r="B422" s="85"/>
      <c r="C422" s="86"/>
      <c r="D422" s="90"/>
      <c r="E422" s="84"/>
      <c r="F422" s="90"/>
      <c r="G422" s="90"/>
      <c r="H422" s="84"/>
      <c r="I422" s="2"/>
      <c r="J422" s="2"/>
      <c r="K422" s="2"/>
      <c r="L422" s="2"/>
      <c r="M422" s="2"/>
      <c r="N422" s="2"/>
      <c r="O422" s="2"/>
      <c r="P422" s="2"/>
    </row>
    <row r="423" spans="1:16">
      <c r="A423" s="84">
        <f>A419+1</f>
        <v>32</v>
      </c>
      <c r="B423" s="85" t="s">
        <v>207</v>
      </c>
      <c r="C423" s="86"/>
      <c r="D423" s="87"/>
      <c r="E423" s="87"/>
      <c r="F423" s="87"/>
      <c r="G423" s="90"/>
      <c r="H423" s="86"/>
    </row>
    <row r="424" spans="1:16" s="6" customFormat="1" ht="15.6">
      <c r="A424" s="80"/>
      <c r="B424" s="83" t="s">
        <v>175</v>
      </c>
      <c r="C424" s="81">
        <v>0</v>
      </c>
      <c r="D424" s="82">
        <v>0</v>
      </c>
      <c r="E424" s="82"/>
      <c r="F424" s="82"/>
      <c r="G424" s="82">
        <f>C424*D424</f>
        <v>0</v>
      </c>
      <c r="H424" s="81" t="s">
        <v>174</v>
      </c>
      <c r="I424" s="2"/>
      <c r="J424" s="188"/>
      <c r="K424" s="188"/>
      <c r="L424" s="188"/>
      <c r="M424" s="188"/>
      <c r="N424" s="188"/>
      <c r="O424" s="188"/>
      <c r="P424" s="188"/>
    </row>
    <row r="425" spans="1:16" s="6" customFormat="1" ht="15.6">
      <c r="A425" s="80"/>
      <c r="B425" s="83"/>
      <c r="C425" s="81"/>
      <c r="D425" s="82"/>
      <c r="E425" s="82"/>
      <c r="F425" s="82"/>
      <c r="G425" s="82"/>
      <c r="H425" s="81"/>
      <c r="I425" s="2"/>
      <c r="J425" s="188"/>
      <c r="K425" s="188"/>
      <c r="L425" s="188"/>
      <c r="M425" s="188"/>
      <c r="N425" s="188"/>
      <c r="O425" s="188"/>
      <c r="P425" s="188"/>
    </row>
    <row r="426" spans="1:16" s="6" customFormat="1" ht="15.6">
      <c r="A426" s="80"/>
      <c r="B426" s="91" t="s">
        <v>176</v>
      </c>
      <c r="C426" s="80"/>
      <c r="D426" s="89"/>
      <c r="E426" s="89"/>
      <c r="F426" s="89"/>
      <c r="G426" s="89">
        <f>ROUND(SUM(G424:G425)*1.1,0)</f>
        <v>0</v>
      </c>
      <c r="H426" s="80" t="s">
        <v>174</v>
      </c>
      <c r="I426" s="2"/>
      <c r="J426" s="188"/>
      <c r="K426" s="188"/>
      <c r="L426" s="188"/>
      <c r="M426" s="188"/>
      <c r="N426" s="188"/>
      <c r="O426" s="188"/>
      <c r="P426" s="188"/>
    </row>
    <row r="427" spans="1:16" s="6" customFormat="1" ht="15.6">
      <c r="A427" s="84"/>
      <c r="B427" s="279"/>
      <c r="C427" s="84"/>
      <c r="D427" s="90"/>
      <c r="E427" s="90"/>
      <c r="F427" s="90"/>
      <c r="G427" s="90"/>
      <c r="H427" s="84"/>
      <c r="I427" s="2"/>
      <c r="J427" s="188"/>
      <c r="K427" s="188"/>
      <c r="L427" s="188"/>
      <c r="M427" s="188"/>
      <c r="N427" s="188"/>
      <c r="O427" s="188"/>
      <c r="P427" s="188"/>
    </row>
    <row r="428" spans="1:16" ht="15.6">
      <c r="A428" s="10">
        <f>A423+1</f>
        <v>33</v>
      </c>
      <c r="B428" s="114" t="s">
        <v>177</v>
      </c>
      <c r="C428" s="12"/>
      <c r="D428" s="12"/>
      <c r="E428" s="12"/>
      <c r="F428" s="12"/>
      <c r="G428" s="11"/>
      <c r="H428" s="11"/>
      <c r="J428" s="188"/>
      <c r="K428" s="188"/>
      <c r="L428" s="188"/>
      <c r="M428" s="188"/>
      <c r="N428" s="188"/>
      <c r="O428" s="188"/>
      <c r="P428" s="188"/>
    </row>
    <row r="429" spans="1:16" ht="15.6">
      <c r="A429" s="10"/>
      <c r="B429" s="120" t="s">
        <v>178</v>
      </c>
      <c r="C429" s="12"/>
      <c r="D429" s="12"/>
      <c r="E429" s="12"/>
      <c r="F429" s="12"/>
      <c r="G429" s="11"/>
      <c r="H429" s="11"/>
      <c r="J429" s="188"/>
      <c r="K429" s="188"/>
      <c r="L429" s="188"/>
      <c r="M429" s="188"/>
      <c r="N429" s="188"/>
      <c r="O429" s="188"/>
      <c r="P429" s="188"/>
    </row>
    <row r="430" spans="1:16" ht="15.6">
      <c r="A430" s="10"/>
      <c r="B430" s="121" t="s">
        <v>179</v>
      </c>
      <c r="C430" s="122"/>
      <c r="D430" s="123"/>
      <c r="E430" s="12"/>
      <c r="F430" s="122"/>
      <c r="G430" s="11"/>
      <c r="H430" s="11"/>
      <c r="J430" s="188"/>
      <c r="K430" s="188"/>
      <c r="L430" s="188"/>
      <c r="M430" s="188"/>
      <c r="N430" s="188"/>
      <c r="O430" s="188"/>
      <c r="P430" s="188"/>
    </row>
    <row r="431" spans="1:16" s="6" customFormat="1" ht="15.6">
      <c r="A431" s="80"/>
      <c r="B431" s="83" t="s">
        <v>103</v>
      </c>
      <c r="C431" s="81">
        <v>0</v>
      </c>
      <c r="D431" s="82">
        <v>0</v>
      </c>
      <c r="E431" s="82"/>
      <c r="F431" s="82">
        <v>0</v>
      </c>
      <c r="G431" s="82">
        <f>PRODUCT(C431:F431)</f>
        <v>0</v>
      </c>
      <c r="H431" s="81" t="s">
        <v>6</v>
      </c>
      <c r="I431" s="2"/>
      <c r="J431" s="188"/>
      <c r="K431" s="188"/>
      <c r="L431" s="188"/>
      <c r="M431" s="188"/>
      <c r="N431" s="188"/>
      <c r="O431" s="188"/>
      <c r="P431" s="188"/>
    </row>
    <row r="432" spans="1:16" s="6" customFormat="1" ht="15.6">
      <c r="A432" s="80"/>
      <c r="B432" s="83"/>
      <c r="C432" s="81"/>
      <c r="D432" s="82"/>
      <c r="E432" s="82"/>
      <c r="F432" s="82"/>
      <c r="G432" s="82"/>
      <c r="H432" s="81"/>
      <c r="I432" s="2"/>
      <c r="J432" s="188"/>
      <c r="K432" s="188"/>
      <c r="L432" s="188"/>
      <c r="M432" s="188"/>
      <c r="N432" s="188"/>
      <c r="O432" s="188"/>
      <c r="P432" s="188"/>
    </row>
    <row r="433" spans="1:16" s="6" customFormat="1" ht="15.6">
      <c r="A433" s="80"/>
      <c r="B433" s="83"/>
      <c r="C433" s="81"/>
      <c r="D433" s="82"/>
      <c r="E433" s="82"/>
      <c r="F433" s="89" t="s">
        <v>33</v>
      </c>
      <c r="G433" s="89">
        <f>ROUND(SUM(G431:G432)*1.1,0)</f>
        <v>0</v>
      </c>
      <c r="H433" s="80" t="s">
        <v>6</v>
      </c>
      <c r="I433" s="2"/>
      <c r="J433" s="188"/>
      <c r="K433" s="188"/>
      <c r="L433" s="188"/>
      <c r="M433" s="188"/>
      <c r="N433" s="188"/>
      <c r="O433" s="188"/>
      <c r="P433" s="188"/>
    </row>
    <row r="434" spans="1:16" s="6" customFormat="1" ht="15.6">
      <c r="A434" s="80"/>
      <c r="B434" s="120" t="s">
        <v>180</v>
      </c>
      <c r="C434" s="81"/>
      <c r="D434" s="82"/>
      <c r="E434" s="82"/>
      <c r="F434" s="89"/>
      <c r="G434" s="89"/>
      <c r="H434" s="80"/>
      <c r="I434" s="2"/>
      <c r="J434" s="188"/>
      <c r="K434" s="188"/>
      <c r="L434" s="188"/>
      <c r="M434" s="188"/>
      <c r="N434" s="188"/>
      <c r="O434" s="188"/>
      <c r="P434" s="188"/>
    </row>
    <row r="435" spans="1:16" s="6" customFormat="1" ht="15.6">
      <c r="A435" s="80"/>
      <c r="B435" s="83" t="s">
        <v>186</v>
      </c>
      <c r="C435" s="81">
        <v>1</v>
      </c>
      <c r="D435" s="82">
        <v>0.9</v>
      </c>
      <c r="E435" s="80"/>
      <c r="F435" s="82">
        <v>2.4</v>
      </c>
      <c r="G435" s="82">
        <f>PRODUCT(C435:F435)</f>
        <v>2.16</v>
      </c>
      <c r="H435" s="81" t="s">
        <v>6</v>
      </c>
      <c r="I435" s="2"/>
      <c r="J435" s="188"/>
      <c r="K435" s="188"/>
      <c r="L435" s="188"/>
      <c r="M435" s="188"/>
      <c r="N435" s="188"/>
      <c r="O435" s="188"/>
      <c r="P435" s="188"/>
    </row>
    <row r="436" spans="1:16" s="6" customFormat="1" ht="15.6">
      <c r="A436" s="80"/>
      <c r="B436" s="83" t="s">
        <v>187</v>
      </c>
      <c r="C436" s="81">
        <v>5</v>
      </c>
      <c r="D436" s="82">
        <v>0.75</v>
      </c>
      <c r="E436" s="80"/>
      <c r="F436" s="82">
        <v>2.1</v>
      </c>
      <c r="G436" s="82">
        <f>PRODUCT(C436:F436)</f>
        <v>7.875</v>
      </c>
      <c r="H436" s="81" t="s">
        <v>6</v>
      </c>
      <c r="I436" s="2"/>
      <c r="J436" s="188"/>
      <c r="K436" s="188"/>
      <c r="L436" s="188"/>
      <c r="M436" s="188"/>
      <c r="N436" s="188"/>
      <c r="O436" s="188"/>
      <c r="P436" s="188"/>
    </row>
    <row r="437" spans="1:16" s="6" customFormat="1" ht="15.6">
      <c r="A437" s="80"/>
      <c r="B437" s="83"/>
      <c r="C437" s="81"/>
      <c r="D437" s="82"/>
      <c r="E437" s="82"/>
      <c r="F437" s="89" t="s">
        <v>33</v>
      </c>
      <c r="G437" s="89">
        <f>ROUND(SUM(G435:G436)*1.1,0)</f>
        <v>11</v>
      </c>
      <c r="H437" s="80" t="s">
        <v>6</v>
      </c>
      <c r="I437" s="2"/>
      <c r="J437" s="188"/>
      <c r="K437" s="188"/>
      <c r="L437" s="188"/>
      <c r="M437" s="188"/>
      <c r="N437" s="188"/>
      <c r="O437" s="188"/>
      <c r="P437" s="188"/>
    </row>
    <row r="438" spans="1:16" ht="15.6">
      <c r="A438" s="10"/>
      <c r="B438" s="13"/>
      <c r="C438" s="12"/>
      <c r="D438" s="12"/>
      <c r="E438" s="12"/>
      <c r="F438" s="113" t="s">
        <v>110</v>
      </c>
      <c r="G438" s="113">
        <f>G437+G433</f>
        <v>11</v>
      </c>
      <c r="H438" s="80" t="s">
        <v>6</v>
      </c>
      <c r="J438" s="188"/>
      <c r="K438" s="188"/>
      <c r="L438" s="188"/>
      <c r="M438" s="188"/>
      <c r="N438" s="188"/>
      <c r="O438" s="188"/>
      <c r="P438" s="188"/>
    </row>
    <row r="439" spans="1:16" ht="15.6">
      <c r="J439" s="188"/>
      <c r="K439" s="188"/>
      <c r="L439" s="188"/>
      <c r="M439" s="188"/>
      <c r="N439" s="188"/>
      <c r="O439" s="188"/>
      <c r="P439" s="188"/>
    </row>
    <row r="440" spans="1:16" s="188" customFormat="1" ht="17.399999999999999">
      <c r="A440" s="196"/>
      <c r="B440" s="197" t="s">
        <v>531</v>
      </c>
      <c r="C440" s="198"/>
      <c r="D440" s="199"/>
      <c r="E440" s="198"/>
      <c r="F440" s="198"/>
      <c r="G440" s="199"/>
      <c r="H440" s="198"/>
    </row>
    <row r="441" spans="1:16" s="188" customFormat="1" ht="15.6">
      <c r="A441" s="196">
        <v>1</v>
      </c>
      <c r="B441" s="200" t="s">
        <v>567</v>
      </c>
      <c r="C441" s="198"/>
      <c r="D441" s="199"/>
      <c r="E441" s="199"/>
      <c r="F441" s="199"/>
      <c r="G441" s="199"/>
      <c r="H441" s="198"/>
    </row>
    <row r="442" spans="1:16" s="188" customFormat="1" ht="15.6">
      <c r="A442" s="196"/>
      <c r="B442" s="201" t="s">
        <v>568</v>
      </c>
      <c r="C442" s="198">
        <v>1</v>
      </c>
      <c r="D442" s="199">
        <v>2</v>
      </c>
      <c r="E442" s="199"/>
      <c r="F442" s="199"/>
      <c r="G442" s="202">
        <f>PRODUCT(C442:F442)</f>
        <v>2</v>
      </c>
      <c r="H442" s="203" t="s">
        <v>169</v>
      </c>
    </row>
    <row r="443" spans="1:16" s="188" customFormat="1" ht="15.6">
      <c r="A443" s="196"/>
      <c r="B443" s="204"/>
      <c r="C443" s="198"/>
      <c r="D443" s="199"/>
      <c r="E443" s="199"/>
      <c r="F443" s="199"/>
      <c r="G443" s="202"/>
      <c r="H443" s="198"/>
    </row>
    <row r="444" spans="1:16" s="188" customFormat="1" ht="15.6">
      <c r="A444" s="196"/>
      <c r="B444" s="200" t="s">
        <v>532</v>
      </c>
      <c r="C444" s="203"/>
      <c r="D444" s="203"/>
      <c r="E444" s="205"/>
      <c r="F444" s="205"/>
      <c r="G444" s="206">
        <f>SUM(G442:G443)</f>
        <v>2</v>
      </c>
      <c r="H444" s="203" t="s">
        <v>169</v>
      </c>
    </row>
    <row r="445" spans="1:16" s="188" customFormat="1" ht="15.6">
      <c r="A445" s="196"/>
      <c r="B445" s="200"/>
      <c r="C445" s="203"/>
      <c r="D445" s="203"/>
      <c r="E445" s="205"/>
      <c r="F445" s="205"/>
      <c r="G445" s="206"/>
      <c r="H445" s="203"/>
    </row>
    <row r="446" spans="1:16" s="188" customFormat="1" ht="15.6">
      <c r="A446" s="196">
        <f>A441+1</f>
        <v>2</v>
      </c>
      <c r="B446" s="200" t="s">
        <v>570</v>
      </c>
      <c r="C446" s="198"/>
      <c r="D446" s="199"/>
      <c r="E446" s="199"/>
      <c r="F446" s="199"/>
      <c r="G446" s="199"/>
      <c r="H446" s="198"/>
    </row>
    <row r="447" spans="1:16" s="188" customFormat="1" ht="15.6">
      <c r="A447" s="196"/>
      <c r="B447" s="201" t="s">
        <v>568</v>
      </c>
      <c r="C447" s="198">
        <v>1</v>
      </c>
      <c r="D447" s="199">
        <v>2</v>
      </c>
      <c r="E447" s="199"/>
      <c r="F447" s="199"/>
      <c r="G447" s="202">
        <f>PRODUCT(C447:F447)</f>
        <v>2</v>
      </c>
      <c r="H447" s="198" t="s">
        <v>169</v>
      </c>
    </row>
    <row r="448" spans="1:16" s="188" customFormat="1" ht="15.6">
      <c r="A448" s="196"/>
      <c r="B448" s="204"/>
      <c r="C448" s="198"/>
      <c r="D448" s="199"/>
      <c r="E448" s="199"/>
      <c r="F448" s="199"/>
      <c r="G448" s="202"/>
      <c r="H448" s="198"/>
    </row>
    <row r="449" spans="1:16" s="188" customFormat="1" ht="15.6">
      <c r="A449" s="196"/>
      <c r="B449" s="200" t="s">
        <v>532</v>
      </c>
      <c r="C449" s="203"/>
      <c r="D449" s="203"/>
      <c r="E449" s="205"/>
      <c r="F449" s="205"/>
      <c r="G449" s="206">
        <f>SUM(G447:G448)</f>
        <v>2</v>
      </c>
      <c r="H449" s="203" t="s">
        <v>169</v>
      </c>
      <c r="J449" s="189"/>
      <c r="K449" s="189"/>
      <c r="L449" s="189"/>
      <c r="M449" s="189"/>
      <c r="N449" s="189"/>
      <c r="O449" s="189"/>
      <c r="P449" s="189"/>
    </row>
    <row r="450" spans="1:16" s="188" customFormat="1" ht="15.6">
      <c r="A450" s="196"/>
      <c r="B450" s="200"/>
      <c r="C450" s="203"/>
      <c r="D450" s="203"/>
      <c r="E450" s="205"/>
      <c r="F450" s="205"/>
      <c r="G450" s="206"/>
      <c r="H450" s="203"/>
      <c r="J450" s="189"/>
      <c r="K450" s="189"/>
      <c r="L450" s="189"/>
      <c r="M450" s="189"/>
      <c r="N450" s="189"/>
      <c r="O450" s="189"/>
      <c r="P450" s="189"/>
    </row>
    <row r="451" spans="1:16" s="188" customFormat="1" ht="15.6">
      <c r="A451" s="196">
        <f>A446+1</f>
        <v>3</v>
      </c>
      <c r="B451" s="200" t="s">
        <v>533</v>
      </c>
      <c r="C451" s="198"/>
      <c r="D451" s="199"/>
      <c r="E451" s="199"/>
      <c r="F451" s="199"/>
      <c r="G451" s="202"/>
      <c r="H451" s="198"/>
    </row>
    <row r="452" spans="1:16" s="188" customFormat="1" ht="15.6">
      <c r="A452" s="196"/>
      <c r="B452" s="201" t="s">
        <v>569</v>
      </c>
      <c r="C452" s="198">
        <v>1</v>
      </c>
      <c r="D452" s="198">
        <v>5</v>
      </c>
      <c r="E452" s="199"/>
      <c r="F452" s="199"/>
      <c r="G452" s="202">
        <f>PRODUCT(C452:F452)</f>
        <v>5</v>
      </c>
      <c r="H452" s="198"/>
    </row>
    <row r="453" spans="1:16" s="188" customFormat="1" ht="15.6">
      <c r="A453" s="196"/>
      <c r="B453" s="204"/>
      <c r="C453" s="198"/>
      <c r="D453" s="199"/>
      <c r="E453" s="199"/>
      <c r="F453" s="199"/>
      <c r="G453" s="202"/>
      <c r="H453" s="198"/>
    </row>
    <row r="454" spans="1:16" s="188" customFormat="1" ht="15.6">
      <c r="A454" s="196"/>
      <c r="B454" s="200" t="s">
        <v>534</v>
      </c>
      <c r="C454" s="203"/>
      <c r="D454" s="203"/>
      <c r="E454" s="205"/>
      <c r="F454" s="205"/>
      <c r="G454" s="206">
        <f>SUM(G452:G453)</f>
        <v>5</v>
      </c>
      <c r="H454" s="203" t="s">
        <v>169</v>
      </c>
      <c r="J454" s="189"/>
      <c r="K454" s="189"/>
      <c r="L454" s="189"/>
      <c r="M454" s="189"/>
      <c r="N454" s="189"/>
      <c r="O454" s="189"/>
      <c r="P454" s="189"/>
    </row>
    <row r="455" spans="1:16" s="188" customFormat="1" ht="15.6">
      <c r="A455" s="196"/>
      <c r="B455" s="200"/>
      <c r="C455" s="203"/>
      <c r="D455" s="203"/>
      <c r="E455" s="205"/>
      <c r="F455" s="205"/>
      <c r="G455" s="206"/>
      <c r="H455" s="203"/>
      <c r="J455" s="189"/>
      <c r="K455" s="189"/>
      <c r="L455" s="189"/>
      <c r="M455" s="189"/>
      <c r="N455" s="189"/>
      <c r="O455" s="189"/>
      <c r="P455" s="189"/>
    </row>
    <row r="456" spans="1:16" s="188" customFormat="1" ht="15.6">
      <c r="A456" s="196">
        <f>A451+1</f>
        <v>4</v>
      </c>
      <c r="B456" s="200" t="s">
        <v>535</v>
      </c>
      <c r="C456" s="204"/>
      <c r="D456" s="204"/>
      <c r="E456" s="204"/>
      <c r="F456" s="204"/>
      <c r="G456" s="199"/>
      <c r="H456" s="204"/>
    </row>
    <row r="457" spans="1:16" s="188" customFormat="1" ht="15.6">
      <c r="A457" s="196"/>
      <c r="B457" s="200"/>
      <c r="C457" s="204"/>
      <c r="D457" s="204"/>
      <c r="E457" s="204"/>
      <c r="F457" s="204"/>
      <c r="G457" s="207"/>
      <c r="H457" s="204"/>
    </row>
    <row r="458" spans="1:16" s="188" customFormat="1" ht="15.6">
      <c r="A458" s="208"/>
      <c r="B458" s="201" t="s">
        <v>569</v>
      </c>
      <c r="C458" s="209">
        <v>4</v>
      </c>
      <c r="D458" s="210"/>
      <c r="E458" s="207"/>
      <c r="F458" s="211"/>
      <c r="G458" s="207">
        <f>PRODUCT(C458:F458)</f>
        <v>4</v>
      </c>
      <c r="H458" s="198"/>
    </row>
    <row r="459" spans="1:16" s="188" customFormat="1" ht="15.6">
      <c r="A459" s="208"/>
      <c r="B459" s="212"/>
      <c r="C459" s="209"/>
      <c r="D459" s="210"/>
      <c r="E459" s="207"/>
      <c r="F459" s="211"/>
      <c r="G459" s="207"/>
      <c r="H459" s="203"/>
    </row>
    <row r="460" spans="1:16" s="188" customFormat="1" ht="15.6">
      <c r="A460" s="208"/>
      <c r="B460" s="200" t="s">
        <v>534</v>
      </c>
      <c r="C460" s="203"/>
      <c r="D460" s="203"/>
      <c r="E460" s="205"/>
      <c r="F460" s="205"/>
      <c r="G460" s="206">
        <f>SUM(G458:G459)</f>
        <v>4</v>
      </c>
      <c r="H460" s="203" t="s">
        <v>169</v>
      </c>
      <c r="J460" s="189"/>
      <c r="K460" s="189"/>
      <c r="L460" s="189"/>
      <c r="M460" s="189"/>
      <c r="N460" s="189"/>
      <c r="O460" s="189"/>
      <c r="P460" s="189"/>
    </row>
    <row r="461" spans="1:16" s="188" customFormat="1" ht="15.6">
      <c r="A461" s="196"/>
      <c r="B461" s="200"/>
      <c r="C461" s="203"/>
      <c r="D461" s="203"/>
      <c r="E461" s="205"/>
      <c r="F461" s="205"/>
      <c r="G461" s="206"/>
      <c r="H461" s="203"/>
      <c r="J461" s="189"/>
      <c r="K461" s="189"/>
      <c r="L461" s="189"/>
      <c r="M461" s="189"/>
      <c r="N461" s="189"/>
      <c r="O461" s="189"/>
      <c r="P461" s="189"/>
    </row>
    <row r="462" spans="1:16" s="188" customFormat="1" ht="15.6">
      <c r="A462" s="196">
        <f>A456+1</f>
        <v>5</v>
      </c>
      <c r="B462" s="200" t="s">
        <v>536</v>
      </c>
      <c r="C462" s="198"/>
      <c r="D462" s="199"/>
      <c r="E462" s="199"/>
      <c r="F462" s="199"/>
      <c r="G462" s="202"/>
      <c r="H462" s="198"/>
      <c r="J462" s="189"/>
      <c r="K462" s="189"/>
      <c r="L462" s="189"/>
      <c r="M462" s="189"/>
      <c r="N462" s="189"/>
      <c r="O462" s="189"/>
      <c r="P462" s="189"/>
    </row>
    <row r="463" spans="1:16" s="188" customFormat="1" ht="15.6">
      <c r="A463" s="196"/>
      <c r="B463" s="201" t="s">
        <v>569</v>
      </c>
      <c r="C463" s="198">
        <v>1</v>
      </c>
      <c r="D463" s="198">
        <v>4</v>
      </c>
      <c r="E463" s="198"/>
      <c r="F463" s="198"/>
      <c r="G463" s="202">
        <f>PRODUCT(C463:F463)</f>
        <v>4</v>
      </c>
      <c r="H463" s="198"/>
      <c r="J463" s="189"/>
      <c r="K463" s="189"/>
      <c r="L463" s="189"/>
      <c r="M463" s="189"/>
      <c r="N463" s="189"/>
      <c r="O463" s="189"/>
      <c r="P463" s="189"/>
    </row>
    <row r="464" spans="1:16" s="188" customFormat="1" ht="15.6">
      <c r="A464" s="196"/>
      <c r="B464" s="204"/>
      <c r="C464" s="198"/>
      <c r="D464" s="198"/>
      <c r="E464" s="199"/>
      <c r="F464" s="199"/>
      <c r="G464" s="202"/>
      <c r="H464" s="198"/>
      <c r="J464" s="189"/>
      <c r="K464" s="189"/>
      <c r="L464" s="189"/>
      <c r="M464" s="189"/>
      <c r="N464" s="189"/>
      <c r="O464" s="189"/>
      <c r="P464" s="189"/>
    </row>
    <row r="465" spans="1:16" s="189" customFormat="1" ht="15.6">
      <c r="A465" s="196"/>
      <c r="B465" s="200" t="s">
        <v>537</v>
      </c>
      <c r="C465" s="203"/>
      <c r="D465" s="203"/>
      <c r="E465" s="205"/>
      <c r="F465" s="205"/>
      <c r="G465" s="206">
        <f>SUM(G463:G464)</f>
        <v>4</v>
      </c>
      <c r="H465" s="203" t="s">
        <v>169</v>
      </c>
    </row>
    <row r="466" spans="1:16" s="189" customFormat="1" ht="15.6">
      <c r="A466" s="196"/>
      <c r="B466" s="200"/>
      <c r="C466" s="203"/>
      <c r="D466" s="203"/>
      <c r="E466" s="205"/>
      <c r="F466" s="205"/>
      <c r="G466" s="206"/>
      <c r="H466" s="203"/>
    </row>
    <row r="467" spans="1:16" s="188" customFormat="1" ht="15.6">
      <c r="A467" s="196">
        <f>A462+1</f>
        <v>6</v>
      </c>
      <c r="B467" s="200" t="s">
        <v>538</v>
      </c>
      <c r="C467" s="198"/>
      <c r="D467" s="199"/>
      <c r="E467" s="199"/>
      <c r="F467" s="199"/>
      <c r="G467" s="202"/>
      <c r="H467" s="198"/>
    </row>
    <row r="468" spans="1:16" s="188" customFormat="1" ht="15.6">
      <c r="A468" s="196"/>
      <c r="B468" s="201" t="s">
        <v>568</v>
      </c>
      <c r="C468" s="198">
        <v>1</v>
      </c>
      <c r="D468" s="199">
        <v>4</v>
      </c>
      <c r="E468" s="198"/>
      <c r="F468" s="198"/>
      <c r="G468" s="202">
        <f>PRODUCT(C468:F468)</f>
        <v>4</v>
      </c>
      <c r="H468" s="198"/>
    </row>
    <row r="469" spans="1:16" s="188" customFormat="1" ht="15.6">
      <c r="A469" s="196"/>
      <c r="B469" s="204"/>
      <c r="C469" s="198"/>
      <c r="D469" s="198"/>
      <c r="E469" s="199"/>
      <c r="F469" s="199"/>
      <c r="G469" s="202"/>
      <c r="H469" s="198"/>
    </row>
    <row r="470" spans="1:16" s="189" customFormat="1" ht="15.6">
      <c r="A470" s="196"/>
      <c r="B470" s="200" t="s">
        <v>537</v>
      </c>
      <c r="C470" s="203"/>
      <c r="D470" s="203"/>
      <c r="E470" s="205"/>
      <c r="F470" s="205"/>
      <c r="G470" s="206">
        <f>SUM(G468:G469)</f>
        <v>4</v>
      </c>
      <c r="H470" s="203" t="s">
        <v>169</v>
      </c>
      <c r="J470" s="188"/>
      <c r="K470" s="188"/>
      <c r="L470" s="188"/>
      <c r="M470" s="188"/>
      <c r="N470" s="188"/>
      <c r="O470" s="188"/>
      <c r="P470" s="188"/>
    </row>
    <row r="471" spans="1:16" s="189" customFormat="1" ht="15.6">
      <c r="A471" s="213"/>
      <c r="B471" s="214"/>
      <c r="C471" s="218"/>
      <c r="D471" s="218"/>
      <c r="E471" s="219"/>
      <c r="F471" s="219"/>
      <c r="G471" s="220"/>
      <c r="H471" s="218"/>
      <c r="J471" s="188"/>
      <c r="K471" s="188"/>
      <c r="L471" s="188"/>
      <c r="M471" s="188"/>
      <c r="N471" s="188"/>
      <c r="O471" s="188"/>
      <c r="P471" s="188"/>
    </row>
    <row r="472" spans="1:16" s="188" customFormat="1" ht="15.6">
      <c r="A472" s="196">
        <f>A467+1</f>
        <v>7</v>
      </c>
      <c r="B472" s="200" t="s">
        <v>577</v>
      </c>
      <c r="C472" s="198"/>
      <c r="D472" s="199"/>
      <c r="E472" s="199"/>
      <c r="F472" s="199"/>
      <c r="G472" s="202"/>
      <c r="H472" s="198"/>
      <c r="J472" s="189"/>
      <c r="K472" s="189"/>
      <c r="L472" s="189"/>
      <c r="M472" s="189"/>
      <c r="N472" s="189"/>
      <c r="O472" s="189"/>
      <c r="P472" s="189"/>
    </row>
    <row r="473" spans="1:16" s="188" customFormat="1" ht="15.6">
      <c r="A473" s="196"/>
      <c r="B473" s="204"/>
      <c r="C473" s="198">
        <v>1</v>
      </c>
      <c r="D473" s="198">
        <v>2</v>
      </c>
      <c r="E473" s="198"/>
      <c r="F473" s="198"/>
      <c r="G473" s="202">
        <f>PRODUCT(C473:F473)</f>
        <v>2</v>
      </c>
      <c r="H473" s="198"/>
    </row>
    <row r="474" spans="1:16" s="188" customFormat="1" ht="15.6">
      <c r="A474" s="196"/>
      <c r="B474" s="204"/>
      <c r="C474" s="198"/>
      <c r="D474" s="198"/>
      <c r="E474" s="198"/>
      <c r="F474" s="198"/>
      <c r="G474" s="202"/>
      <c r="H474" s="198"/>
    </row>
    <row r="475" spans="1:16" s="188" customFormat="1" ht="15.6">
      <c r="A475" s="196"/>
      <c r="B475" s="204"/>
      <c r="C475" s="198"/>
      <c r="D475" s="198"/>
      <c r="E475" s="199"/>
      <c r="F475" s="199"/>
      <c r="G475" s="202"/>
      <c r="H475" s="198"/>
    </row>
    <row r="476" spans="1:16" s="189" customFormat="1" ht="15.6">
      <c r="A476" s="196"/>
      <c r="B476" s="200" t="s">
        <v>537</v>
      </c>
      <c r="C476" s="203"/>
      <c r="D476" s="203"/>
      <c r="E476" s="205"/>
      <c r="F476" s="205"/>
      <c r="G476" s="206">
        <f>SUM(G473:G475)</f>
        <v>2</v>
      </c>
      <c r="H476" s="203" t="s">
        <v>169</v>
      </c>
      <c r="J476" s="188"/>
      <c r="K476" s="188"/>
      <c r="L476" s="188"/>
      <c r="M476" s="188"/>
      <c r="N476" s="188"/>
      <c r="O476" s="188"/>
      <c r="P476" s="188"/>
    </row>
    <row r="477" spans="1:16" s="189" customFormat="1" ht="15.6">
      <c r="A477" s="239"/>
      <c r="B477" s="251"/>
      <c r="C477" s="245"/>
      <c r="D477" s="245"/>
      <c r="E477" s="243"/>
      <c r="F477" s="243"/>
      <c r="G477" s="244"/>
      <c r="H477" s="245"/>
      <c r="J477" s="188"/>
      <c r="K477" s="188"/>
      <c r="L477" s="188"/>
      <c r="M477" s="188"/>
      <c r="N477" s="188"/>
      <c r="O477" s="188"/>
      <c r="P477" s="188"/>
    </row>
    <row r="478" spans="1:16" s="189" customFormat="1" ht="15.6">
      <c r="A478" s="196">
        <f>A472+1</f>
        <v>8</v>
      </c>
      <c r="B478" s="200" t="s">
        <v>646</v>
      </c>
      <c r="C478" s="198"/>
      <c r="D478" s="199"/>
      <c r="E478" s="199"/>
      <c r="F478" s="199"/>
      <c r="G478" s="202"/>
      <c r="H478" s="198"/>
    </row>
    <row r="479" spans="1:16" s="189" customFormat="1" ht="15.6">
      <c r="A479" s="196"/>
      <c r="B479" s="204"/>
      <c r="C479" s="198">
        <v>1</v>
      </c>
      <c r="D479" s="198">
        <v>3</v>
      </c>
      <c r="E479" s="198"/>
      <c r="F479" s="198"/>
      <c r="G479" s="202">
        <f>PRODUCT(C479:F479)</f>
        <v>3</v>
      </c>
      <c r="H479" s="198"/>
      <c r="J479" s="188"/>
      <c r="K479" s="188"/>
      <c r="L479" s="188"/>
      <c r="M479" s="188"/>
      <c r="N479" s="188"/>
      <c r="O479" s="188"/>
      <c r="P479" s="188"/>
    </row>
    <row r="480" spans="1:16" s="189" customFormat="1" ht="15.6">
      <c r="A480" s="196"/>
      <c r="B480" s="204"/>
      <c r="C480" s="198"/>
      <c r="D480" s="198"/>
      <c r="E480" s="198"/>
      <c r="F480" s="198"/>
      <c r="G480" s="202"/>
      <c r="H480" s="198"/>
      <c r="J480" s="188"/>
      <c r="K480" s="188"/>
      <c r="L480" s="188"/>
      <c r="M480" s="188"/>
      <c r="N480" s="188"/>
      <c r="O480" s="188"/>
      <c r="P480" s="188"/>
    </row>
    <row r="481" spans="1:16" s="189" customFormat="1" ht="15.6">
      <c r="A481" s="196"/>
      <c r="B481" s="204"/>
      <c r="C481" s="198"/>
      <c r="D481" s="198"/>
      <c r="E481" s="199"/>
      <c r="F481" s="199"/>
      <c r="G481" s="202"/>
      <c r="H481" s="198"/>
      <c r="J481" s="188"/>
      <c r="K481" s="188"/>
      <c r="L481" s="188"/>
      <c r="M481" s="188"/>
      <c r="N481" s="188"/>
      <c r="O481" s="188"/>
      <c r="P481" s="188"/>
    </row>
    <row r="482" spans="1:16" s="189" customFormat="1" ht="15.6">
      <c r="A482" s="196"/>
      <c r="B482" s="200" t="s">
        <v>537</v>
      </c>
      <c r="C482" s="203"/>
      <c r="D482" s="203"/>
      <c r="E482" s="205"/>
      <c r="F482" s="205"/>
      <c r="G482" s="206">
        <f>SUM(G479:G481)</f>
        <v>3</v>
      </c>
      <c r="H482" s="203" t="s">
        <v>169</v>
      </c>
      <c r="J482" s="188"/>
      <c r="K482" s="188"/>
      <c r="L482" s="188"/>
      <c r="M482" s="188"/>
      <c r="N482" s="188"/>
      <c r="O482" s="188"/>
      <c r="P482" s="188"/>
    </row>
    <row r="483" spans="1:16" s="188" customFormat="1" ht="15.6">
      <c r="A483" s="213"/>
      <c r="B483" s="217"/>
      <c r="C483" s="215"/>
      <c r="D483" s="215"/>
      <c r="E483" s="216"/>
      <c r="F483" s="216"/>
      <c r="G483" s="216"/>
      <c r="H483" s="215"/>
    </row>
    <row r="484" spans="1:16" s="188" customFormat="1" ht="15.6">
      <c r="A484" s="196">
        <f>A478+1</f>
        <v>9</v>
      </c>
      <c r="B484" s="200" t="s">
        <v>673</v>
      </c>
      <c r="C484" s="198"/>
      <c r="D484" s="199"/>
      <c r="E484" s="199"/>
      <c r="F484" s="199"/>
      <c r="G484" s="202"/>
      <c r="H484" s="198"/>
    </row>
    <row r="485" spans="1:16" s="188" customFormat="1" ht="15.6">
      <c r="A485" s="196"/>
      <c r="B485" s="201" t="s">
        <v>568</v>
      </c>
      <c r="C485" s="198">
        <v>1</v>
      </c>
      <c r="D485" s="198">
        <v>2</v>
      </c>
      <c r="E485" s="198"/>
      <c r="F485" s="198"/>
      <c r="G485" s="202">
        <f>PRODUCT(C485:F485)</f>
        <v>2</v>
      </c>
      <c r="H485" s="198"/>
    </row>
    <row r="486" spans="1:16" s="188" customFormat="1" ht="15.6">
      <c r="A486" s="196"/>
      <c r="B486" s="204"/>
      <c r="C486" s="198"/>
      <c r="D486" s="198"/>
      <c r="E486" s="198"/>
      <c r="F486" s="198"/>
      <c r="G486" s="202"/>
      <c r="H486" s="198"/>
    </row>
    <row r="487" spans="1:16" s="188" customFormat="1" ht="15.6">
      <c r="A487" s="196"/>
      <c r="B487" s="204"/>
      <c r="C487" s="198"/>
      <c r="D487" s="198"/>
      <c r="E487" s="199"/>
      <c r="F487" s="199"/>
      <c r="G487" s="202"/>
      <c r="H487" s="198"/>
    </row>
    <row r="488" spans="1:16" s="189" customFormat="1" ht="15.6">
      <c r="A488" s="196"/>
      <c r="B488" s="200" t="s">
        <v>537</v>
      </c>
      <c r="C488" s="203"/>
      <c r="D488" s="203"/>
      <c r="E488" s="205"/>
      <c r="F488" s="205"/>
      <c r="G488" s="206">
        <f>SUM(G485:G487)</f>
        <v>2</v>
      </c>
      <c r="H488" s="203" t="s">
        <v>169</v>
      </c>
      <c r="J488" s="188"/>
      <c r="K488" s="188"/>
      <c r="L488" s="188"/>
      <c r="M488" s="188"/>
      <c r="N488" s="188"/>
      <c r="O488" s="188"/>
      <c r="P488" s="188"/>
    </row>
    <row r="489" spans="1:16" s="188" customFormat="1" ht="15.6">
      <c r="A489" s="196"/>
      <c r="B489" s="204"/>
      <c r="C489" s="198"/>
      <c r="D489" s="199"/>
      <c r="E489" s="199"/>
      <c r="F489" s="199"/>
      <c r="G489" s="202"/>
      <c r="H489" s="198"/>
    </row>
    <row r="490" spans="1:16" s="188" customFormat="1" ht="15.6">
      <c r="A490" s="196">
        <f>A484+1</f>
        <v>10</v>
      </c>
      <c r="B490" s="200" t="s">
        <v>540</v>
      </c>
      <c r="C490" s="198"/>
      <c r="D490" s="199"/>
      <c r="E490" s="199"/>
      <c r="F490" s="199"/>
      <c r="G490" s="202"/>
      <c r="H490" s="198"/>
    </row>
    <row r="491" spans="1:16" s="188" customFormat="1" ht="15.6">
      <c r="A491" s="196"/>
      <c r="B491" s="204" t="s">
        <v>541</v>
      </c>
      <c r="C491" s="198">
        <v>1</v>
      </c>
      <c r="D491" s="198">
        <v>6</v>
      </c>
      <c r="E491" s="198"/>
      <c r="F491" s="198"/>
      <c r="G491" s="202">
        <f>PRODUCT(C491:F491)</f>
        <v>6</v>
      </c>
      <c r="H491" s="198"/>
    </row>
    <row r="492" spans="1:16" s="188" customFormat="1" ht="15.6">
      <c r="A492" s="196"/>
      <c r="B492" s="204"/>
      <c r="C492" s="198"/>
      <c r="D492" s="198"/>
      <c r="E492" s="198"/>
      <c r="F492" s="198"/>
      <c r="G492" s="202"/>
      <c r="H492" s="198"/>
    </row>
    <row r="493" spans="1:16" s="188" customFormat="1" ht="15.6">
      <c r="A493" s="196"/>
      <c r="B493" s="204"/>
      <c r="C493" s="198"/>
      <c r="D493" s="198"/>
      <c r="E493" s="199"/>
      <c r="F493" s="199"/>
      <c r="G493" s="202"/>
      <c r="H493" s="198"/>
    </row>
    <row r="494" spans="1:16" s="189" customFormat="1" ht="15.6">
      <c r="A494" s="196"/>
      <c r="B494" s="200" t="s">
        <v>537</v>
      </c>
      <c r="C494" s="203"/>
      <c r="D494" s="203"/>
      <c r="E494" s="205"/>
      <c r="F494" s="205"/>
      <c r="G494" s="206">
        <f>SUM(G491:G493)</f>
        <v>6</v>
      </c>
      <c r="H494" s="203" t="s">
        <v>169</v>
      </c>
      <c r="J494" s="188"/>
      <c r="K494" s="188"/>
      <c r="L494" s="188"/>
      <c r="M494" s="188"/>
      <c r="N494" s="188"/>
      <c r="O494" s="188"/>
      <c r="P494" s="188"/>
    </row>
    <row r="495" spans="1:16" s="188" customFormat="1" ht="15.6">
      <c r="A495" s="196"/>
      <c r="B495" s="204"/>
      <c r="C495" s="198"/>
      <c r="D495" s="198"/>
      <c r="E495" s="199"/>
      <c r="F495" s="199"/>
      <c r="G495" s="199"/>
      <c r="H495" s="198"/>
    </row>
    <row r="496" spans="1:16" s="188" customFormat="1" ht="15.6">
      <c r="A496" s="196">
        <f>A490+1</f>
        <v>11</v>
      </c>
      <c r="B496" s="200" t="s">
        <v>542</v>
      </c>
      <c r="C496" s="198"/>
      <c r="D496" s="199"/>
      <c r="E496" s="199"/>
      <c r="F496" s="199"/>
      <c r="G496" s="202"/>
      <c r="H496" s="198"/>
    </row>
    <row r="497" spans="1:16" s="188" customFormat="1" ht="15.6">
      <c r="A497" s="196"/>
      <c r="B497" s="200"/>
      <c r="C497" s="198"/>
      <c r="D497" s="199"/>
      <c r="E497" s="199"/>
      <c r="F497" s="199"/>
      <c r="G497" s="202"/>
      <c r="H497" s="198"/>
    </row>
    <row r="498" spans="1:16" s="188" customFormat="1" ht="15.6">
      <c r="A498" s="196"/>
      <c r="B498" s="246" t="s">
        <v>543</v>
      </c>
      <c r="C498" s="198">
        <v>12</v>
      </c>
      <c r="D498" s="199">
        <v>2</v>
      </c>
      <c r="E498" s="199"/>
      <c r="F498" s="199"/>
      <c r="G498" s="202">
        <f>PRODUCT(C498:F498)</f>
        <v>24</v>
      </c>
      <c r="H498" s="198"/>
    </row>
    <row r="499" spans="1:16" s="188" customFormat="1" ht="15.6">
      <c r="A499" s="196"/>
      <c r="B499" s="204"/>
      <c r="C499" s="198"/>
      <c r="D499" s="199"/>
      <c r="E499" s="199"/>
      <c r="F499" s="199"/>
      <c r="G499" s="202"/>
      <c r="H499" s="198"/>
    </row>
    <row r="500" spans="1:16" s="188" customFormat="1" ht="15.6">
      <c r="A500" s="196"/>
      <c r="B500" s="221" t="s">
        <v>537</v>
      </c>
      <c r="C500" s="203"/>
      <c r="D500" s="205"/>
      <c r="E500" s="205"/>
      <c r="F500" s="205"/>
      <c r="G500" s="206">
        <f>ROUND(SUM(G498:G499),0)</f>
        <v>24</v>
      </c>
      <c r="H500" s="203" t="s">
        <v>169</v>
      </c>
    </row>
    <row r="501" spans="1:16" s="188" customFormat="1" ht="15.6">
      <c r="A501" s="196"/>
      <c r="B501" s="221"/>
      <c r="C501" s="203"/>
      <c r="D501" s="205"/>
      <c r="E501" s="205"/>
      <c r="F501" s="205"/>
      <c r="G501" s="206"/>
      <c r="H501" s="203"/>
    </row>
    <row r="502" spans="1:16" s="188" customFormat="1" ht="15.6">
      <c r="A502" s="196">
        <f>A496+1</f>
        <v>12</v>
      </c>
      <c r="B502" s="200" t="s">
        <v>544</v>
      </c>
      <c r="C502" s="203"/>
      <c r="D502" s="205"/>
      <c r="E502" s="205"/>
      <c r="F502" s="205"/>
      <c r="G502" s="206"/>
      <c r="H502" s="203"/>
    </row>
    <row r="503" spans="1:16" s="188" customFormat="1" ht="15.6">
      <c r="A503" s="196" t="s">
        <v>70</v>
      </c>
      <c r="B503" s="247" t="s">
        <v>644</v>
      </c>
      <c r="C503" s="198">
        <v>1</v>
      </c>
      <c r="D503" s="199">
        <f>6+5.72+3.925</f>
        <v>15.645</v>
      </c>
      <c r="E503" s="205"/>
      <c r="F503" s="205"/>
      <c r="G503" s="202">
        <f>PRODUCT(C503:F503)</f>
        <v>15.645</v>
      </c>
      <c r="H503" s="198" t="s">
        <v>9</v>
      </c>
    </row>
    <row r="504" spans="1:16" s="188" customFormat="1" ht="15.6">
      <c r="A504" s="196"/>
      <c r="B504" s="200"/>
      <c r="C504" s="203"/>
      <c r="D504" s="199"/>
      <c r="E504" s="205"/>
      <c r="F504" s="205"/>
      <c r="G504" s="202"/>
      <c r="H504" s="198"/>
    </row>
    <row r="505" spans="1:16" s="188" customFormat="1" ht="15.6">
      <c r="A505" s="196"/>
      <c r="B505" s="200"/>
      <c r="C505" s="203"/>
      <c r="D505" s="205"/>
      <c r="E505" s="205"/>
      <c r="F505" s="205"/>
      <c r="G505" s="206">
        <f>ROUND(SUM(G503:G504),0)</f>
        <v>16</v>
      </c>
      <c r="H505" s="203" t="s">
        <v>9</v>
      </c>
    </row>
    <row r="506" spans="1:16" s="188" customFormat="1" ht="15.6">
      <c r="A506" s="239"/>
      <c r="B506" s="251"/>
      <c r="C506" s="245"/>
      <c r="D506" s="243"/>
      <c r="E506" s="243"/>
      <c r="F506" s="243"/>
      <c r="G506" s="244"/>
      <c r="H506" s="245"/>
    </row>
    <row r="507" spans="1:16" s="188" customFormat="1" ht="15.6">
      <c r="A507" s="196" t="s">
        <v>72</v>
      </c>
      <c r="B507" s="247" t="s">
        <v>545</v>
      </c>
      <c r="C507" s="198">
        <v>1</v>
      </c>
      <c r="D507" s="199">
        <f>6+5.72+3.925+15</f>
        <v>30.645</v>
      </c>
      <c r="E507" s="205"/>
      <c r="F507" s="205"/>
      <c r="G507" s="202">
        <f>PRODUCT(C507:F507)</f>
        <v>30.645</v>
      </c>
      <c r="H507" s="198" t="s">
        <v>9</v>
      </c>
    </row>
    <row r="508" spans="1:16" s="188" customFormat="1" ht="15.6">
      <c r="A508" s="196"/>
      <c r="B508" s="200"/>
      <c r="C508" s="203"/>
      <c r="D508" s="199"/>
      <c r="E508" s="205"/>
      <c r="F508" s="205"/>
      <c r="G508" s="202"/>
      <c r="H508" s="198"/>
    </row>
    <row r="509" spans="1:16" s="188" customFormat="1" ht="15.6">
      <c r="A509" s="196"/>
      <c r="B509" s="200"/>
      <c r="C509" s="203"/>
      <c r="D509" s="205"/>
      <c r="E509" s="205"/>
      <c r="F509" s="205"/>
      <c r="G509" s="206">
        <f>ROUND(SUM(G507:G508),0)</f>
        <v>31</v>
      </c>
      <c r="H509" s="203" t="s">
        <v>9</v>
      </c>
    </row>
    <row r="510" spans="1:16" s="188" customFormat="1" ht="15.6">
      <c r="A510" s="196" t="s">
        <v>81</v>
      </c>
      <c r="B510" s="247" t="s">
        <v>545</v>
      </c>
      <c r="C510" s="203"/>
      <c r="D510" s="205"/>
      <c r="E510" s="205"/>
      <c r="F510" s="205"/>
      <c r="G510" s="206"/>
      <c r="H510" s="203"/>
    </row>
    <row r="511" spans="1:16" s="188" customFormat="1" ht="15.6">
      <c r="A511" s="196"/>
      <c r="B511" s="200"/>
      <c r="C511" s="198">
        <v>1</v>
      </c>
      <c r="D511" s="199">
        <v>4</v>
      </c>
      <c r="E511" s="205"/>
      <c r="F511" s="205"/>
      <c r="G511" s="202">
        <f>PRODUCT(C511:F511)</f>
        <v>4</v>
      </c>
      <c r="H511" s="198"/>
      <c r="J511"/>
      <c r="K511"/>
      <c r="L511"/>
      <c r="M511"/>
      <c r="N511"/>
      <c r="O511"/>
      <c r="P511"/>
    </row>
    <row r="512" spans="1:16" s="188" customFormat="1" ht="15.6">
      <c r="A512" s="196"/>
      <c r="B512" s="200"/>
      <c r="C512" s="203"/>
      <c r="D512" s="205"/>
      <c r="E512" s="205"/>
      <c r="F512" s="205"/>
      <c r="G512" s="202"/>
      <c r="H512" s="198"/>
      <c r="J512"/>
      <c r="K512"/>
      <c r="L512"/>
      <c r="M512"/>
      <c r="N512"/>
      <c r="O512"/>
      <c r="P512"/>
    </row>
    <row r="513" spans="1:16" s="188" customFormat="1" ht="15.6">
      <c r="A513" s="196"/>
      <c r="B513" s="200"/>
      <c r="C513" s="203"/>
      <c r="D513" s="205"/>
      <c r="E513" s="205"/>
      <c r="F513" s="205"/>
      <c r="G513" s="206">
        <f>ROUND(SUM(G511:G512),0)</f>
        <v>4</v>
      </c>
      <c r="H513" s="203" t="s">
        <v>169</v>
      </c>
      <c r="J513"/>
      <c r="K513"/>
      <c r="L513"/>
      <c r="M513"/>
      <c r="N513"/>
      <c r="O513"/>
      <c r="P513"/>
    </row>
    <row r="514" spans="1:16" s="188" customFormat="1" ht="15.6">
      <c r="A514" s="196"/>
      <c r="B514" s="200"/>
      <c r="C514" s="203"/>
      <c r="D514" s="205"/>
      <c r="E514" s="205"/>
      <c r="F514" s="205"/>
      <c r="G514" s="206"/>
      <c r="H514" s="203"/>
    </row>
    <row r="515" spans="1:16" s="188" customFormat="1" ht="15.6">
      <c r="A515" s="196" t="s">
        <v>81</v>
      </c>
      <c r="B515" s="247" t="s">
        <v>546</v>
      </c>
      <c r="C515" s="198">
        <v>1</v>
      </c>
      <c r="D515" s="199">
        <f>6+4+6+3+15</f>
        <v>34</v>
      </c>
      <c r="E515" s="205"/>
      <c r="F515" s="205"/>
      <c r="G515" s="202">
        <f>PRODUCT(C515:F515)</f>
        <v>34</v>
      </c>
      <c r="H515" s="198" t="s">
        <v>9</v>
      </c>
    </row>
    <row r="516" spans="1:16" s="188" customFormat="1" ht="15.6">
      <c r="A516" s="196"/>
      <c r="B516" s="200"/>
      <c r="C516" s="203"/>
      <c r="D516" s="205"/>
      <c r="E516" s="205"/>
      <c r="F516" s="205"/>
      <c r="G516" s="202"/>
      <c r="H516" s="198"/>
    </row>
    <row r="517" spans="1:16" s="188" customFormat="1" ht="15.6">
      <c r="A517" s="196"/>
      <c r="B517" s="200"/>
      <c r="C517" s="203"/>
      <c r="D517" s="205"/>
      <c r="E517" s="205"/>
      <c r="F517" s="205"/>
      <c r="G517" s="206">
        <f>ROUND(SUM(G515:G516),0)</f>
        <v>34</v>
      </c>
      <c r="H517" s="203" t="s">
        <v>9</v>
      </c>
    </row>
    <row r="518" spans="1:16" s="188" customFormat="1" ht="15.6">
      <c r="A518" s="196" t="s">
        <v>86</v>
      </c>
      <c r="B518" s="247" t="s">
        <v>645</v>
      </c>
      <c r="C518" s="203"/>
      <c r="D518" s="205"/>
      <c r="E518" s="205"/>
      <c r="F518" s="205"/>
      <c r="G518" s="206"/>
      <c r="H518" s="203"/>
    </row>
    <row r="519" spans="1:16" s="188" customFormat="1" ht="15.6">
      <c r="A519" s="196"/>
      <c r="B519" s="200"/>
      <c r="C519" s="198">
        <v>1</v>
      </c>
      <c r="D519" s="199">
        <v>4</v>
      </c>
      <c r="E519" s="205"/>
      <c r="F519" s="205"/>
      <c r="G519" s="202">
        <f>PRODUCT(C519:F519)</f>
        <v>4</v>
      </c>
      <c r="H519" s="198"/>
      <c r="J519" s="189"/>
      <c r="K519" s="189"/>
      <c r="L519" s="189"/>
      <c r="M519" s="189"/>
      <c r="N519" s="189"/>
      <c r="O519" s="189"/>
      <c r="P519" s="189"/>
    </row>
    <row r="520" spans="1:16" s="188" customFormat="1" ht="15.6">
      <c r="A520" s="196"/>
      <c r="B520" s="200"/>
      <c r="C520" s="203"/>
      <c r="D520" s="205"/>
      <c r="E520" s="205"/>
      <c r="F520" s="205"/>
      <c r="G520" s="202"/>
      <c r="H520" s="198"/>
      <c r="J520" s="189"/>
      <c r="K520" s="189"/>
      <c r="L520" s="189"/>
      <c r="M520" s="189"/>
      <c r="N520" s="189"/>
      <c r="O520" s="189"/>
      <c r="P520" s="189"/>
    </row>
    <row r="521" spans="1:16" s="188" customFormat="1" ht="15.6">
      <c r="A521" s="196"/>
      <c r="B521" s="200"/>
      <c r="C521" s="203"/>
      <c r="D521" s="205"/>
      <c r="E521" s="205"/>
      <c r="F521" s="205"/>
      <c r="G521" s="206">
        <f>ROUND(SUM(G519:G520),0)</f>
        <v>4</v>
      </c>
      <c r="H521" s="203" t="s">
        <v>169</v>
      </c>
      <c r="J521" s="189"/>
      <c r="K521" s="189"/>
      <c r="L521" s="189"/>
      <c r="M521" s="189"/>
      <c r="N521" s="189"/>
      <c r="O521" s="189"/>
      <c r="P521" s="189"/>
    </row>
    <row r="522" spans="1:16" s="188" customFormat="1" ht="15.6">
      <c r="A522" s="196" t="s">
        <v>170</v>
      </c>
      <c r="B522" s="247" t="s">
        <v>666</v>
      </c>
      <c r="C522" s="198">
        <v>1</v>
      </c>
      <c r="D522" s="199">
        <f>35+15</f>
        <v>50</v>
      </c>
      <c r="E522" s="205"/>
      <c r="F522" s="205"/>
      <c r="G522" s="202">
        <f>PRODUCT(C522:F522)</f>
        <v>50</v>
      </c>
      <c r="H522" s="198" t="s">
        <v>9</v>
      </c>
      <c r="J522" s="189"/>
      <c r="K522" s="189"/>
      <c r="L522" s="189"/>
      <c r="M522" s="189"/>
      <c r="N522" s="189"/>
      <c r="O522" s="189"/>
      <c r="P522" s="189"/>
    </row>
    <row r="523" spans="1:16" s="188" customFormat="1" ht="15.6">
      <c r="A523" s="196"/>
      <c r="B523" s="200"/>
      <c r="C523" s="203"/>
      <c r="D523" s="205"/>
      <c r="E523" s="205"/>
      <c r="F523" s="205"/>
      <c r="G523" s="202"/>
      <c r="H523" s="198"/>
      <c r="J523" s="189"/>
      <c r="K523" s="189"/>
      <c r="L523" s="189"/>
      <c r="M523" s="189"/>
      <c r="N523" s="189"/>
      <c r="O523" s="189"/>
      <c r="P523" s="189"/>
    </row>
    <row r="524" spans="1:16" s="188" customFormat="1" ht="15.6">
      <c r="A524" s="196"/>
      <c r="B524" s="200"/>
      <c r="C524" s="203"/>
      <c r="D524" s="205"/>
      <c r="E524" s="205"/>
      <c r="F524" s="205"/>
      <c r="G524" s="206">
        <f>ROUND(SUM(G522:G523),0)</f>
        <v>50</v>
      </c>
      <c r="H524" s="203" t="s">
        <v>9</v>
      </c>
      <c r="J524" s="189"/>
      <c r="K524" s="189"/>
      <c r="L524" s="189"/>
      <c r="M524" s="189"/>
      <c r="N524" s="189"/>
      <c r="O524" s="189"/>
      <c r="P524" s="189"/>
    </row>
    <row r="525" spans="1:16" s="188" customFormat="1" ht="15.6">
      <c r="A525" s="239"/>
      <c r="B525" s="251"/>
      <c r="C525" s="245"/>
      <c r="D525" s="243"/>
      <c r="E525" s="243"/>
      <c r="F525" s="243"/>
      <c r="G525" s="244"/>
      <c r="H525" s="245"/>
      <c r="J525" s="189"/>
      <c r="K525" s="189"/>
      <c r="L525" s="189"/>
      <c r="M525" s="189"/>
      <c r="N525" s="189"/>
      <c r="O525" s="189"/>
      <c r="P525" s="189"/>
    </row>
    <row r="526" spans="1:16" s="188" customFormat="1" ht="15.6">
      <c r="A526" s="239">
        <f>A502+1</f>
        <v>13</v>
      </c>
      <c r="B526" s="251" t="s">
        <v>842</v>
      </c>
      <c r="C526" s="245"/>
      <c r="D526" s="243"/>
      <c r="E526" s="243"/>
      <c r="F526" s="243"/>
      <c r="G526" s="244"/>
      <c r="H526" s="245"/>
    </row>
    <row r="527" spans="1:16" customFormat="1" ht="15.6">
      <c r="A527" s="352"/>
      <c r="B527" s="358" t="s">
        <v>843</v>
      </c>
      <c r="C527" s="353">
        <v>4</v>
      </c>
      <c r="D527" s="354">
        <f>3+0.9+0.6</f>
        <v>4.5</v>
      </c>
      <c r="E527" s="354"/>
      <c r="F527" s="355"/>
      <c r="G527" s="359">
        <f>+PRODUCT(C527:F527)</f>
        <v>18</v>
      </c>
      <c r="H527" s="360" t="s">
        <v>9</v>
      </c>
      <c r="J527" s="188"/>
      <c r="K527" s="188"/>
      <c r="L527" s="188"/>
      <c r="M527" s="188"/>
      <c r="N527" s="188"/>
      <c r="O527" s="188"/>
      <c r="P527" s="188"/>
    </row>
    <row r="528" spans="1:16" customFormat="1" ht="15.6">
      <c r="A528" s="361"/>
      <c r="B528" s="358"/>
      <c r="C528" s="353"/>
      <c r="D528" s="354"/>
      <c r="E528" s="354"/>
      <c r="F528" s="355"/>
      <c r="G528" s="356"/>
      <c r="H528" s="357"/>
      <c r="J528" s="188"/>
      <c r="K528" s="188"/>
      <c r="L528" s="188"/>
      <c r="M528" s="188"/>
      <c r="N528" s="188"/>
      <c r="O528" s="188"/>
      <c r="P528" s="188"/>
    </row>
    <row r="529" spans="1:16" customFormat="1" ht="15.6">
      <c r="A529" s="361"/>
      <c r="B529" s="358"/>
      <c r="C529" s="353"/>
      <c r="D529" s="354"/>
      <c r="E529" s="354"/>
      <c r="F529" s="355" t="s">
        <v>33</v>
      </c>
      <c r="G529" s="356">
        <f>ROUNDUP(+SUM(G527:G528),0)</f>
        <v>18</v>
      </c>
      <c r="H529" s="357" t="s">
        <v>9</v>
      </c>
      <c r="J529" s="188"/>
      <c r="K529" s="188"/>
      <c r="L529" s="188"/>
      <c r="M529" s="188"/>
      <c r="N529" s="188"/>
      <c r="O529" s="188"/>
      <c r="P529" s="188"/>
    </row>
    <row r="530" spans="1:16" s="188" customFormat="1" ht="15.6">
      <c r="A530" s="239"/>
      <c r="B530" s="251"/>
      <c r="C530" s="245"/>
      <c r="D530" s="243"/>
      <c r="E530" s="243"/>
      <c r="F530" s="243"/>
      <c r="G530" s="244"/>
      <c r="H530" s="245"/>
    </row>
    <row r="531" spans="1:16" s="188" customFormat="1" ht="17.399999999999999">
      <c r="A531" s="196"/>
      <c r="B531" s="197" t="s">
        <v>548</v>
      </c>
      <c r="C531" s="198"/>
      <c r="D531" s="198"/>
      <c r="E531" s="199"/>
      <c r="F531" s="199"/>
      <c r="G531" s="199"/>
      <c r="H531" s="198"/>
      <c r="J531" s="189"/>
      <c r="K531" s="189"/>
      <c r="L531" s="189"/>
      <c r="M531" s="189"/>
      <c r="N531" s="189"/>
      <c r="O531" s="189"/>
      <c r="P531" s="189"/>
    </row>
    <row r="532" spans="1:16" s="188" customFormat="1" ht="15.6">
      <c r="A532" s="196"/>
      <c r="B532" s="204"/>
      <c r="C532" s="198"/>
      <c r="D532" s="198"/>
      <c r="E532" s="199"/>
      <c r="F532" s="199"/>
      <c r="G532" s="199"/>
      <c r="H532" s="198"/>
      <c r="J532" s="189"/>
      <c r="K532" s="189"/>
      <c r="L532" s="189"/>
      <c r="M532" s="189"/>
      <c r="N532" s="189"/>
      <c r="O532" s="189"/>
      <c r="P532" s="189"/>
    </row>
    <row r="533" spans="1:16" s="188" customFormat="1" ht="15.6">
      <c r="A533" s="208">
        <f>A526+1</f>
        <v>14</v>
      </c>
      <c r="B533" s="221" t="s">
        <v>549</v>
      </c>
      <c r="C533" s="198"/>
      <c r="D533" s="199"/>
      <c r="E533" s="198"/>
      <c r="F533" s="198"/>
      <c r="G533" s="205"/>
      <c r="H533" s="203"/>
    </row>
    <row r="534" spans="1:16" s="188" customFormat="1" ht="15.6">
      <c r="A534" s="208"/>
      <c r="B534" s="204" t="s">
        <v>184</v>
      </c>
      <c r="C534" s="198">
        <v>1</v>
      </c>
      <c r="D534" s="198">
        <v>2</v>
      </c>
      <c r="E534" s="198"/>
      <c r="F534" s="198"/>
      <c r="G534" s="202">
        <f>PRODUCT(C534:F534)</f>
        <v>2</v>
      </c>
      <c r="H534" s="198"/>
    </row>
    <row r="535" spans="1:16" s="189" customFormat="1" ht="15.6">
      <c r="A535" s="208"/>
      <c r="B535" s="222"/>
      <c r="C535" s="198"/>
      <c r="D535" s="198"/>
      <c r="E535" s="199"/>
      <c r="F535" s="199"/>
      <c r="G535" s="202"/>
      <c r="H535" s="198"/>
      <c r="J535" s="188"/>
      <c r="K535" s="188"/>
      <c r="L535" s="188"/>
      <c r="M535" s="188"/>
      <c r="N535" s="188"/>
      <c r="O535" s="188"/>
      <c r="P535" s="188"/>
    </row>
    <row r="536" spans="1:16" s="189" customFormat="1" ht="15.6">
      <c r="A536" s="208"/>
      <c r="B536" s="221" t="s">
        <v>550</v>
      </c>
      <c r="C536" s="203"/>
      <c r="D536" s="203"/>
      <c r="E536" s="205"/>
      <c r="F536" s="205"/>
      <c r="G536" s="206">
        <f>SUM(G534:G535)</f>
        <v>2</v>
      </c>
      <c r="H536" s="203" t="s">
        <v>169</v>
      </c>
      <c r="J536" s="188"/>
      <c r="K536" s="188"/>
      <c r="L536" s="188"/>
      <c r="M536" s="188"/>
      <c r="N536" s="188"/>
      <c r="O536" s="188"/>
      <c r="P536" s="188"/>
    </row>
    <row r="537" spans="1:16" s="189" customFormat="1" ht="15.6">
      <c r="A537" s="208"/>
      <c r="B537" s="221"/>
      <c r="C537" s="203"/>
      <c r="D537" s="203"/>
      <c r="E537" s="205"/>
      <c r="F537" s="205"/>
      <c r="G537" s="206"/>
      <c r="H537" s="203"/>
      <c r="J537" s="188"/>
      <c r="K537" s="188"/>
      <c r="L537" s="188"/>
      <c r="M537" s="188"/>
      <c r="N537" s="188"/>
      <c r="O537" s="188"/>
      <c r="P537" s="188"/>
    </row>
    <row r="538" spans="1:16" s="189" customFormat="1" ht="15.6">
      <c r="A538" s="208">
        <f>A533+1</f>
        <v>15</v>
      </c>
      <c r="B538" s="221" t="s">
        <v>551</v>
      </c>
      <c r="C538" s="203"/>
      <c r="D538" s="203"/>
      <c r="E538" s="205"/>
      <c r="F538" s="205"/>
      <c r="G538" s="206"/>
      <c r="H538" s="203"/>
      <c r="J538" s="188"/>
      <c r="K538" s="188"/>
      <c r="L538" s="188"/>
      <c r="M538" s="188"/>
      <c r="N538" s="188"/>
      <c r="O538" s="188"/>
      <c r="P538" s="188"/>
    </row>
    <row r="539" spans="1:16" s="189" customFormat="1" ht="15.6">
      <c r="A539" s="208"/>
      <c r="B539" s="204" t="s">
        <v>184</v>
      </c>
      <c r="C539" s="198">
        <v>1</v>
      </c>
      <c r="D539" s="198">
        <v>7</v>
      </c>
      <c r="E539" s="198"/>
      <c r="F539" s="198"/>
      <c r="G539" s="202">
        <f>PRODUCT(C539:F539)</f>
        <v>7</v>
      </c>
      <c r="H539" s="198"/>
      <c r="J539" s="188"/>
      <c r="K539" s="188"/>
      <c r="L539" s="188"/>
      <c r="M539" s="188"/>
      <c r="N539" s="188"/>
      <c r="O539" s="188"/>
      <c r="P539" s="188"/>
    </row>
    <row r="540" spans="1:16" s="189" customFormat="1" ht="15.6">
      <c r="A540" s="208"/>
      <c r="B540" s="222"/>
      <c r="C540" s="198"/>
      <c r="D540" s="198"/>
      <c r="E540" s="199"/>
      <c r="F540" s="199"/>
      <c r="G540" s="202"/>
      <c r="H540" s="198"/>
      <c r="J540" s="188"/>
      <c r="K540" s="188"/>
      <c r="L540" s="188"/>
      <c r="M540" s="188"/>
      <c r="N540" s="188"/>
      <c r="O540" s="188"/>
      <c r="P540" s="188"/>
    </row>
    <row r="541" spans="1:16" s="189" customFormat="1" ht="15.6">
      <c r="A541" s="208"/>
      <c r="B541" s="221" t="s">
        <v>550</v>
      </c>
      <c r="C541" s="203"/>
      <c r="D541" s="203"/>
      <c r="E541" s="205"/>
      <c r="F541" s="205"/>
      <c r="G541" s="206">
        <f>SUM(G539:G540)</f>
        <v>7</v>
      </c>
      <c r="H541" s="203" t="s">
        <v>169</v>
      </c>
      <c r="J541" s="188"/>
      <c r="K541" s="188"/>
      <c r="L541" s="188"/>
      <c r="M541" s="188"/>
      <c r="N541" s="188"/>
      <c r="O541" s="188"/>
      <c r="P541" s="188"/>
    </row>
    <row r="542" spans="1:16" s="188" customFormat="1" ht="15.6">
      <c r="A542" s="196"/>
      <c r="B542" s="223"/>
      <c r="C542" s="198"/>
      <c r="D542" s="199"/>
      <c r="E542" s="198"/>
      <c r="F542" s="198"/>
      <c r="G542" s="199"/>
      <c r="H542" s="198"/>
    </row>
    <row r="543" spans="1:16" s="188" customFormat="1" ht="15.6">
      <c r="A543" s="196"/>
      <c r="B543" s="204"/>
      <c r="C543" s="198"/>
      <c r="D543" s="198"/>
      <c r="E543" s="199"/>
      <c r="F543" s="199"/>
      <c r="G543" s="199"/>
      <c r="H543" s="198"/>
    </row>
    <row r="544" spans="1:16" s="188" customFormat="1" ht="15.6">
      <c r="A544" s="196">
        <f>A538+1</f>
        <v>16</v>
      </c>
      <c r="B544" s="200" t="s">
        <v>552</v>
      </c>
      <c r="C544" s="198"/>
      <c r="D544" s="199"/>
      <c r="E544" s="199"/>
      <c r="F544" s="199"/>
      <c r="G544" s="202"/>
      <c r="H544" s="198"/>
    </row>
    <row r="545" spans="1:16" s="188" customFormat="1" ht="15.6">
      <c r="A545" s="196"/>
      <c r="B545" s="204" t="s">
        <v>184</v>
      </c>
      <c r="C545" s="198">
        <v>1</v>
      </c>
      <c r="D545" s="198">
        <v>8</v>
      </c>
      <c r="E545" s="198"/>
      <c r="F545" s="198"/>
      <c r="G545" s="202">
        <f>PRODUCT(C545:F545)</f>
        <v>8</v>
      </c>
      <c r="H545" s="198"/>
    </row>
    <row r="546" spans="1:16" s="188" customFormat="1" ht="15.6">
      <c r="A546" s="196"/>
      <c r="B546" s="204"/>
      <c r="C546" s="198"/>
      <c r="D546" s="198"/>
      <c r="E546" s="199"/>
      <c r="F546" s="199"/>
      <c r="G546" s="202"/>
      <c r="H546" s="198"/>
    </row>
    <row r="547" spans="1:16" s="189" customFormat="1" ht="15.6">
      <c r="A547" s="196"/>
      <c r="B547" s="200" t="s">
        <v>537</v>
      </c>
      <c r="C547" s="203"/>
      <c r="D547" s="203"/>
      <c r="E547" s="205"/>
      <c r="F547" s="205"/>
      <c r="G547" s="206">
        <f>SUM(G545:G546)</f>
        <v>8</v>
      </c>
      <c r="H547" s="203" t="s">
        <v>169</v>
      </c>
      <c r="J547" s="188"/>
      <c r="K547" s="188"/>
      <c r="L547" s="188"/>
      <c r="M547" s="188"/>
      <c r="N547" s="188"/>
      <c r="O547" s="188"/>
      <c r="P547" s="188"/>
    </row>
    <row r="548" spans="1:16" s="189" customFormat="1" ht="15.6">
      <c r="A548" s="196"/>
      <c r="B548" s="200"/>
      <c r="C548" s="203"/>
      <c r="D548" s="203"/>
      <c r="E548" s="205"/>
      <c r="F548" s="205"/>
      <c r="G548" s="206"/>
      <c r="H548" s="203"/>
      <c r="J548" s="188"/>
      <c r="K548" s="188"/>
      <c r="L548" s="188"/>
      <c r="M548" s="188"/>
      <c r="N548" s="188"/>
      <c r="O548" s="188"/>
      <c r="P548" s="188"/>
    </row>
    <row r="549" spans="1:16" s="188" customFormat="1" ht="15.6">
      <c r="A549" s="196">
        <f>A544+1</f>
        <v>17</v>
      </c>
      <c r="B549" s="200" t="s">
        <v>553</v>
      </c>
      <c r="C549" s="198"/>
      <c r="D549" s="199"/>
      <c r="E549" s="199"/>
      <c r="F549" s="199"/>
      <c r="G549" s="202"/>
      <c r="H549" s="198"/>
    </row>
    <row r="550" spans="1:16" s="188" customFormat="1" ht="15.6">
      <c r="A550" s="196"/>
      <c r="B550" s="204" t="s">
        <v>184</v>
      </c>
      <c r="C550" s="198">
        <v>1</v>
      </c>
      <c r="D550" s="199">
        <v>2</v>
      </c>
      <c r="E550" s="199"/>
      <c r="F550" s="199"/>
      <c r="G550" s="202">
        <f>PRODUCT(C550:F550)</f>
        <v>2</v>
      </c>
      <c r="H550" s="198"/>
    </row>
    <row r="551" spans="1:16" s="188" customFormat="1" ht="15.6">
      <c r="A551" s="196"/>
      <c r="B551" s="204"/>
      <c r="C551" s="198"/>
      <c r="D551" s="199"/>
      <c r="E551" s="199"/>
      <c r="F551" s="199"/>
      <c r="G551" s="202"/>
      <c r="H551" s="198"/>
    </row>
    <row r="552" spans="1:16" s="188" customFormat="1" ht="15.6">
      <c r="A552" s="196"/>
      <c r="B552" s="221" t="s">
        <v>537</v>
      </c>
      <c r="C552" s="203"/>
      <c r="D552" s="205"/>
      <c r="E552" s="205"/>
      <c r="F552" s="205"/>
      <c r="G552" s="206">
        <f>ROUND(SUM(G550:G551),0)</f>
        <v>2</v>
      </c>
      <c r="H552" s="203" t="s">
        <v>169</v>
      </c>
    </row>
    <row r="553" spans="1:16" s="188" customFormat="1" ht="15.6">
      <c r="A553" s="196"/>
      <c r="B553" s="221"/>
      <c r="C553" s="203"/>
      <c r="D553" s="205"/>
      <c r="E553" s="205"/>
      <c r="F553" s="205"/>
      <c r="G553" s="206"/>
      <c r="H553" s="203"/>
    </row>
    <row r="554" spans="1:16" s="188" customFormat="1" ht="15.6">
      <c r="A554" s="196">
        <f>A549+1</f>
        <v>18</v>
      </c>
      <c r="B554" s="200" t="s">
        <v>571</v>
      </c>
      <c r="C554" s="198"/>
      <c r="D554" s="199"/>
      <c r="E554" s="199"/>
      <c r="F554" s="199"/>
      <c r="G554" s="202"/>
      <c r="H554" s="198"/>
    </row>
    <row r="555" spans="1:16" s="188" customFormat="1" ht="15.6">
      <c r="A555" s="196"/>
      <c r="B555" s="204" t="s">
        <v>184</v>
      </c>
      <c r="C555" s="198">
        <v>1</v>
      </c>
      <c r="D555" s="199">
        <v>2</v>
      </c>
      <c r="E555" s="199"/>
      <c r="F555" s="199"/>
      <c r="G555" s="202">
        <f>PRODUCT(C555:F555)</f>
        <v>2</v>
      </c>
      <c r="H555" s="198"/>
    </row>
    <row r="556" spans="1:16" s="188" customFormat="1" ht="15.6">
      <c r="A556" s="196"/>
      <c r="B556" s="204"/>
      <c r="C556" s="198"/>
      <c r="D556" s="199"/>
      <c r="E556" s="199"/>
      <c r="F556" s="199"/>
      <c r="G556" s="202"/>
      <c r="H556" s="198"/>
      <c r="J556" s="189"/>
      <c r="K556" s="189"/>
      <c r="L556" s="189"/>
      <c r="M556" s="189"/>
      <c r="N556" s="189"/>
      <c r="O556" s="189"/>
      <c r="P556" s="189"/>
    </row>
    <row r="557" spans="1:16" s="188" customFormat="1" ht="15.6">
      <c r="A557" s="196"/>
      <c r="B557" s="221" t="s">
        <v>537</v>
      </c>
      <c r="C557" s="203"/>
      <c r="D557" s="205"/>
      <c r="E557" s="205"/>
      <c r="F557" s="205"/>
      <c r="G557" s="206">
        <f>ROUND(SUM(G555:G556),0)</f>
        <v>2</v>
      </c>
      <c r="H557" s="203" t="s">
        <v>169</v>
      </c>
      <c r="J557" s="189"/>
      <c r="K557" s="189"/>
      <c r="L557" s="189"/>
      <c r="M557" s="189"/>
      <c r="N557" s="189"/>
      <c r="O557" s="189"/>
      <c r="P557" s="189"/>
    </row>
    <row r="558" spans="1:16" s="188" customFormat="1" ht="15.6">
      <c r="A558" s="196"/>
      <c r="B558" s="221"/>
      <c r="C558" s="203"/>
      <c r="D558" s="205"/>
      <c r="E558" s="205"/>
      <c r="F558" s="205"/>
      <c r="G558" s="206"/>
      <c r="H558" s="203"/>
    </row>
    <row r="559" spans="1:16" s="188" customFormat="1" ht="15.6">
      <c r="A559" s="196">
        <f>A554+1</f>
        <v>19</v>
      </c>
      <c r="B559" s="200" t="s">
        <v>554</v>
      </c>
      <c r="C559" s="198"/>
      <c r="D559" s="199"/>
      <c r="E559" s="199"/>
      <c r="F559" s="199"/>
      <c r="G559" s="202"/>
      <c r="H559" s="198"/>
    </row>
    <row r="560" spans="1:16" s="188" customFormat="1" ht="15.6">
      <c r="A560" s="196"/>
      <c r="B560" s="204" t="s">
        <v>184</v>
      </c>
      <c r="C560" s="198">
        <v>1</v>
      </c>
      <c r="D560" s="199">
        <v>6</v>
      </c>
      <c r="E560" s="199"/>
      <c r="F560" s="199"/>
      <c r="G560" s="202">
        <f>PRODUCT(C560:F560)</f>
        <v>6</v>
      </c>
      <c r="H560" s="198"/>
    </row>
    <row r="561" spans="1:16" s="188" customFormat="1" ht="15.6">
      <c r="A561" s="196"/>
      <c r="B561" s="204"/>
      <c r="C561" s="198"/>
      <c r="D561" s="199"/>
      <c r="E561" s="199"/>
      <c r="F561" s="199"/>
      <c r="G561" s="202"/>
      <c r="H561" s="198"/>
      <c r="J561" s="189"/>
      <c r="K561" s="189"/>
      <c r="L561" s="189"/>
      <c r="M561" s="189"/>
      <c r="N561" s="189"/>
      <c r="O561" s="189"/>
      <c r="P561" s="189"/>
    </row>
    <row r="562" spans="1:16" s="188" customFormat="1" ht="15.6">
      <c r="A562" s="196"/>
      <c r="B562" s="221" t="s">
        <v>537</v>
      </c>
      <c r="C562" s="203"/>
      <c r="D562" s="205"/>
      <c r="E562" s="205"/>
      <c r="F562" s="205"/>
      <c r="G562" s="206">
        <f>ROUND(SUM(G560:G561),0)</f>
        <v>6</v>
      </c>
      <c r="H562" s="203" t="s">
        <v>169</v>
      </c>
      <c r="J562" s="189"/>
      <c r="K562" s="189"/>
      <c r="L562" s="189"/>
      <c r="M562" s="189"/>
      <c r="N562" s="189"/>
      <c r="O562" s="189"/>
      <c r="P562" s="189"/>
    </row>
    <row r="563" spans="1:16" s="188" customFormat="1" ht="15.6">
      <c r="A563" s="196"/>
      <c r="B563" s="221"/>
      <c r="C563" s="203"/>
      <c r="D563" s="205"/>
      <c r="E563" s="205"/>
      <c r="F563" s="205"/>
      <c r="G563" s="206"/>
      <c r="H563" s="203"/>
    </row>
    <row r="564" spans="1:16" s="188" customFormat="1" ht="15.6">
      <c r="A564" s="196">
        <f>A559+1</f>
        <v>20</v>
      </c>
      <c r="B564" s="200" t="s">
        <v>555</v>
      </c>
      <c r="C564" s="198"/>
      <c r="D564" s="199"/>
      <c r="E564" s="199"/>
      <c r="F564" s="199"/>
      <c r="G564" s="202"/>
      <c r="H564" s="198"/>
    </row>
    <row r="565" spans="1:16" s="188" customFormat="1" ht="15.6">
      <c r="A565" s="196"/>
      <c r="B565" s="204" t="s">
        <v>184</v>
      </c>
      <c r="C565" s="198">
        <v>1</v>
      </c>
      <c r="D565" s="199">
        <v>2</v>
      </c>
      <c r="E565" s="199"/>
      <c r="F565" s="199"/>
      <c r="G565" s="202">
        <f>PRODUCT(C565:F565)</f>
        <v>2</v>
      </c>
      <c r="H565" s="198"/>
    </row>
    <row r="566" spans="1:16" s="188" customFormat="1" ht="15.6">
      <c r="A566" s="196"/>
      <c r="B566" s="204"/>
      <c r="C566" s="198"/>
      <c r="D566" s="199"/>
      <c r="E566" s="199"/>
      <c r="F566" s="199"/>
      <c r="G566" s="202"/>
      <c r="H566" s="198"/>
      <c r="J566" s="189"/>
      <c r="K566" s="189"/>
      <c r="L566" s="189"/>
      <c r="M566" s="189"/>
      <c r="N566" s="189"/>
      <c r="O566" s="189"/>
      <c r="P566" s="189"/>
    </row>
    <row r="567" spans="1:16" s="188" customFormat="1" ht="15.6">
      <c r="A567" s="196"/>
      <c r="B567" s="221" t="s">
        <v>537</v>
      </c>
      <c r="C567" s="203"/>
      <c r="D567" s="205"/>
      <c r="E567" s="205"/>
      <c r="F567" s="205"/>
      <c r="G567" s="206">
        <f>ROUND(SUM(G565:G566),0)</f>
        <v>2</v>
      </c>
      <c r="H567" s="203" t="s">
        <v>169</v>
      </c>
      <c r="J567" s="189"/>
      <c r="K567" s="189"/>
      <c r="L567" s="189"/>
      <c r="M567" s="189"/>
      <c r="N567" s="189"/>
      <c r="O567" s="189"/>
      <c r="P567" s="189"/>
    </row>
    <row r="568" spans="1:16" s="188" customFormat="1" ht="15.6">
      <c r="A568" s="196"/>
      <c r="B568" s="221"/>
      <c r="C568" s="203"/>
      <c r="D568" s="205"/>
      <c r="E568" s="205"/>
      <c r="F568" s="205"/>
      <c r="G568" s="206"/>
      <c r="H568" s="203"/>
    </row>
    <row r="569" spans="1:16" s="188" customFormat="1" ht="15.6">
      <c r="A569" s="196">
        <f>A564+1</f>
        <v>21</v>
      </c>
      <c r="B569" s="200" t="s">
        <v>556</v>
      </c>
      <c r="C569" s="198"/>
      <c r="D569" s="199"/>
      <c r="E569" s="199"/>
      <c r="F569" s="199"/>
      <c r="G569" s="202"/>
      <c r="H569" s="198"/>
    </row>
    <row r="570" spans="1:16" s="188" customFormat="1" ht="15.6">
      <c r="A570" s="196"/>
      <c r="B570" s="204" t="s">
        <v>184</v>
      </c>
      <c r="C570" s="198">
        <v>1</v>
      </c>
      <c r="D570" s="198">
        <v>0</v>
      </c>
      <c r="E570" s="198"/>
      <c r="F570" s="198"/>
      <c r="G570" s="202">
        <f>PRODUCT(C570:F570)</f>
        <v>0</v>
      </c>
      <c r="H570" s="198"/>
    </row>
    <row r="571" spans="1:16" s="188" customFormat="1" ht="15.6">
      <c r="A571" s="196"/>
      <c r="B571" s="204"/>
      <c r="C571" s="198"/>
      <c r="D571" s="198"/>
      <c r="E571" s="199"/>
      <c r="F571" s="199"/>
      <c r="G571" s="202"/>
      <c r="H571" s="198"/>
      <c r="J571" s="189"/>
      <c r="K571" s="189"/>
      <c r="L571" s="189"/>
      <c r="M571" s="189"/>
      <c r="N571" s="189"/>
      <c r="O571" s="189"/>
      <c r="P571" s="189"/>
    </row>
    <row r="572" spans="1:16" s="189" customFormat="1" ht="15.6">
      <c r="A572" s="196"/>
      <c r="B572" s="200" t="s">
        <v>537</v>
      </c>
      <c r="C572" s="203"/>
      <c r="D572" s="203"/>
      <c r="E572" s="205"/>
      <c r="F572" s="205"/>
      <c r="G572" s="206">
        <f>SUM(G570:G571)</f>
        <v>0</v>
      </c>
      <c r="H572" s="203" t="s">
        <v>169</v>
      </c>
    </row>
    <row r="573" spans="1:16" s="189" customFormat="1" ht="15.6">
      <c r="A573" s="196"/>
      <c r="B573" s="200"/>
      <c r="C573" s="203"/>
      <c r="D573" s="203"/>
      <c r="E573" s="205"/>
      <c r="F573" s="205"/>
      <c r="G573" s="206"/>
      <c r="H573" s="203"/>
      <c r="J573" s="188"/>
      <c r="K573" s="188"/>
      <c r="L573" s="188"/>
      <c r="M573" s="188"/>
      <c r="N573" s="188"/>
      <c r="O573" s="188"/>
      <c r="P573" s="188"/>
    </row>
    <row r="574" spans="1:16" s="188" customFormat="1" ht="15.6">
      <c r="A574" s="196">
        <f>A569+1</f>
        <v>22</v>
      </c>
      <c r="B574" s="200" t="s">
        <v>557</v>
      </c>
      <c r="C574" s="198"/>
      <c r="D574" s="199"/>
      <c r="E574" s="199"/>
      <c r="F574" s="199"/>
      <c r="G574" s="202"/>
      <c r="H574" s="198"/>
    </row>
    <row r="575" spans="1:16" s="188" customFormat="1" ht="15.6">
      <c r="A575" s="196"/>
      <c r="B575" s="204" t="s">
        <v>184</v>
      </c>
      <c r="C575" s="198">
        <v>1</v>
      </c>
      <c r="D575" s="198">
        <v>0</v>
      </c>
      <c r="E575" s="198"/>
      <c r="F575" s="198"/>
      <c r="G575" s="202">
        <f>PRODUCT(C575:F575)</f>
        <v>0</v>
      </c>
      <c r="H575" s="198"/>
    </row>
    <row r="576" spans="1:16" s="188" customFormat="1" ht="15.6">
      <c r="A576" s="196"/>
      <c r="B576" s="204"/>
      <c r="C576" s="198"/>
      <c r="D576" s="198"/>
      <c r="E576" s="199"/>
      <c r="F576" s="199"/>
      <c r="G576" s="202"/>
      <c r="H576" s="198"/>
      <c r="J576" s="189"/>
      <c r="K576" s="189"/>
      <c r="L576" s="189"/>
      <c r="M576" s="189"/>
      <c r="N576" s="189"/>
      <c r="O576" s="189"/>
      <c r="P576" s="189"/>
    </row>
    <row r="577" spans="1:16" s="189" customFormat="1" ht="15.6">
      <c r="A577" s="196"/>
      <c r="B577" s="200" t="s">
        <v>537</v>
      </c>
      <c r="C577" s="203"/>
      <c r="D577" s="203"/>
      <c r="E577" s="205"/>
      <c r="F577" s="205"/>
      <c r="G577" s="206">
        <f>SUM(G575:G576)</f>
        <v>0</v>
      </c>
      <c r="H577" s="203" t="s">
        <v>169</v>
      </c>
    </row>
    <row r="578" spans="1:16" s="189" customFormat="1" ht="15.6">
      <c r="A578" s="196"/>
      <c r="B578" s="200"/>
      <c r="C578" s="203"/>
      <c r="D578" s="203"/>
      <c r="E578" s="205"/>
      <c r="F578" s="205"/>
      <c r="G578" s="206"/>
      <c r="H578" s="203"/>
      <c r="J578" s="188"/>
      <c r="K578" s="188"/>
      <c r="L578" s="188"/>
      <c r="M578" s="188"/>
      <c r="N578" s="188"/>
      <c r="O578" s="188"/>
      <c r="P578" s="188"/>
    </row>
    <row r="579" spans="1:16" s="188" customFormat="1" ht="15.6">
      <c r="A579" s="196">
        <f>A574+1</f>
        <v>23</v>
      </c>
      <c r="B579" s="200" t="s">
        <v>558</v>
      </c>
      <c r="C579" s="198"/>
      <c r="D579" s="199"/>
      <c r="E579" s="199"/>
      <c r="F579" s="199"/>
      <c r="G579" s="202"/>
      <c r="H579" s="198"/>
    </row>
    <row r="580" spans="1:16" s="188" customFormat="1" ht="15.6">
      <c r="A580" s="196"/>
      <c r="B580" s="204" t="s">
        <v>184</v>
      </c>
      <c r="C580" s="198">
        <v>1</v>
      </c>
      <c r="D580" s="198">
        <v>0</v>
      </c>
      <c r="E580" s="198"/>
      <c r="F580" s="198"/>
      <c r="G580" s="202">
        <f>PRODUCT(C580:F580)</f>
        <v>0</v>
      </c>
      <c r="H580" s="198"/>
    </row>
    <row r="581" spans="1:16" s="188" customFormat="1" ht="15.6">
      <c r="A581" s="196"/>
      <c r="B581" s="204"/>
      <c r="C581" s="198"/>
      <c r="D581" s="198"/>
      <c r="E581" s="199"/>
      <c r="F581" s="199"/>
      <c r="G581" s="202"/>
      <c r="H581" s="198"/>
      <c r="J581" s="189"/>
      <c r="K581" s="189"/>
      <c r="L581" s="189"/>
      <c r="M581" s="189"/>
      <c r="N581" s="189"/>
      <c r="O581" s="189"/>
      <c r="P581" s="189"/>
    </row>
    <row r="582" spans="1:16" s="189" customFormat="1" ht="15.6">
      <c r="A582" s="196"/>
      <c r="B582" s="200" t="s">
        <v>537</v>
      </c>
      <c r="C582" s="203"/>
      <c r="D582" s="203"/>
      <c r="E582" s="205"/>
      <c r="F582" s="205"/>
      <c r="G582" s="206">
        <f>SUM(G580:G581)</f>
        <v>0</v>
      </c>
      <c r="H582" s="203" t="s">
        <v>169</v>
      </c>
    </row>
    <row r="583" spans="1:16" s="189" customFormat="1" ht="15.6">
      <c r="A583" s="196"/>
      <c r="B583" s="200"/>
      <c r="C583" s="203"/>
      <c r="D583" s="203"/>
      <c r="E583" s="205"/>
      <c r="F583" s="205"/>
      <c r="G583" s="206"/>
      <c r="H583" s="203"/>
      <c r="J583" s="188"/>
      <c r="K583" s="188"/>
      <c r="L583" s="188"/>
      <c r="M583" s="188"/>
      <c r="N583" s="188"/>
      <c r="O583" s="188"/>
      <c r="P583" s="188"/>
    </row>
    <row r="584" spans="1:16" s="188" customFormat="1" ht="15.6">
      <c r="A584" s="196">
        <f>A579+1</f>
        <v>24</v>
      </c>
      <c r="B584" s="200" t="s">
        <v>559</v>
      </c>
      <c r="C584" s="198"/>
      <c r="D584" s="199"/>
      <c r="E584" s="199"/>
      <c r="F584" s="199"/>
      <c r="G584" s="202"/>
      <c r="H584" s="198"/>
    </row>
    <row r="585" spans="1:16" s="188" customFormat="1" ht="15.6">
      <c r="A585" s="196"/>
      <c r="B585" s="204" t="s">
        <v>184</v>
      </c>
      <c r="C585" s="198">
        <v>1</v>
      </c>
      <c r="D585" s="198">
        <v>4</v>
      </c>
      <c r="E585" s="198"/>
      <c r="F585" s="198"/>
      <c r="G585" s="202">
        <f>PRODUCT(C585:F585)</f>
        <v>4</v>
      </c>
      <c r="H585" s="198"/>
    </row>
    <row r="586" spans="1:16" s="188" customFormat="1" ht="15.6">
      <c r="A586" s="196"/>
      <c r="B586" s="204"/>
      <c r="C586" s="198"/>
      <c r="D586" s="198"/>
      <c r="E586" s="199"/>
      <c r="F586" s="199"/>
      <c r="G586" s="202"/>
      <c r="H586" s="198"/>
    </row>
    <row r="587" spans="1:16" s="189" customFormat="1" ht="15.6">
      <c r="A587" s="196"/>
      <c r="B587" s="200" t="s">
        <v>537</v>
      </c>
      <c r="C587" s="203"/>
      <c r="D587" s="203"/>
      <c r="E587" s="205"/>
      <c r="F587" s="205"/>
      <c r="G587" s="206">
        <f>SUM(G585:G586)</f>
        <v>4</v>
      </c>
      <c r="H587" s="203" t="s">
        <v>169</v>
      </c>
      <c r="J587" s="188"/>
      <c r="K587" s="188"/>
      <c r="L587" s="188"/>
      <c r="M587" s="188"/>
      <c r="N587" s="188"/>
      <c r="O587" s="188"/>
      <c r="P587" s="188"/>
    </row>
    <row r="588" spans="1:16" s="189" customFormat="1" ht="15.6">
      <c r="A588" s="196"/>
      <c r="B588" s="200"/>
      <c r="C588" s="203"/>
      <c r="D588" s="203"/>
      <c r="E588" s="205"/>
      <c r="F588" s="205"/>
      <c r="G588" s="206"/>
      <c r="H588" s="203"/>
      <c r="J588" s="188"/>
      <c r="K588" s="188"/>
      <c r="L588" s="188"/>
      <c r="M588" s="188"/>
      <c r="N588" s="188"/>
      <c r="O588" s="188"/>
      <c r="P588" s="188"/>
    </row>
    <row r="589" spans="1:16" s="188" customFormat="1" ht="15.6">
      <c r="A589" s="196">
        <f>A584+1</f>
        <v>25</v>
      </c>
      <c r="B589" s="200" t="s">
        <v>560</v>
      </c>
      <c r="C589" s="198"/>
      <c r="D589" s="199"/>
      <c r="E589" s="199"/>
      <c r="F589" s="199"/>
      <c r="G589" s="202"/>
      <c r="H589" s="198"/>
    </row>
    <row r="590" spans="1:16" s="188" customFormat="1" ht="15.6">
      <c r="A590" s="196"/>
      <c r="B590" s="204" t="s">
        <v>184</v>
      </c>
      <c r="C590" s="198">
        <v>1</v>
      </c>
      <c r="D590" s="198">
        <v>4</v>
      </c>
      <c r="E590" s="198"/>
      <c r="F590" s="198"/>
      <c r="G590" s="202">
        <f>PRODUCT(C590:F590)</f>
        <v>4</v>
      </c>
      <c r="H590" s="198"/>
    </row>
    <row r="591" spans="1:16" s="188" customFormat="1" ht="15.6">
      <c r="A591" s="196"/>
      <c r="B591" s="204"/>
      <c r="C591" s="198"/>
      <c r="D591" s="198"/>
      <c r="E591" s="199"/>
      <c r="F591" s="199"/>
      <c r="G591" s="202"/>
      <c r="H591" s="198"/>
    </row>
    <row r="592" spans="1:16" s="189" customFormat="1" ht="15.6">
      <c r="A592" s="196"/>
      <c r="B592" s="200" t="s">
        <v>537</v>
      </c>
      <c r="C592" s="203"/>
      <c r="D592" s="203"/>
      <c r="E592" s="205"/>
      <c r="F592" s="205"/>
      <c r="G592" s="206">
        <f>SUM(G590:G591)</f>
        <v>4</v>
      </c>
      <c r="H592" s="203" t="s">
        <v>169</v>
      </c>
      <c r="J592" s="188"/>
      <c r="K592" s="188"/>
      <c r="L592" s="188"/>
      <c r="M592" s="188"/>
      <c r="N592" s="188"/>
      <c r="O592" s="188"/>
      <c r="P592" s="188"/>
    </row>
    <row r="593" spans="1:16" s="189" customFormat="1" ht="15.6">
      <c r="A593" s="196" t="s">
        <v>34</v>
      </c>
      <c r="B593" s="200"/>
      <c r="C593" s="203"/>
      <c r="D593" s="203"/>
      <c r="E593" s="205"/>
      <c r="F593" s="205"/>
      <c r="G593" s="206"/>
      <c r="H593" s="203"/>
      <c r="J593" s="188"/>
      <c r="K593" s="188"/>
      <c r="L593" s="188"/>
      <c r="M593" s="188"/>
      <c r="N593" s="188"/>
      <c r="O593" s="188"/>
      <c r="P593" s="188"/>
    </row>
    <row r="594" spans="1:16" s="188" customFormat="1" ht="15.6">
      <c r="A594" s="196">
        <f>A589+1</f>
        <v>26</v>
      </c>
      <c r="B594" s="200" t="s">
        <v>561</v>
      </c>
      <c r="C594" s="198"/>
      <c r="D594" s="199"/>
      <c r="E594" s="199"/>
      <c r="F594" s="199"/>
      <c r="G594" s="202"/>
      <c r="H594" s="198"/>
    </row>
    <row r="595" spans="1:16" s="188" customFormat="1" ht="15.6">
      <c r="A595" s="196"/>
      <c r="B595" s="204" t="s">
        <v>184</v>
      </c>
      <c r="C595" s="198">
        <v>1</v>
      </c>
      <c r="D595" s="198">
        <v>4</v>
      </c>
      <c r="E595" s="198"/>
      <c r="F595" s="198"/>
      <c r="G595" s="202">
        <f>PRODUCT(C595:F595)</f>
        <v>4</v>
      </c>
      <c r="H595" s="198"/>
    </row>
    <row r="596" spans="1:16" s="188" customFormat="1" ht="15.6">
      <c r="A596" s="196"/>
      <c r="B596" s="204"/>
      <c r="C596" s="198"/>
      <c r="D596" s="198"/>
      <c r="E596" s="199"/>
      <c r="F596" s="199"/>
      <c r="G596" s="202"/>
      <c r="H596" s="198"/>
    </row>
    <row r="597" spans="1:16" s="189" customFormat="1" ht="15.6">
      <c r="A597" s="196"/>
      <c r="B597" s="200" t="s">
        <v>537</v>
      </c>
      <c r="C597" s="203"/>
      <c r="D597" s="203"/>
      <c r="E597" s="205"/>
      <c r="F597" s="205"/>
      <c r="G597" s="206">
        <f>SUM(G595:G596)</f>
        <v>4</v>
      </c>
      <c r="H597" s="203" t="s">
        <v>169</v>
      </c>
      <c r="J597" s="188"/>
      <c r="K597" s="188"/>
      <c r="L597" s="188"/>
      <c r="M597" s="188"/>
      <c r="N597" s="188"/>
      <c r="O597" s="188"/>
      <c r="P597" s="188"/>
    </row>
    <row r="598" spans="1:16" s="189" customFormat="1" ht="15.6">
      <c r="A598" s="239"/>
      <c r="B598" s="251"/>
      <c r="C598" s="245"/>
      <c r="D598" s="245"/>
      <c r="E598" s="243"/>
      <c r="F598" s="243"/>
      <c r="G598" s="244"/>
      <c r="H598" s="245"/>
      <c r="J598" s="188"/>
      <c r="K598" s="188"/>
      <c r="L598" s="188"/>
      <c r="M598" s="188"/>
      <c r="N598" s="188"/>
      <c r="O598" s="188"/>
      <c r="P598" s="188"/>
    </row>
    <row r="599" spans="1:16" s="188" customFormat="1" ht="15.6">
      <c r="A599" s="196">
        <f>A594+1</f>
        <v>27</v>
      </c>
      <c r="B599" s="200" t="s">
        <v>562</v>
      </c>
      <c r="C599" s="198">
        <v>1</v>
      </c>
      <c r="D599" s="199">
        <f>0.15*12</f>
        <v>1.7999999999999998</v>
      </c>
      <c r="E599" s="205"/>
      <c r="F599" s="205"/>
      <c r="G599" s="202">
        <f>PRODUCT(C599:F599)</f>
        <v>1.7999999999999998</v>
      </c>
      <c r="H599" s="198" t="s">
        <v>9</v>
      </c>
    </row>
    <row r="600" spans="1:16" s="188" customFormat="1" ht="17.399999999999999">
      <c r="A600" s="196"/>
      <c r="B600" s="197"/>
      <c r="C600" s="198"/>
      <c r="D600" s="199"/>
      <c r="E600" s="205"/>
      <c r="F600" s="205"/>
      <c r="G600" s="202"/>
      <c r="H600" s="198"/>
    </row>
    <row r="601" spans="1:16" s="188" customFormat="1" ht="17.399999999999999">
      <c r="A601" s="196"/>
      <c r="B601" s="197"/>
      <c r="C601" s="198"/>
      <c r="D601" s="199"/>
      <c r="E601" s="205"/>
      <c r="F601" s="205"/>
      <c r="G601" s="206">
        <f>ROUND(SUM(G599:G600),0)</f>
        <v>2</v>
      </c>
      <c r="H601" s="203" t="s">
        <v>9</v>
      </c>
    </row>
    <row r="602" spans="1:16" s="188" customFormat="1" ht="15.6">
      <c r="A602" s="196">
        <f>A599+1</f>
        <v>28</v>
      </c>
      <c r="B602" s="200" t="s">
        <v>610</v>
      </c>
      <c r="C602" s="198">
        <v>1</v>
      </c>
      <c r="D602" s="199">
        <f>1.5*4+6</f>
        <v>12</v>
      </c>
      <c r="E602" s="205"/>
      <c r="F602" s="205"/>
      <c r="G602" s="202">
        <f>PRODUCT(C602:F602)</f>
        <v>12</v>
      </c>
      <c r="H602" s="198" t="s">
        <v>9</v>
      </c>
    </row>
    <row r="603" spans="1:16" s="188" customFormat="1" ht="17.399999999999999">
      <c r="A603" s="196"/>
      <c r="B603" s="197"/>
      <c r="C603" s="198"/>
      <c r="D603" s="199"/>
      <c r="E603" s="205"/>
      <c r="F603" s="205"/>
      <c r="G603" s="202"/>
      <c r="H603" s="198"/>
    </row>
    <row r="604" spans="1:16" s="188" customFormat="1" ht="17.399999999999999">
      <c r="A604" s="196"/>
      <c r="B604" s="197"/>
      <c r="C604" s="198"/>
      <c r="D604" s="199"/>
      <c r="E604" s="205"/>
      <c r="F604" s="205"/>
      <c r="G604" s="206">
        <f>ROUND(SUM(G602:G603),0)</f>
        <v>12</v>
      </c>
      <c r="H604" s="203" t="s">
        <v>9</v>
      </c>
    </row>
    <row r="605" spans="1:16" s="188" customFormat="1" ht="17.399999999999999">
      <c r="A605" s="196"/>
      <c r="B605" s="197"/>
      <c r="C605" s="198"/>
      <c r="D605" s="199"/>
      <c r="E605" s="205"/>
      <c r="F605" s="205"/>
      <c r="G605" s="206"/>
      <c r="H605" s="203"/>
    </row>
    <row r="606" spans="1:16" s="188" customFormat="1" ht="15.6">
      <c r="A606" s="196">
        <f>A602+1</f>
        <v>29</v>
      </c>
      <c r="B606" s="200" t="s">
        <v>563</v>
      </c>
      <c r="C606" s="198">
        <v>1</v>
      </c>
      <c r="D606" s="199">
        <f>3.6+1.2+5</f>
        <v>9.8000000000000007</v>
      </c>
      <c r="E606" s="205"/>
      <c r="F606" s="205"/>
      <c r="G606" s="202">
        <f>PRODUCT(C606:F606)</f>
        <v>9.8000000000000007</v>
      </c>
      <c r="H606" s="198" t="s">
        <v>9</v>
      </c>
    </row>
    <row r="607" spans="1:16" s="188" customFormat="1" ht="17.399999999999999">
      <c r="A607" s="196"/>
      <c r="B607" s="197"/>
      <c r="C607" s="198"/>
      <c r="D607" s="199"/>
      <c r="E607" s="205"/>
      <c r="F607" s="205"/>
      <c r="G607" s="202"/>
      <c r="H607" s="198"/>
    </row>
    <row r="608" spans="1:16" s="188" customFormat="1" ht="17.399999999999999">
      <c r="A608" s="196"/>
      <c r="B608" s="197"/>
      <c r="C608" s="198"/>
      <c r="D608" s="199"/>
      <c r="E608" s="205"/>
      <c r="F608" s="205"/>
      <c r="G608" s="206">
        <f>ROUND(SUM(G606:G607),0)</f>
        <v>10</v>
      </c>
      <c r="H608" s="203" t="s">
        <v>9</v>
      </c>
    </row>
    <row r="609" spans="1:16" s="188" customFormat="1" ht="17.399999999999999">
      <c r="A609" s="196"/>
      <c r="B609" s="197"/>
      <c r="C609" s="198"/>
      <c r="D609" s="199"/>
      <c r="E609" s="205"/>
      <c r="F609" s="205"/>
      <c r="G609" s="206"/>
      <c r="H609" s="203"/>
    </row>
    <row r="610" spans="1:16" s="188" customFormat="1" ht="15.6">
      <c r="A610" s="196">
        <f>A606+1</f>
        <v>30</v>
      </c>
      <c r="B610" s="200" t="s">
        <v>564</v>
      </c>
      <c r="C610" s="198">
        <v>1</v>
      </c>
      <c r="D610" s="199">
        <v>5</v>
      </c>
      <c r="E610" s="205"/>
      <c r="F610" s="205"/>
      <c r="G610" s="202">
        <f>PRODUCT(C610:F610)</f>
        <v>5</v>
      </c>
      <c r="H610" s="198" t="s">
        <v>9</v>
      </c>
    </row>
    <row r="611" spans="1:16" s="188" customFormat="1" ht="17.399999999999999">
      <c r="A611" s="196"/>
      <c r="B611" s="197"/>
      <c r="C611" s="198"/>
      <c r="D611" s="199"/>
      <c r="E611" s="205"/>
      <c r="F611" s="205"/>
      <c r="G611" s="202"/>
      <c r="H611" s="198"/>
    </row>
    <row r="612" spans="1:16" s="188" customFormat="1" ht="17.399999999999999">
      <c r="A612" s="196"/>
      <c r="B612" s="197"/>
      <c r="C612" s="198"/>
      <c r="D612" s="199"/>
      <c r="E612" s="205"/>
      <c r="F612" s="205"/>
      <c r="G612" s="206">
        <f>ROUND(SUM(G610:G611),0)</f>
        <v>5</v>
      </c>
      <c r="H612" s="203" t="s">
        <v>9</v>
      </c>
    </row>
    <row r="613" spans="1:16" s="188" customFormat="1" ht="17.399999999999999">
      <c r="A613" s="196"/>
      <c r="B613" s="197"/>
      <c r="C613" s="198"/>
      <c r="D613" s="199"/>
      <c r="E613" s="205"/>
      <c r="F613" s="205"/>
      <c r="G613" s="206"/>
      <c r="H613" s="203"/>
    </row>
    <row r="614" spans="1:16" s="188" customFormat="1" ht="15.6">
      <c r="A614" s="196">
        <f>A610+1</f>
        <v>31</v>
      </c>
      <c r="B614" s="200" t="s">
        <v>639</v>
      </c>
      <c r="C614" s="198">
        <v>1</v>
      </c>
      <c r="D614" s="199">
        <f>3.3+1.2</f>
        <v>4.5</v>
      </c>
      <c r="E614" s="205"/>
      <c r="F614" s="205"/>
      <c r="G614" s="202">
        <f>PRODUCT(C614:F614)</f>
        <v>4.5</v>
      </c>
      <c r="H614" s="198" t="s">
        <v>9</v>
      </c>
    </row>
    <row r="615" spans="1:16" s="188" customFormat="1" ht="17.399999999999999">
      <c r="A615" s="196"/>
      <c r="B615" s="197"/>
      <c r="C615" s="198"/>
      <c r="D615" s="199"/>
      <c r="E615" s="205"/>
      <c r="F615" s="205"/>
      <c r="G615" s="202"/>
      <c r="H615" s="198"/>
    </row>
    <row r="616" spans="1:16" s="188" customFormat="1" ht="17.399999999999999">
      <c r="A616" s="196"/>
      <c r="B616" s="197"/>
      <c r="C616" s="198"/>
      <c r="D616" s="199"/>
      <c r="E616" s="205"/>
      <c r="F616" s="205"/>
      <c r="G616" s="206">
        <f>ROUND(SUM(G614:G615),0)</f>
        <v>5</v>
      </c>
      <c r="H616" s="203" t="s">
        <v>9</v>
      </c>
    </row>
    <row r="617" spans="1:16" s="188" customFormat="1" ht="17.399999999999999">
      <c r="A617" s="196"/>
      <c r="B617" s="197"/>
      <c r="C617" s="198"/>
      <c r="D617" s="199"/>
      <c r="E617" s="205"/>
      <c r="F617" s="243" t="s">
        <v>41</v>
      </c>
      <c r="G617" s="244">
        <f>G616+G612</f>
        <v>10</v>
      </c>
      <c r="H617" s="203" t="s">
        <v>9</v>
      </c>
    </row>
    <row r="618" spans="1:16" s="188" customFormat="1" ht="17.399999999999999">
      <c r="A618" s="239"/>
      <c r="B618" s="240"/>
      <c r="C618" s="241"/>
      <c r="D618" s="242"/>
      <c r="E618" s="243"/>
      <c r="F618" s="243"/>
      <c r="G618" s="244"/>
      <c r="H618" s="245"/>
    </row>
    <row r="619" spans="1:16" s="188" customFormat="1" ht="15.6">
      <c r="A619" s="196">
        <f>A614+1</f>
        <v>32</v>
      </c>
      <c r="B619" s="200" t="s">
        <v>640</v>
      </c>
      <c r="C619" s="198">
        <v>1</v>
      </c>
      <c r="D619" s="199">
        <f>3.3+1.2</f>
        <v>4.5</v>
      </c>
      <c r="E619" s="205"/>
      <c r="F619" s="205"/>
      <c r="G619" s="202">
        <f>PRODUCT(C619:F619)</f>
        <v>4.5</v>
      </c>
      <c r="H619" s="198" t="s">
        <v>9</v>
      </c>
    </row>
    <row r="620" spans="1:16" s="188" customFormat="1" ht="17.399999999999999">
      <c r="A620" s="196"/>
      <c r="B620" s="197"/>
      <c r="C620" s="198"/>
      <c r="D620" s="199"/>
      <c r="E620" s="205"/>
      <c r="F620" s="205"/>
      <c r="G620" s="202"/>
      <c r="H620" s="198"/>
    </row>
    <row r="621" spans="1:16" s="188" customFormat="1" ht="17.399999999999999">
      <c r="A621" s="196"/>
      <c r="B621" s="197"/>
      <c r="C621" s="198"/>
      <c r="D621" s="199"/>
      <c r="E621" s="205"/>
      <c r="F621" s="205"/>
      <c r="G621" s="206">
        <f>ROUND(SUM(G619:G620),0)</f>
        <v>5</v>
      </c>
      <c r="H621" s="203" t="s">
        <v>9</v>
      </c>
      <c r="J621" s="2"/>
      <c r="K621" s="2"/>
      <c r="L621" s="2"/>
      <c r="M621" s="2"/>
      <c r="N621" s="2"/>
      <c r="O621" s="2"/>
      <c r="P621" s="2"/>
    </row>
    <row r="622" spans="1:16" s="188" customFormat="1" ht="17.399999999999999">
      <c r="A622" s="239"/>
      <c r="B622" s="240"/>
      <c r="C622" s="241"/>
      <c r="D622" s="242"/>
      <c r="E622" s="243"/>
      <c r="F622" s="243" t="s">
        <v>41</v>
      </c>
      <c r="G622" s="244">
        <f>G621+G608</f>
        <v>15</v>
      </c>
      <c r="H622" s="203" t="s">
        <v>9</v>
      </c>
      <c r="J622" s="2"/>
      <c r="K622" s="2"/>
      <c r="L622" s="2"/>
      <c r="M622" s="2"/>
      <c r="N622" s="2"/>
      <c r="O622" s="2"/>
      <c r="P622" s="2"/>
    </row>
    <row r="623" spans="1:16" s="188" customFormat="1" ht="17.399999999999999">
      <c r="A623" s="239"/>
      <c r="B623" s="240"/>
      <c r="C623" s="241"/>
      <c r="D623" s="242"/>
      <c r="E623" s="243"/>
      <c r="F623" s="243"/>
      <c r="G623" s="244"/>
      <c r="H623" s="245"/>
      <c r="J623" s="2"/>
      <c r="K623" s="2"/>
      <c r="L623" s="2"/>
      <c r="M623" s="2"/>
      <c r="N623" s="2"/>
      <c r="O623" s="2"/>
      <c r="P623" s="2"/>
    </row>
    <row r="624" spans="1:16" s="188" customFormat="1" ht="17.399999999999999">
      <c r="A624" s="239">
        <f>A619+1</f>
        <v>33</v>
      </c>
      <c r="B624" s="240" t="s">
        <v>638</v>
      </c>
      <c r="C624" s="241"/>
      <c r="D624" s="242"/>
      <c r="E624" s="243"/>
      <c r="F624" s="243"/>
      <c r="G624" s="244"/>
      <c r="H624" s="245"/>
      <c r="J624" s="2"/>
      <c r="K624" s="2"/>
      <c r="L624" s="2"/>
      <c r="M624" s="2"/>
      <c r="N624" s="2"/>
      <c r="O624" s="2"/>
      <c r="P624" s="2"/>
    </row>
    <row r="625" spans="1:16" s="188" customFormat="1" ht="18">
      <c r="A625" s="239"/>
      <c r="B625" s="255" t="s">
        <v>19</v>
      </c>
      <c r="C625" s="198">
        <v>1</v>
      </c>
      <c r="D625" s="199">
        <v>2</v>
      </c>
      <c r="E625" s="205"/>
      <c r="F625" s="205"/>
      <c r="G625" s="202">
        <f t="shared" ref="G625:G626" si="4">PRODUCT(C625:F625)</f>
        <v>2</v>
      </c>
      <c r="H625" s="245"/>
      <c r="J625" s="2"/>
      <c r="K625" s="2"/>
      <c r="L625" s="2"/>
      <c r="M625" s="2"/>
      <c r="N625" s="2"/>
      <c r="O625" s="2"/>
      <c r="P625" s="2"/>
    </row>
    <row r="626" spans="1:16" s="188" customFormat="1" ht="18">
      <c r="A626" s="239"/>
      <c r="B626" s="255" t="s">
        <v>657</v>
      </c>
      <c r="C626" s="198">
        <v>1</v>
      </c>
      <c r="D626" s="199">
        <v>1</v>
      </c>
      <c r="E626" s="205"/>
      <c r="F626" s="205"/>
      <c r="G626" s="202">
        <f t="shared" si="4"/>
        <v>1</v>
      </c>
      <c r="H626" s="245"/>
      <c r="J626" s="2"/>
      <c r="K626" s="2"/>
      <c r="L626" s="2"/>
      <c r="M626" s="2"/>
      <c r="N626" s="2"/>
      <c r="O626" s="2"/>
      <c r="P626" s="2"/>
    </row>
    <row r="627" spans="1:16" s="188" customFormat="1" ht="18">
      <c r="A627" s="239"/>
      <c r="B627" s="255"/>
      <c r="C627" s="241"/>
      <c r="D627" s="242"/>
      <c r="E627" s="243"/>
      <c r="F627" s="243"/>
      <c r="G627" s="206">
        <f>ROUND(SUM(G625:G626),0)</f>
        <v>3</v>
      </c>
      <c r="H627" s="203" t="s">
        <v>169</v>
      </c>
      <c r="J627" s="2"/>
      <c r="K627" s="2"/>
      <c r="L627" s="2"/>
      <c r="M627" s="2"/>
      <c r="N627" s="2"/>
      <c r="O627" s="2"/>
      <c r="P627" s="2"/>
    </row>
    <row r="628" spans="1:16" s="188" customFormat="1" ht="17.399999999999999">
      <c r="A628" s="239"/>
      <c r="B628" s="240"/>
      <c r="C628" s="241"/>
      <c r="D628" s="242"/>
      <c r="E628" s="243"/>
      <c r="F628" s="243"/>
      <c r="G628" s="244"/>
      <c r="H628" s="245"/>
      <c r="J628" s="2"/>
      <c r="K628" s="2"/>
      <c r="L628" s="2"/>
      <c r="M628" s="2"/>
      <c r="N628" s="2"/>
      <c r="O628" s="2"/>
      <c r="P628" s="2"/>
    </row>
    <row r="629" spans="1:16" s="188" customFormat="1" ht="17.399999999999999">
      <c r="A629" s="196">
        <f>A624+1</f>
        <v>34</v>
      </c>
      <c r="B629" s="197" t="s">
        <v>656</v>
      </c>
      <c r="C629" s="198"/>
      <c r="D629" s="199"/>
      <c r="E629" s="205"/>
      <c r="F629" s="205"/>
      <c r="G629" s="206"/>
      <c r="H629" s="203"/>
      <c r="J629" s="2"/>
      <c r="K629" s="2"/>
      <c r="L629" s="2"/>
      <c r="M629" s="2"/>
      <c r="N629" s="2"/>
      <c r="O629" s="2"/>
      <c r="P629" s="2"/>
    </row>
    <row r="630" spans="1:16" s="188" customFormat="1" ht="17.399999999999999">
      <c r="A630" s="196"/>
      <c r="B630" s="197" t="s">
        <v>657</v>
      </c>
      <c r="C630" s="198">
        <v>1</v>
      </c>
      <c r="D630" s="199">
        <v>2</v>
      </c>
      <c r="E630" s="205"/>
      <c r="F630" s="205"/>
      <c r="G630" s="202">
        <f>PRODUCT(C630:F630)</f>
        <v>2</v>
      </c>
      <c r="H630" s="198"/>
      <c r="J630" s="2"/>
      <c r="K630" s="2"/>
      <c r="L630" s="2"/>
      <c r="M630" s="2"/>
      <c r="N630" s="2"/>
      <c r="O630" s="2"/>
      <c r="P630" s="2"/>
    </row>
    <row r="631" spans="1:16" s="188" customFormat="1" ht="17.399999999999999">
      <c r="A631" s="196"/>
      <c r="B631" s="197"/>
      <c r="C631" s="203"/>
      <c r="D631" s="205"/>
      <c r="E631" s="205"/>
      <c r="F631" s="205"/>
      <c r="G631" s="202"/>
      <c r="H631" s="198"/>
      <c r="J631" s="2"/>
      <c r="K631" s="2"/>
      <c r="L631" s="2"/>
      <c r="M631" s="2"/>
      <c r="N631" s="2"/>
      <c r="O631" s="2"/>
      <c r="P631" s="2"/>
    </row>
    <row r="632" spans="1:16" s="188" customFormat="1" ht="17.399999999999999">
      <c r="A632" s="196"/>
      <c r="B632" s="197"/>
      <c r="C632" s="203"/>
      <c r="D632" s="205"/>
      <c r="E632" s="205"/>
      <c r="F632" s="205"/>
      <c r="G632" s="206">
        <f>ROUND(SUM(G630:G631),0)</f>
        <v>2</v>
      </c>
      <c r="H632" s="203" t="s">
        <v>169</v>
      </c>
      <c r="J632" s="2"/>
      <c r="K632" s="2"/>
      <c r="L632" s="2"/>
      <c r="M632" s="2"/>
      <c r="N632" s="2"/>
      <c r="O632" s="2"/>
      <c r="P632" s="2"/>
    </row>
    <row r="633" spans="1:16" s="188" customFormat="1" ht="17.399999999999999">
      <c r="A633" s="196">
        <f>A629+1</f>
        <v>35</v>
      </c>
      <c r="B633" s="197" t="s">
        <v>566</v>
      </c>
      <c r="C633" s="198"/>
      <c r="D633" s="199"/>
      <c r="E633" s="205"/>
      <c r="F633" s="205"/>
      <c r="G633" s="206"/>
      <c r="H633" s="203"/>
      <c r="J633" s="2"/>
      <c r="K633" s="2"/>
      <c r="L633" s="2"/>
      <c r="M633" s="2"/>
      <c r="N633" s="2"/>
      <c r="O633" s="2"/>
      <c r="P633" s="2"/>
    </row>
    <row r="634" spans="1:16" s="188" customFormat="1" ht="17.399999999999999">
      <c r="A634" s="196"/>
      <c r="B634" s="197" t="s">
        <v>671</v>
      </c>
      <c r="C634" s="198">
        <v>1</v>
      </c>
      <c r="D634" s="199">
        <v>1</v>
      </c>
      <c r="E634" s="205"/>
      <c r="F634" s="205"/>
      <c r="G634" s="202">
        <f>PRODUCT(C634:F634)</f>
        <v>1</v>
      </c>
      <c r="H634" s="198"/>
      <c r="J634" s="2"/>
      <c r="K634" s="2"/>
      <c r="L634" s="2"/>
      <c r="M634" s="2"/>
      <c r="N634" s="2"/>
      <c r="O634" s="2"/>
      <c r="P634" s="2"/>
    </row>
    <row r="635" spans="1:16" s="188" customFormat="1" ht="17.399999999999999">
      <c r="A635" s="196"/>
      <c r="B635" s="197"/>
      <c r="C635" s="203"/>
      <c r="D635" s="205"/>
      <c r="E635" s="205"/>
      <c r="F635" s="205"/>
      <c r="G635" s="202"/>
      <c r="H635" s="198"/>
      <c r="J635" s="2"/>
      <c r="K635" s="2"/>
      <c r="L635" s="2"/>
      <c r="M635" s="2"/>
      <c r="N635" s="2"/>
      <c r="O635" s="2"/>
      <c r="P635" s="2"/>
    </row>
    <row r="636" spans="1:16" s="188" customFormat="1" ht="17.399999999999999">
      <c r="A636" s="196"/>
      <c r="B636" s="197"/>
      <c r="C636" s="203"/>
      <c r="D636" s="205"/>
      <c r="E636" s="205"/>
      <c r="F636" s="205"/>
      <c r="G636" s="206">
        <f>ROUND(SUM(G634:G635),0)</f>
        <v>1</v>
      </c>
      <c r="H636" s="203" t="s">
        <v>169</v>
      </c>
      <c r="J636" s="2"/>
      <c r="K636" s="2"/>
      <c r="L636" s="2"/>
      <c r="M636" s="2"/>
      <c r="N636" s="2"/>
      <c r="O636" s="2"/>
      <c r="P636" s="2"/>
    </row>
    <row r="637" spans="1:16">
      <c r="A637" s="248"/>
      <c r="B637" s="249"/>
      <c r="C637" s="250"/>
      <c r="D637" s="250"/>
      <c r="E637" s="250"/>
      <c r="F637" s="250"/>
      <c r="G637" s="250"/>
      <c r="H637" s="250"/>
    </row>
    <row r="638" spans="1:16">
      <c r="A638" s="248"/>
      <c r="B638" s="249"/>
      <c r="C638" s="250"/>
      <c r="D638" s="250"/>
      <c r="E638" s="250"/>
      <c r="F638" s="250"/>
      <c r="G638" s="250"/>
      <c r="H638" s="250"/>
    </row>
  </sheetData>
  <mergeCells count="2">
    <mergeCell ref="E146:F146"/>
    <mergeCell ref="E360:F360"/>
  </mergeCells>
  <printOptions horizontalCentered="1"/>
  <pageMargins left="0.11811023622047245" right="0.11811023622047245" top="0.35433070866141736" bottom="0.55118110236220474" header="0.31496062992125984" footer="0.31496062992125984"/>
  <pageSetup paperSize="9" scale="85"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491"/>
  <sheetViews>
    <sheetView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1" spans="1:8">
      <c r="A1" s="30" t="s">
        <v>25</v>
      </c>
      <c r="B1" s="31" t="s">
        <v>26</v>
      </c>
      <c r="C1" s="31" t="s">
        <v>27</v>
      </c>
      <c r="D1" s="32" t="s">
        <v>28</v>
      </c>
      <c r="E1" s="32" t="s">
        <v>29</v>
      </c>
      <c r="F1" s="32" t="s">
        <v>30</v>
      </c>
      <c r="G1" s="32" t="s">
        <v>2</v>
      </c>
      <c r="H1" s="31" t="s">
        <v>31</v>
      </c>
    </row>
    <row r="2" spans="1:8" ht="15.6">
      <c r="A2" s="15"/>
      <c r="B2" s="16" t="s">
        <v>329</v>
      </c>
      <c r="C2" s="141"/>
      <c r="D2" s="17"/>
      <c r="E2" s="17"/>
      <c r="F2" s="17"/>
      <c r="G2" s="17"/>
      <c r="H2" s="141"/>
    </row>
    <row r="3" spans="1:8">
      <c r="A3" s="38">
        <v>1</v>
      </c>
      <c r="B3" s="37" t="s">
        <v>32</v>
      </c>
      <c r="C3" s="33">
        <v>1</v>
      </c>
      <c r="D3" s="35">
        <f>14.66+2.5*2</f>
        <v>19.66</v>
      </c>
      <c r="E3" s="35">
        <f>10.06+2.5*2</f>
        <v>15.06</v>
      </c>
      <c r="F3" s="35"/>
      <c r="G3" s="35">
        <f>PRODUCT(C3:F3)</f>
        <v>296.07960000000003</v>
      </c>
      <c r="H3" s="33" t="s">
        <v>6</v>
      </c>
    </row>
    <row r="4" spans="1:8">
      <c r="A4" s="38"/>
      <c r="B4" s="37"/>
      <c r="C4" s="33"/>
      <c r="D4" s="35"/>
      <c r="E4" s="36"/>
      <c r="F4" s="36" t="s">
        <v>33</v>
      </c>
      <c r="G4" s="36">
        <f>ROUNDUP(SUM(G3)*1.1,0)</f>
        <v>326</v>
      </c>
      <c r="H4" s="38" t="s">
        <v>6</v>
      </c>
    </row>
    <row r="5" spans="1:8">
      <c r="A5" s="38"/>
      <c r="B5" s="37"/>
      <c r="C5" s="38"/>
      <c r="D5" s="35"/>
      <c r="E5" s="35" t="s">
        <v>34</v>
      </c>
      <c r="F5" s="35"/>
      <c r="G5" s="36"/>
      <c r="H5" s="38"/>
    </row>
    <row r="6" spans="1:8">
      <c r="A6" s="38">
        <f>A3+1</f>
        <v>2</v>
      </c>
      <c r="B6" s="37" t="s">
        <v>35</v>
      </c>
      <c r="C6" s="33"/>
      <c r="D6" s="35"/>
      <c r="E6" s="35" t="s">
        <v>34</v>
      </c>
      <c r="F6" s="35"/>
      <c r="G6" s="35"/>
      <c r="H6" s="33"/>
    </row>
    <row r="7" spans="1:8">
      <c r="A7" s="38"/>
      <c r="B7" s="37" t="s">
        <v>37</v>
      </c>
      <c r="C7" s="33"/>
      <c r="D7" s="35"/>
      <c r="E7" s="35"/>
      <c r="F7" s="35"/>
      <c r="G7" s="35"/>
      <c r="H7" s="33"/>
    </row>
    <row r="8" spans="1:8">
      <c r="A8" s="38"/>
      <c r="B8" s="34" t="s">
        <v>38</v>
      </c>
      <c r="C8" s="33">
        <v>15</v>
      </c>
      <c r="D8" s="35">
        <f>1.8+0.15*2</f>
        <v>2.1</v>
      </c>
      <c r="E8" s="35">
        <f>1.8+0.15*2</f>
        <v>2.1</v>
      </c>
      <c r="F8" s="35">
        <f>1.5</f>
        <v>1.5</v>
      </c>
      <c r="G8" s="35">
        <f>PRODUCT(C8:F8)</f>
        <v>99.225000000000009</v>
      </c>
      <c r="H8" s="33" t="s">
        <v>7</v>
      </c>
    </row>
    <row r="9" spans="1:8">
      <c r="A9" s="38"/>
      <c r="B9" s="37" t="s">
        <v>39</v>
      </c>
      <c r="C9" s="33"/>
      <c r="D9" s="35"/>
      <c r="E9" s="35"/>
      <c r="F9" s="35"/>
      <c r="G9" s="35"/>
      <c r="H9" s="33"/>
    </row>
    <row r="10" spans="1:8">
      <c r="A10" s="38"/>
      <c r="B10" s="34" t="s">
        <v>40</v>
      </c>
      <c r="C10" s="33">
        <v>1</v>
      </c>
      <c r="D10" s="35">
        <f>14.66*2+10.06*2</f>
        <v>49.44</v>
      </c>
      <c r="E10" s="35">
        <f>0.45+0.15*2</f>
        <v>0.75</v>
      </c>
      <c r="F10" s="35">
        <f>0.6+0.1</f>
        <v>0.7</v>
      </c>
      <c r="G10" s="35">
        <f>PRODUCT(C10:F10)</f>
        <v>25.955999999999996</v>
      </c>
      <c r="H10" s="33" t="s">
        <v>7</v>
      </c>
    </row>
    <row r="11" spans="1:8">
      <c r="A11" s="38"/>
      <c r="B11" s="34"/>
      <c r="C11" s="33"/>
      <c r="D11" s="35"/>
      <c r="E11" s="35"/>
      <c r="F11" s="35"/>
      <c r="G11" s="35"/>
      <c r="H11" s="33"/>
    </row>
    <row r="12" spans="1:8">
      <c r="A12" s="38"/>
      <c r="B12" s="37" t="s">
        <v>41</v>
      </c>
      <c r="C12" s="33"/>
      <c r="D12" s="35"/>
      <c r="E12" s="35"/>
      <c r="F12" s="35"/>
      <c r="G12" s="36">
        <f>ROUND(SUM(G8:G11)*1.1,0)</f>
        <v>138</v>
      </c>
      <c r="H12" s="38" t="s">
        <v>7</v>
      </c>
    </row>
    <row r="13" spans="1:8">
      <c r="A13" s="38"/>
      <c r="B13" s="37" t="s">
        <v>182</v>
      </c>
      <c r="C13" s="33"/>
      <c r="D13" s="35"/>
      <c r="E13" s="35"/>
      <c r="F13" s="35"/>
      <c r="G13" s="36"/>
      <c r="H13" s="38"/>
    </row>
    <row r="14" spans="1:8">
      <c r="A14" s="38"/>
      <c r="B14" s="34" t="str">
        <f>+B8</f>
        <v>F-1</v>
      </c>
      <c r="C14" s="33">
        <f>C8</f>
        <v>15</v>
      </c>
      <c r="D14" s="35">
        <f>D8</f>
        <v>2.1</v>
      </c>
      <c r="E14" s="35">
        <f>+E8</f>
        <v>2.1</v>
      </c>
      <c r="F14" s="35">
        <v>1.5</v>
      </c>
      <c r="G14" s="35">
        <f>PRODUCT(C14:F14)</f>
        <v>99.225000000000009</v>
      </c>
      <c r="H14" s="33" t="s">
        <v>7</v>
      </c>
    </row>
    <row r="15" spans="1:8">
      <c r="A15" s="38"/>
      <c r="B15" s="37" t="s">
        <v>41</v>
      </c>
      <c r="C15" s="33"/>
      <c r="D15" s="35"/>
      <c r="E15" s="35"/>
      <c r="F15" s="35"/>
      <c r="G15" s="36">
        <f>ROUND(SUM(G14)*1.1,0)</f>
        <v>109</v>
      </c>
      <c r="H15" s="38" t="s">
        <v>7</v>
      </c>
    </row>
    <row r="16" spans="1:8">
      <c r="A16" s="44"/>
      <c r="B16" s="37" t="s">
        <v>1031</v>
      </c>
      <c r="C16" s="33"/>
      <c r="D16" s="35"/>
      <c r="E16" s="35"/>
      <c r="F16" s="35"/>
      <c r="G16" s="36"/>
      <c r="H16" s="38"/>
    </row>
    <row r="17" spans="1:8">
      <c r="A17" s="44"/>
      <c r="B17" s="34">
        <f>+B11</f>
        <v>0</v>
      </c>
      <c r="C17" s="33">
        <f>C8</f>
        <v>15</v>
      </c>
      <c r="D17" s="35">
        <f>D8</f>
        <v>2.1</v>
      </c>
      <c r="E17" s="35">
        <f>E8</f>
        <v>2.1</v>
      </c>
      <c r="F17" s="35">
        <v>1</v>
      </c>
      <c r="G17" s="35">
        <f>PRODUCT(C17:F17)</f>
        <v>66.150000000000006</v>
      </c>
      <c r="H17" s="33" t="s">
        <v>7</v>
      </c>
    </row>
    <row r="18" spans="1:8">
      <c r="A18" s="44"/>
      <c r="B18" s="37" t="s">
        <v>41</v>
      </c>
      <c r="C18" s="33"/>
      <c r="D18" s="35"/>
      <c r="E18" s="35"/>
      <c r="F18" s="35"/>
      <c r="G18" s="36">
        <f>ROUND(SUM(G17)*1.1,0)</f>
        <v>73</v>
      </c>
      <c r="H18" s="38" t="s">
        <v>7</v>
      </c>
    </row>
    <row r="19" spans="1:8">
      <c r="A19" s="38"/>
      <c r="B19" s="37"/>
      <c r="C19" s="33"/>
      <c r="D19" s="35"/>
      <c r="E19" s="35"/>
      <c r="F19" s="35"/>
      <c r="G19" s="36"/>
      <c r="H19" s="38"/>
    </row>
    <row r="20" spans="1:8">
      <c r="A20" s="38"/>
      <c r="B20" s="39" t="s">
        <v>42</v>
      </c>
      <c r="C20" s="33"/>
      <c r="D20" s="35"/>
      <c r="E20" s="35"/>
      <c r="F20" s="35"/>
      <c r="G20" s="36">
        <f>G15+G12+G18</f>
        <v>320</v>
      </c>
      <c r="H20" s="38" t="s">
        <v>7</v>
      </c>
    </row>
    <row r="21" spans="1:8">
      <c r="A21" s="38"/>
      <c r="B21" s="34"/>
      <c r="C21" s="33"/>
      <c r="D21" s="35"/>
      <c r="E21" s="35"/>
      <c r="F21" s="35"/>
      <c r="G21" s="36"/>
      <c r="H21" s="38"/>
    </row>
    <row r="22" spans="1:8" ht="27.6">
      <c r="A22" s="38">
        <f>A6+1</f>
        <v>3</v>
      </c>
      <c r="B22" s="49" t="s">
        <v>43</v>
      </c>
      <c r="C22" s="50"/>
      <c r="D22" s="51"/>
      <c r="E22" s="51"/>
      <c r="F22" s="51"/>
      <c r="G22" s="52"/>
      <c r="H22" s="53"/>
    </row>
    <row r="23" spans="1:8">
      <c r="A23" s="53"/>
      <c r="B23" s="54" t="s">
        <v>44</v>
      </c>
      <c r="C23" s="50"/>
      <c r="D23" s="51"/>
      <c r="E23" s="51"/>
      <c r="F23" s="51"/>
      <c r="G23" s="52">
        <f>G20</f>
        <v>320</v>
      </c>
      <c r="H23" s="53" t="s">
        <v>7</v>
      </c>
    </row>
    <row r="24" spans="1:8">
      <c r="A24" s="53"/>
      <c r="B24" s="54" t="s">
        <v>45</v>
      </c>
      <c r="C24" s="50"/>
      <c r="D24" s="51"/>
      <c r="E24" s="51"/>
      <c r="F24" s="51"/>
      <c r="G24" s="52"/>
      <c r="H24" s="53"/>
    </row>
    <row r="25" spans="1:8">
      <c r="A25" s="53"/>
      <c r="B25" s="55" t="s">
        <v>46</v>
      </c>
      <c r="C25" s="50"/>
      <c r="D25" s="51"/>
      <c r="E25" s="51"/>
      <c r="F25" s="51"/>
      <c r="G25" s="51">
        <f>-G51</f>
        <v>-27</v>
      </c>
      <c r="H25" s="50" t="s">
        <v>7</v>
      </c>
    </row>
    <row r="26" spans="1:8">
      <c r="A26" s="44"/>
      <c r="B26" s="41" t="s">
        <v>270</v>
      </c>
      <c r="C26" s="40"/>
      <c r="D26" s="42"/>
      <c r="E26" s="42"/>
      <c r="F26" s="42"/>
      <c r="G26" s="42">
        <f>-G56</f>
        <v>-37</v>
      </c>
      <c r="H26" s="50" t="s">
        <v>7</v>
      </c>
    </row>
    <row r="27" spans="1:8">
      <c r="A27" s="53"/>
      <c r="B27" s="55" t="s">
        <v>47</v>
      </c>
      <c r="C27" s="50"/>
      <c r="D27" s="51"/>
      <c r="E27" s="51"/>
      <c r="F27" s="51"/>
      <c r="G27" s="51">
        <f>-G84</f>
        <v>-24</v>
      </c>
      <c r="H27" s="50" t="s">
        <v>7</v>
      </c>
    </row>
    <row r="28" spans="1:8">
      <c r="A28" s="53"/>
      <c r="B28" s="55" t="s">
        <v>48</v>
      </c>
      <c r="C28" s="50"/>
      <c r="D28" s="51"/>
      <c r="E28" s="51"/>
      <c r="F28" s="51"/>
      <c r="G28" s="51">
        <f>-G96</f>
        <v>-7</v>
      </c>
      <c r="H28" s="50" t="s">
        <v>7</v>
      </c>
    </row>
    <row r="29" spans="1:8">
      <c r="A29" s="53"/>
      <c r="B29" s="55" t="s">
        <v>49</v>
      </c>
      <c r="C29" s="50"/>
      <c r="D29" s="51"/>
      <c r="E29" s="51"/>
      <c r="F29" s="51"/>
      <c r="G29" s="51">
        <f>-G105</f>
        <v>-7</v>
      </c>
      <c r="H29" s="50" t="s">
        <v>7</v>
      </c>
    </row>
    <row r="30" spans="1:8">
      <c r="A30" s="53"/>
      <c r="B30" s="55" t="s">
        <v>50</v>
      </c>
      <c r="C30" s="50"/>
      <c r="D30" s="51"/>
      <c r="E30" s="51"/>
      <c r="F30" s="51"/>
      <c r="G30" s="51">
        <f>-G73</f>
        <v>-28</v>
      </c>
      <c r="H30" s="50" t="s">
        <v>7</v>
      </c>
    </row>
    <row r="31" spans="1:8">
      <c r="A31" s="38"/>
      <c r="B31" s="54" t="s">
        <v>51</v>
      </c>
      <c r="C31" s="50"/>
      <c r="D31" s="51"/>
      <c r="E31" s="51"/>
      <c r="F31" s="51"/>
      <c r="G31" s="56">
        <f>ROUND(SUM(G23:G30),0)</f>
        <v>190</v>
      </c>
      <c r="H31" s="50" t="s">
        <v>7</v>
      </c>
    </row>
    <row r="32" spans="1:8">
      <c r="A32" s="53"/>
      <c r="B32" s="54"/>
      <c r="C32" s="50"/>
      <c r="D32" s="51"/>
      <c r="E32" s="51"/>
      <c r="F32" s="51"/>
      <c r="G32" s="57"/>
      <c r="H32" s="50"/>
    </row>
    <row r="33" spans="1:8">
      <c r="A33" s="53"/>
      <c r="B33" s="58" t="s">
        <v>52</v>
      </c>
      <c r="C33" s="59">
        <v>1</v>
      </c>
      <c r="D33" s="51">
        <v>14.6</v>
      </c>
      <c r="E33" s="51">
        <v>10</v>
      </c>
      <c r="F33" s="51">
        <v>1</v>
      </c>
      <c r="G33" s="51">
        <f>PRODUCT(C33:F33)</f>
        <v>146</v>
      </c>
      <c r="H33" s="50" t="s">
        <v>7</v>
      </c>
    </row>
    <row r="34" spans="1:8">
      <c r="A34" s="53"/>
      <c r="B34" s="58"/>
      <c r="C34" s="59"/>
      <c r="D34" s="51"/>
      <c r="E34" s="51"/>
      <c r="F34" s="51"/>
      <c r="G34" s="60"/>
      <c r="H34" s="50"/>
    </row>
    <row r="35" spans="1:8">
      <c r="A35" s="53"/>
      <c r="B35" s="54" t="s">
        <v>53</v>
      </c>
      <c r="C35" s="50"/>
      <c r="D35" s="51"/>
      <c r="E35" s="51"/>
      <c r="F35" s="51"/>
      <c r="G35" s="56">
        <f>ROUNDUP((G31+G33)-G37,0)</f>
        <v>16</v>
      </c>
      <c r="H35" s="53" t="s">
        <v>7</v>
      </c>
    </row>
    <row r="36" spans="1:8">
      <c r="A36" s="53"/>
      <c r="B36" s="54"/>
      <c r="C36" s="50"/>
      <c r="D36" s="51"/>
      <c r="E36" s="51"/>
      <c r="F36" s="51"/>
      <c r="G36" s="57"/>
      <c r="H36" s="53"/>
    </row>
    <row r="37" spans="1:8" ht="27.6">
      <c r="A37" s="53"/>
      <c r="B37" s="49" t="s">
        <v>54</v>
      </c>
      <c r="C37" s="61"/>
      <c r="D37" s="51"/>
      <c r="E37" s="51"/>
      <c r="F37" s="51"/>
      <c r="G37" s="52">
        <f>G23</f>
        <v>320</v>
      </c>
      <c r="H37" s="53" t="s">
        <v>7</v>
      </c>
    </row>
    <row r="38" spans="1:8">
      <c r="A38" s="53"/>
      <c r="B38" s="62" t="s">
        <v>56</v>
      </c>
      <c r="C38" s="33"/>
      <c r="D38" s="35"/>
      <c r="E38" s="35"/>
      <c r="F38" s="35"/>
      <c r="G38" s="57">
        <f>G23-G37</f>
        <v>0</v>
      </c>
      <c r="H38" s="38" t="s">
        <v>7</v>
      </c>
    </row>
    <row r="39" spans="1:8">
      <c r="A39" s="38"/>
      <c r="B39" s="43"/>
      <c r="C39" s="33"/>
      <c r="D39" s="35"/>
      <c r="E39" s="35"/>
      <c r="F39" s="35"/>
      <c r="G39" s="35"/>
      <c r="H39" s="33"/>
    </row>
    <row r="40" spans="1:8">
      <c r="A40" s="38">
        <f>A22+1</f>
        <v>4</v>
      </c>
      <c r="B40" s="37" t="s">
        <v>57</v>
      </c>
      <c r="C40" s="33"/>
      <c r="D40" s="35"/>
      <c r="E40" s="35"/>
      <c r="F40" s="35"/>
      <c r="G40" s="35"/>
      <c r="H40" s="33"/>
    </row>
    <row r="41" spans="1:8">
      <c r="A41" s="38"/>
      <c r="B41" s="37" t="s">
        <v>259</v>
      </c>
      <c r="C41" s="33"/>
      <c r="D41" s="35"/>
      <c r="E41" s="35"/>
      <c r="F41" s="35"/>
      <c r="G41" s="35"/>
      <c r="H41" s="33"/>
    </row>
    <row r="42" spans="1:8">
      <c r="A42" s="38"/>
      <c r="B42" s="34" t="str">
        <f>+B8</f>
        <v>F-1</v>
      </c>
      <c r="C42" s="33">
        <f>+C8</f>
        <v>15</v>
      </c>
      <c r="D42" s="35">
        <f>+D8</f>
        <v>2.1</v>
      </c>
      <c r="E42" s="35">
        <f>+E8</f>
        <v>2.1</v>
      </c>
      <c r="F42" s="35">
        <v>0.1</v>
      </c>
      <c r="G42" s="35">
        <f>PRODUCT(C42:F42)</f>
        <v>6.6150000000000011</v>
      </c>
      <c r="H42" s="33" t="s">
        <v>7</v>
      </c>
    </row>
    <row r="43" spans="1:8">
      <c r="A43" s="38"/>
      <c r="B43" s="34"/>
      <c r="C43" s="33"/>
      <c r="D43" s="35"/>
      <c r="E43" s="35"/>
      <c r="F43" s="36" t="s">
        <v>33</v>
      </c>
      <c r="G43" s="36">
        <f>SUM(G42:G42)*1.1</f>
        <v>7.2765000000000022</v>
      </c>
      <c r="H43" s="38" t="s">
        <v>7</v>
      </c>
    </row>
    <row r="44" spans="1:8">
      <c r="A44" s="38"/>
      <c r="B44" s="37" t="s">
        <v>39</v>
      </c>
      <c r="C44" s="33"/>
      <c r="D44" s="35"/>
      <c r="E44" s="35"/>
      <c r="F44" s="35"/>
      <c r="G44" s="35"/>
      <c r="H44" s="33"/>
    </row>
    <row r="45" spans="1:8">
      <c r="A45" s="38"/>
      <c r="B45" s="34" t="str">
        <f>B10</f>
        <v>ALL Round Length</v>
      </c>
      <c r="C45" s="33">
        <f>C10</f>
        <v>1</v>
      </c>
      <c r="D45" s="33">
        <f>D10</f>
        <v>49.44</v>
      </c>
      <c r="E45" s="35">
        <v>0.6</v>
      </c>
      <c r="F45" s="35">
        <v>0.1</v>
      </c>
      <c r="G45" s="35">
        <f>PRODUCT(C45:F45)</f>
        <v>2.9664000000000001</v>
      </c>
      <c r="H45" s="33" t="s">
        <v>7</v>
      </c>
    </row>
    <row r="46" spans="1:8">
      <c r="A46" s="38"/>
      <c r="B46" s="34"/>
      <c r="C46" s="33"/>
      <c r="D46" s="33"/>
      <c r="E46" s="35"/>
      <c r="F46" s="36" t="s">
        <v>33</v>
      </c>
      <c r="G46" s="36">
        <f>SUM(G45:G45)*1.1</f>
        <v>3.2630400000000006</v>
      </c>
      <c r="H46" s="38" t="s">
        <v>7</v>
      </c>
    </row>
    <row r="47" spans="1:8">
      <c r="A47" s="38"/>
      <c r="B47" s="37" t="s">
        <v>58</v>
      </c>
      <c r="C47" s="33"/>
      <c r="D47" s="35"/>
      <c r="E47" s="35"/>
      <c r="F47" s="35"/>
      <c r="G47" s="35"/>
      <c r="H47" s="33"/>
    </row>
    <row r="48" spans="1:8">
      <c r="A48" s="38"/>
      <c r="B48" s="34" t="s">
        <v>260</v>
      </c>
      <c r="C48" s="33">
        <v>1</v>
      </c>
      <c r="D48" s="35">
        <v>14.66</v>
      </c>
      <c r="E48" s="35">
        <v>10.06</v>
      </c>
      <c r="F48" s="35">
        <v>0.1</v>
      </c>
      <c r="G48" s="35">
        <f t="shared" ref="G48" si="0">PRODUCT(C48:F48)</f>
        <v>14.747960000000001</v>
      </c>
      <c r="H48" s="33" t="s">
        <v>7</v>
      </c>
    </row>
    <row r="49" spans="1:8">
      <c r="A49" s="38"/>
      <c r="B49" s="37" t="s">
        <v>41</v>
      </c>
      <c r="C49" s="33"/>
      <c r="D49" s="35"/>
      <c r="E49" s="35"/>
      <c r="F49" s="36" t="s">
        <v>33</v>
      </c>
      <c r="G49" s="36">
        <f>SUM(G48:G48)*1.1</f>
        <v>16.222756000000004</v>
      </c>
      <c r="H49" s="38" t="s">
        <v>7</v>
      </c>
    </row>
    <row r="50" spans="1:8">
      <c r="A50" s="38"/>
      <c r="B50" s="37"/>
      <c r="C50" s="33"/>
      <c r="D50" s="35"/>
      <c r="E50" s="35"/>
      <c r="F50" s="35"/>
      <c r="G50" s="36"/>
      <c r="H50" s="38"/>
    </row>
    <row r="51" spans="1:8">
      <c r="A51" s="38"/>
      <c r="B51" s="37" t="s">
        <v>59</v>
      </c>
      <c r="C51" s="33"/>
      <c r="D51" s="35"/>
      <c r="E51" s="35"/>
      <c r="F51" s="35"/>
      <c r="G51" s="36">
        <f>ROUND(G43+G46+G49,0)</f>
        <v>27</v>
      </c>
      <c r="H51" s="38" t="s">
        <v>7</v>
      </c>
    </row>
    <row r="52" spans="1:8">
      <c r="A52" s="44"/>
      <c r="B52" s="48"/>
      <c r="C52" s="40"/>
      <c r="D52" s="42"/>
      <c r="E52" s="42"/>
      <c r="F52" s="42"/>
      <c r="G52" s="45"/>
      <c r="H52" s="44"/>
    </row>
    <row r="53" spans="1:8">
      <c r="A53" s="38">
        <f>A40+1</f>
        <v>5</v>
      </c>
      <c r="B53" s="48" t="s">
        <v>587</v>
      </c>
      <c r="C53" s="33"/>
      <c r="D53" s="35"/>
      <c r="E53" s="35"/>
      <c r="F53" s="35"/>
      <c r="G53" s="35"/>
      <c r="H53" s="33"/>
    </row>
    <row r="54" spans="1:8">
      <c r="A54" s="38"/>
      <c r="B54" s="37" t="s">
        <v>583</v>
      </c>
      <c r="C54" s="33"/>
      <c r="D54" s="35"/>
      <c r="E54" s="35"/>
      <c r="F54" s="35"/>
      <c r="G54" s="35"/>
      <c r="H54" s="33"/>
    </row>
    <row r="55" spans="1:8">
      <c r="A55" s="38"/>
      <c r="B55" s="34" t="str">
        <f>B48</f>
        <v>Workers Rest Room  &amp; Change Room</v>
      </c>
      <c r="C55" s="33">
        <f>C48</f>
        <v>1</v>
      </c>
      <c r="D55" s="35">
        <v>14.6</v>
      </c>
      <c r="E55" s="35">
        <f>E48</f>
        <v>10.06</v>
      </c>
      <c r="F55" s="35">
        <v>0.23</v>
      </c>
      <c r="G55" s="35">
        <f>PRODUCT(C55:F55)</f>
        <v>33.781480000000002</v>
      </c>
      <c r="H55" s="33" t="s">
        <v>7</v>
      </c>
    </row>
    <row r="56" spans="1:8">
      <c r="A56" s="38"/>
      <c r="B56" s="34"/>
      <c r="C56" s="33"/>
      <c r="D56" s="35"/>
      <c r="E56" s="35"/>
      <c r="F56" s="36" t="s">
        <v>33</v>
      </c>
      <c r="G56" s="36">
        <f>ROUND(SUM(G55:G55)*1.1,0)</f>
        <v>37</v>
      </c>
      <c r="H56" s="38" t="s">
        <v>7</v>
      </c>
    </row>
    <row r="57" spans="1:8">
      <c r="A57" s="44"/>
      <c r="B57" s="48"/>
      <c r="C57" s="40"/>
      <c r="D57" s="42"/>
      <c r="E57" s="42"/>
      <c r="F57" s="42"/>
      <c r="G57" s="45"/>
      <c r="H57" s="44"/>
    </row>
    <row r="58" spans="1:8">
      <c r="A58" s="38">
        <f>A53+1</f>
        <v>6</v>
      </c>
      <c r="B58" s="37" t="s">
        <v>60</v>
      </c>
      <c r="C58" s="33"/>
      <c r="D58" s="35"/>
      <c r="E58" s="35"/>
      <c r="F58" s="35"/>
      <c r="G58" s="35"/>
      <c r="H58" s="33"/>
    </row>
    <row r="59" spans="1:8">
      <c r="A59" s="38"/>
      <c r="B59" s="34" t="s">
        <v>61</v>
      </c>
      <c r="C59" s="33">
        <v>1</v>
      </c>
      <c r="D59" s="35">
        <v>14.6</v>
      </c>
      <c r="E59" s="35">
        <v>10</v>
      </c>
      <c r="F59" s="35"/>
      <c r="G59" s="35">
        <f>ROUND(PRODUCT(C59:F59),0)</f>
        <v>146</v>
      </c>
      <c r="H59" s="33" t="s">
        <v>6</v>
      </c>
    </row>
    <row r="60" spans="1:8">
      <c r="A60" s="38"/>
      <c r="B60" s="37"/>
      <c r="C60" s="33"/>
      <c r="D60" s="35"/>
      <c r="E60" s="35"/>
      <c r="F60" s="36"/>
      <c r="G60" s="36">
        <f>G59</f>
        <v>146</v>
      </c>
      <c r="H60" s="33" t="s">
        <v>6</v>
      </c>
    </row>
    <row r="61" spans="1:8">
      <c r="A61" s="38"/>
      <c r="B61" s="37"/>
      <c r="C61" s="33"/>
      <c r="D61" s="35"/>
      <c r="E61" s="35"/>
      <c r="F61" s="36"/>
      <c r="G61" s="36"/>
      <c r="H61" s="38"/>
    </row>
    <row r="62" spans="1:8">
      <c r="A62" s="38"/>
      <c r="B62" s="37" t="s">
        <v>185</v>
      </c>
      <c r="C62" s="33"/>
      <c r="D62" s="35"/>
      <c r="E62" s="35"/>
      <c r="F62" s="36"/>
      <c r="G62" s="36">
        <f>+G60</f>
        <v>146</v>
      </c>
      <c r="H62" s="38" t="s">
        <v>6</v>
      </c>
    </row>
    <row r="63" spans="1:8">
      <c r="A63" s="38"/>
      <c r="B63" s="37"/>
      <c r="C63" s="33"/>
      <c r="D63" s="35"/>
      <c r="E63" s="35"/>
      <c r="F63" s="36"/>
      <c r="G63" s="36"/>
      <c r="H63" s="38"/>
    </row>
    <row r="64" spans="1:8">
      <c r="A64" s="38">
        <f>A58+1</f>
        <v>7</v>
      </c>
      <c r="B64" s="37" t="s">
        <v>62</v>
      </c>
      <c r="C64" s="33"/>
      <c r="D64" s="35"/>
      <c r="E64" s="35"/>
      <c r="F64" s="36"/>
      <c r="G64" s="36"/>
      <c r="H64" s="38"/>
    </row>
    <row r="65" spans="1:8">
      <c r="A65" s="44"/>
      <c r="B65" s="48" t="s">
        <v>261</v>
      </c>
      <c r="C65" s="40"/>
      <c r="D65" s="42"/>
      <c r="E65" s="42"/>
      <c r="F65" s="45"/>
      <c r="G65" s="45"/>
      <c r="H65" s="44"/>
    </row>
    <row r="66" spans="1:8">
      <c r="A66" s="38"/>
      <c r="B66" s="37" t="s">
        <v>580</v>
      </c>
      <c r="C66" s="33"/>
      <c r="D66" s="35"/>
      <c r="E66" s="35"/>
      <c r="F66" s="36"/>
      <c r="G66" s="36"/>
      <c r="H66" s="38"/>
    </row>
    <row r="67" spans="1:8">
      <c r="A67" s="38"/>
      <c r="B67" s="34" t="s">
        <v>64</v>
      </c>
      <c r="C67" s="33">
        <f>C45</f>
        <v>1</v>
      </c>
      <c r="D67" s="35">
        <f>D45</f>
        <v>49.44</v>
      </c>
      <c r="E67" s="35">
        <f>E45-0.075*2</f>
        <v>0.44999999999999996</v>
      </c>
      <c r="F67" s="35">
        <v>0.6</v>
      </c>
      <c r="G67" s="35">
        <f>PRODUCT(C67:F67)</f>
        <v>13.348799999999999</v>
      </c>
      <c r="H67" s="33" t="s">
        <v>7</v>
      </c>
    </row>
    <row r="68" spans="1:8">
      <c r="A68" s="38"/>
      <c r="B68" s="37"/>
      <c r="C68" s="33"/>
      <c r="D68" s="35"/>
      <c r="E68" s="35"/>
      <c r="F68" s="36"/>
      <c r="G68" s="36">
        <f>ROUND(SUM(G67)*1.1,0)</f>
        <v>15</v>
      </c>
      <c r="H68" s="38" t="s">
        <v>7</v>
      </c>
    </row>
    <row r="69" spans="1:8">
      <c r="A69" s="38"/>
      <c r="B69" s="37" t="s">
        <v>65</v>
      </c>
      <c r="C69" s="33"/>
      <c r="D69" s="35"/>
      <c r="E69" s="35"/>
      <c r="F69" s="36"/>
      <c r="G69" s="36"/>
      <c r="H69" s="38"/>
    </row>
    <row r="70" spans="1:8">
      <c r="A70" s="38"/>
      <c r="B70" s="37" t="str">
        <f>B67</f>
        <v>All Round Length</v>
      </c>
      <c r="C70" s="33">
        <f>C67</f>
        <v>1</v>
      </c>
      <c r="D70" s="35">
        <f>D67</f>
        <v>49.44</v>
      </c>
      <c r="E70" s="35">
        <v>0.38</v>
      </c>
      <c r="F70" s="35">
        <f>F33-F102</f>
        <v>0.62</v>
      </c>
      <c r="G70" s="35">
        <f>PRODUCT(C70:F70)</f>
        <v>11.648064</v>
      </c>
      <c r="H70" s="33" t="s">
        <v>7</v>
      </c>
    </row>
    <row r="71" spans="1:8">
      <c r="A71" s="38"/>
      <c r="B71" s="37"/>
      <c r="C71" s="33"/>
      <c r="D71" s="35"/>
      <c r="E71" s="35"/>
      <c r="F71" s="36"/>
      <c r="G71" s="36">
        <f>ROUND(SUM(G70)*1.1,0)</f>
        <v>13</v>
      </c>
      <c r="H71" s="38" t="s">
        <v>7</v>
      </c>
    </row>
    <row r="72" spans="1:8">
      <c r="A72" s="38"/>
      <c r="B72" s="37"/>
      <c r="C72" s="33"/>
      <c r="D72" s="35"/>
      <c r="E72" s="35"/>
      <c r="F72" s="36"/>
      <c r="G72" s="36"/>
      <c r="H72" s="33"/>
    </row>
    <row r="73" spans="1:8">
      <c r="A73" s="38"/>
      <c r="B73" s="37" t="s">
        <v>66</v>
      </c>
      <c r="C73" s="33"/>
      <c r="D73" s="35"/>
      <c r="E73" s="35"/>
      <c r="F73" s="36"/>
      <c r="G73" s="36">
        <f>G68+G71</f>
        <v>28</v>
      </c>
      <c r="H73" s="38" t="s">
        <v>7</v>
      </c>
    </row>
    <row r="74" spans="1:8">
      <c r="A74" s="38"/>
      <c r="B74" s="37"/>
      <c r="C74" s="33"/>
      <c r="D74" s="35"/>
      <c r="E74" s="35"/>
      <c r="F74" s="36"/>
      <c r="G74" s="36"/>
      <c r="H74" s="33"/>
    </row>
    <row r="75" spans="1:8">
      <c r="A75" s="38">
        <f>A64+1</f>
        <v>8</v>
      </c>
      <c r="B75" s="37" t="s">
        <v>67</v>
      </c>
      <c r="C75" s="33"/>
      <c r="D75" s="35"/>
      <c r="E75" s="35"/>
      <c r="F75" s="35"/>
      <c r="G75" s="35"/>
      <c r="H75" s="33"/>
    </row>
    <row r="76" spans="1:8">
      <c r="A76" s="38"/>
      <c r="B76" s="34"/>
      <c r="C76" s="33">
        <v>1</v>
      </c>
      <c r="D76" s="35">
        <f>14.6*2+11.5*2</f>
        <v>52.2</v>
      </c>
      <c r="E76" s="35">
        <v>0.75</v>
      </c>
      <c r="F76" s="35"/>
      <c r="G76" s="35">
        <f>ROUND(PRODUCT(C76:F76),0)</f>
        <v>39</v>
      </c>
      <c r="H76" s="33" t="s">
        <v>6</v>
      </c>
    </row>
    <row r="77" spans="1:8">
      <c r="A77" s="38"/>
      <c r="B77" s="37"/>
      <c r="C77" s="33"/>
      <c r="D77" s="35"/>
      <c r="E77" s="35"/>
      <c r="F77" s="36"/>
      <c r="G77" s="36">
        <f>ROUNDUP(SUM(G76)*1.1,0)</f>
        <v>43</v>
      </c>
      <c r="H77" s="33" t="s">
        <v>6</v>
      </c>
    </row>
    <row r="78" spans="1:8">
      <c r="A78" s="38"/>
      <c r="B78" s="37"/>
      <c r="C78" s="33"/>
      <c r="D78" s="35"/>
      <c r="E78" s="35"/>
      <c r="F78" s="36"/>
      <c r="G78" s="36"/>
      <c r="H78" s="38"/>
    </row>
    <row r="79" spans="1:8">
      <c r="A79" s="38"/>
      <c r="B79" s="37" t="s">
        <v>68</v>
      </c>
      <c r="C79" s="33"/>
      <c r="D79" s="35"/>
      <c r="E79" s="35"/>
      <c r="F79" s="36"/>
      <c r="G79" s="36">
        <f>+G77</f>
        <v>43</v>
      </c>
      <c r="H79" s="38" t="s">
        <v>6</v>
      </c>
    </row>
    <row r="80" spans="1:8">
      <c r="A80" s="38"/>
      <c r="B80" s="37"/>
      <c r="C80" s="33"/>
      <c r="D80" s="35"/>
      <c r="E80" s="35"/>
      <c r="F80" s="36"/>
      <c r="G80" s="36"/>
      <c r="H80" s="38"/>
    </row>
    <row r="81" spans="1:8">
      <c r="A81" s="38">
        <f>A75+1</f>
        <v>9</v>
      </c>
      <c r="B81" s="37" t="s">
        <v>69</v>
      </c>
      <c r="C81" s="33"/>
      <c r="D81" s="35"/>
      <c r="E81" s="35"/>
      <c r="F81" s="35"/>
      <c r="G81" s="36"/>
      <c r="H81" s="38"/>
    </row>
    <row r="82" spans="1:8">
      <c r="A82" s="38" t="s">
        <v>70</v>
      </c>
      <c r="B82" s="37" t="s">
        <v>259</v>
      </c>
      <c r="C82" s="33"/>
      <c r="D82" s="35"/>
      <c r="E82" s="35"/>
      <c r="F82" s="35"/>
      <c r="G82" s="35"/>
      <c r="H82" s="33"/>
    </row>
    <row r="83" spans="1:8">
      <c r="A83" s="38"/>
      <c r="B83" s="34" t="str">
        <f>B42</f>
        <v>F-1</v>
      </c>
      <c r="C83" s="33">
        <f>C42</f>
        <v>15</v>
      </c>
      <c r="D83" s="35">
        <f>D8-0.15*2</f>
        <v>1.8</v>
      </c>
      <c r="E83" s="35">
        <f>E8-0.15*2</f>
        <v>1.8</v>
      </c>
      <c r="F83" s="35">
        <v>0.45</v>
      </c>
      <c r="G83" s="35">
        <f>PRODUCT(C83:F83)</f>
        <v>21.87</v>
      </c>
      <c r="H83" s="33" t="s">
        <v>7</v>
      </c>
    </row>
    <row r="84" spans="1:8">
      <c r="A84" s="38"/>
      <c r="B84" s="37" t="s">
        <v>71</v>
      </c>
      <c r="C84" s="33"/>
      <c r="D84" s="35"/>
      <c r="E84" s="35"/>
      <c r="F84" s="35"/>
      <c r="G84" s="36">
        <f>ROUND(SUM(G83)*1.1,0)</f>
        <v>24</v>
      </c>
      <c r="H84" s="38" t="s">
        <v>7</v>
      </c>
    </row>
    <row r="85" spans="1:8">
      <c r="A85" s="38"/>
      <c r="B85" s="37"/>
      <c r="C85" s="33"/>
      <c r="D85" s="35"/>
      <c r="E85" s="35"/>
      <c r="F85" s="35"/>
      <c r="G85" s="36"/>
      <c r="H85" s="38"/>
    </row>
    <row r="86" spans="1:8">
      <c r="A86" s="38" t="s">
        <v>72</v>
      </c>
      <c r="B86" s="37" t="s">
        <v>73</v>
      </c>
      <c r="C86" s="33"/>
      <c r="D86" s="35"/>
      <c r="E86" s="35"/>
      <c r="F86" s="35"/>
      <c r="G86" s="36"/>
      <c r="H86" s="33"/>
    </row>
    <row r="87" spans="1:8">
      <c r="A87" s="44"/>
      <c r="B87" s="48" t="s">
        <v>91</v>
      </c>
      <c r="C87" s="40"/>
      <c r="D87" s="42"/>
      <c r="E87" s="42"/>
      <c r="F87" s="42"/>
      <c r="G87" s="45"/>
      <c r="H87" s="40"/>
    </row>
    <row r="88" spans="1:8">
      <c r="A88" s="38"/>
      <c r="B88" s="37" t="s">
        <v>262</v>
      </c>
      <c r="C88" s="33"/>
      <c r="D88" s="35"/>
      <c r="E88" s="35"/>
      <c r="F88" s="35"/>
      <c r="G88" s="36"/>
      <c r="H88" s="33"/>
    </row>
    <row r="89" spans="1:8">
      <c r="A89" s="38"/>
      <c r="B89" s="34" t="s">
        <v>75</v>
      </c>
      <c r="C89" s="33">
        <f>C83</f>
        <v>15</v>
      </c>
      <c r="D89" s="35">
        <v>0.23</v>
      </c>
      <c r="E89" s="35">
        <v>0.45</v>
      </c>
      <c r="F89" s="35">
        <f>F8+F14+ F17+F33-F42-F83-F102</f>
        <v>4.07</v>
      </c>
      <c r="G89" s="35">
        <f>PRODUCT(C89:F89)</f>
        <v>6.3186750000000016</v>
      </c>
      <c r="H89" s="33" t="s">
        <v>7</v>
      </c>
    </row>
    <row r="90" spans="1:8">
      <c r="A90" s="38"/>
      <c r="B90" s="37" t="s">
        <v>76</v>
      </c>
      <c r="C90" s="33"/>
      <c r="D90" s="35"/>
      <c r="E90" s="35"/>
      <c r="F90" s="35"/>
      <c r="G90" s="36">
        <f>ROUND(SUM(G89)*1.1,0)</f>
        <v>7</v>
      </c>
      <c r="H90" s="38" t="s">
        <v>7</v>
      </c>
    </row>
    <row r="91" spans="1:8">
      <c r="A91" s="38"/>
      <c r="B91" s="37"/>
      <c r="C91" s="33"/>
      <c r="D91" s="35"/>
      <c r="E91" s="35"/>
      <c r="F91" s="35"/>
      <c r="G91" s="36"/>
      <c r="H91" s="38"/>
    </row>
    <row r="92" spans="1:8">
      <c r="A92" s="38"/>
      <c r="B92" s="37" t="s">
        <v>263</v>
      </c>
      <c r="C92" s="33"/>
      <c r="D92" s="35"/>
      <c r="E92" s="35"/>
      <c r="F92" s="35"/>
      <c r="G92" s="35"/>
      <c r="H92" s="33"/>
    </row>
    <row r="93" spans="1:8">
      <c r="A93" s="38"/>
      <c r="B93" s="34" t="str">
        <f>B89</f>
        <v>C1</v>
      </c>
      <c r="C93" s="33">
        <f>C89</f>
        <v>15</v>
      </c>
      <c r="D93" s="35">
        <f>D89</f>
        <v>0.23</v>
      </c>
      <c r="E93" s="35">
        <f>E89</f>
        <v>0.45</v>
      </c>
      <c r="F93" s="35">
        <v>4.2</v>
      </c>
      <c r="G93" s="35">
        <f>PRODUCT(C93:F93)</f>
        <v>6.5205000000000011</v>
      </c>
      <c r="H93" s="33" t="s">
        <v>7</v>
      </c>
    </row>
    <row r="94" spans="1:8">
      <c r="A94" s="38"/>
      <c r="B94" s="37" t="s">
        <v>41</v>
      </c>
      <c r="C94" s="33"/>
      <c r="D94" s="35"/>
      <c r="E94" s="35"/>
      <c r="F94" s="35"/>
      <c r="G94" s="36">
        <f>ROUND(SUM(G93)*1.1,0)</f>
        <v>7</v>
      </c>
      <c r="H94" s="38" t="s">
        <v>7</v>
      </c>
    </row>
    <row r="95" spans="1:8">
      <c r="A95" s="38"/>
      <c r="B95" s="37"/>
      <c r="C95" s="33"/>
      <c r="D95" s="35"/>
      <c r="E95" s="35"/>
      <c r="F95" s="35"/>
      <c r="G95" s="36"/>
      <c r="H95" s="38"/>
    </row>
    <row r="96" spans="1:8">
      <c r="A96" s="38"/>
      <c r="B96" s="37" t="s">
        <v>78</v>
      </c>
      <c r="C96" s="33"/>
      <c r="D96" s="36" t="s">
        <v>79</v>
      </c>
      <c r="E96" s="36"/>
      <c r="F96" s="35"/>
      <c r="G96" s="36">
        <f>G90</f>
        <v>7</v>
      </c>
      <c r="H96" s="38" t="s">
        <v>7</v>
      </c>
    </row>
    <row r="97" spans="1:8">
      <c r="A97" s="38"/>
      <c r="B97" s="37" t="s">
        <v>78</v>
      </c>
      <c r="C97" s="142" t="s">
        <v>264</v>
      </c>
      <c r="D97" s="143"/>
      <c r="E97" s="144"/>
      <c r="F97" s="145"/>
      <c r="G97" s="36">
        <f>G94</f>
        <v>7</v>
      </c>
      <c r="H97" s="38" t="s">
        <v>7</v>
      </c>
    </row>
    <row r="98" spans="1:8">
      <c r="A98" s="38"/>
      <c r="B98" s="37"/>
      <c r="C98" s="36"/>
      <c r="D98" s="36"/>
      <c r="E98" s="35"/>
      <c r="F98" s="36" t="s">
        <v>23</v>
      </c>
      <c r="G98" s="36">
        <f>SUM(G96:G97)</f>
        <v>14</v>
      </c>
      <c r="H98" s="38" t="s">
        <v>7</v>
      </c>
    </row>
    <row r="99" spans="1:8">
      <c r="A99" s="38"/>
      <c r="B99" s="34"/>
      <c r="C99" s="33"/>
      <c r="D99" s="35"/>
      <c r="E99" s="35"/>
      <c r="F99" s="35"/>
      <c r="G99" s="35"/>
      <c r="H99" s="33"/>
    </row>
    <row r="100" spans="1:8">
      <c r="A100" s="38" t="s">
        <v>81</v>
      </c>
      <c r="B100" s="37" t="s">
        <v>82</v>
      </c>
      <c r="C100" s="33"/>
      <c r="D100" s="35"/>
      <c r="E100" s="35"/>
      <c r="F100" s="35"/>
      <c r="G100" s="35"/>
      <c r="H100" s="33"/>
    </row>
    <row r="101" spans="1:8">
      <c r="A101" s="38"/>
      <c r="B101" s="37" t="s">
        <v>83</v>
      </c>
      <c r="C101" s="33"/>
      <c r="D101" s="35"/>
      <c r="E101" s="35"/>
      <c r="F101" s="35"/>
      <c r="G101" s="35"/>
      <c r="H101" s="33"/>
    </row>
    <row r="102" spans="1:8">
      <c r="A102" s="38"/>
      <c r="B102" s="34" t="s">
        <v>215</v>
      </c>
      <c r="C102" s="33">
        <v>3</v>
      </c>
      <c r="D102" s="35">
        <v>14.66</v>
      </c>
      <c r="E102" s="35">
        <v>0.23</v>
      </c>
      <c r="F102" s="146">
        <v>0.38</v>
      </c>
      <c r="G102" s="35">
        <f>PRODUCT(C102:F102)</f>
        <v>3.8438520000000005</v>
      </c>
      <c r="H102" s="33" t="s">
        <v>7</v>
      </c>
    </row>
    <row r="103" spans="1:8">
      <c r="A103" s="38"/>
      <c r="B103" s="37" t="s">
        <v>85</v>
      </c>
      <c r="C103" s="33"/>
      <c r="D103" s="35"/>
      <c r="E103" s="35"/>
      <c r="F103" s="146"/>
      <c r="G103" s="35"/>
      <c r="H103" s="33"/>
    </row>
    <row r="104" spans="1:8">
      <c r="A104" s="38"/>
      <c r="B104" s="34" t="s">
        <v>265</v>
      </c>
      <c r="C104" s="33">
        <v>3</v>
      </c>
      <c r="D104" s="35">
        <v>10.06</v>
      </c>
      <c r="E104" s="35">
        <v>0.23</v>
      </c>
      <c r="F104" s="146">
        <v>0.38</v>
      </c>
      <c r="G104" s="35">
        <f t="shared" ref="G104" si="1">PRODUCT(C104:F104)</f>
        <v>2.6377319999999997</v>
      </c>
      <c r="H104" s="33" t="s">
        <v>7</v>
      </c>
    </row>
    <row r="105" spans="1:8">
      <c r="A105" s="38"/>
      <c r="B105" s="37" t="s">
        <v>41</v>
      </c>
      <c r="C105" s="33"/>
      <c r="D105" s="35"/>
      <c r="E105" s="35"/>
      <c r="F105" s="35"/>
      <c r="G105" s="36">
        <f>ROUND(SUM(G102:G104)*1.1,0)</f>
        <v>7</v>
      </c>
      <c r="H105" s="38" t="s">
        <v>7</v>
      </c>
    </row>
    <row r="106" spans="1:8">
      <c r="A106" s="44"/>
      <c r="B106" s="48"/>
      <c r="C106" s="40"/>
      <c r="D106" s="42"/>
      <c r="E106" s="42"/>
      <c r="F106" s="42"/>
      <c r="G106" s="45"/>
      <c r="H106" s="44"/>
    </row>
    <row r="107" spans="1:8">
      <c r="A107" s="38" t="s">
        <v>86</v>
      </c>
      <c r="B107" s="37" t="s">
        <v>87</v>
      </c>
      <c r="C107" s="33"/>
      <c r="D107" s="35"/>
      <c r="E107" s="35"/>
      <c r="F107" s="35"/>
      <c r="G107" s="35"/>
      <c r="H107" s="33"/>
    </row>
    <row r="108" spans="1:8">
      <c r="A108" s="38"/>
      <c r="B108" s="147" t="s">
        <v>266</v>
      </c>
      <c r="C108" s="33"/>
      <c r="D108" s="35"/>
      <c r="E108" s="35"/>
      <c r="F108" s="35"/>
      <c r="G108" s="35"/>
      <c r="H108" s="33"/>
    </row>
    <row r="109" spans="1:8">
      <c r="A109" s="38"/>
      <c r="B109" s="37" t="s">
        <v>83</v>
      </c>
      <c r="C109" s="33"/>
      <c r="D109" s="35"/>
      <c r="E109" s="35"/>
      <c r="F109" s="35"/>
      <c r="G109" s="35"/>
      <c r="H109" s="33"/>
    </row>
    <row r="110" spans="1:8">
      <c r="A110" s="38"/>
      <c r="B110" s="34" t="s">
        <v>208</v>
      </c>
      <c r="C110" s="33">
        <v>3</v>
      </c>
      <c r="D110" s="35">
        <v>14.6</v>
      </c>
      <c r="E110" s="35">
        <v>0.23</v>
      </c>
      <c r="F110" s="35">
        <v>0.5</v>
      </c>
      <c r="G110" s="35">
        <f>PRODUCT(C110:F110)</f>
        <v>5.0369999999999999</v>
      </c>
      <c r="H110" s="33" t="s">
        <v>7</v>
      </c>
    </row>
    <row r="111" spans="1:8">
      <c r="A111" s="44"/>
      <c r="B111" s="34" t="s">
        <v>209</v>
      </c>
      <c r="C111" s="40">
        <v>1</v>
      </c>
      <c r="D111" s="35">
        <v>14.6</v>
      </c>
      <c r="E111" s="42">
        <v>0.23</v>
      </c>
      <c r="F111" s="311">
        <v>0.42499999999999999</v>
      </c>
      <c r="G111" s="35">
        <f>PRODUCT(C111:F111)</f>
        <v>1.4271499999999999</v>
      </c>
      <c r="H111" s="33" t="s">
        <v>7</v>
      </c>
    </row>
    <row r="112" spans="1:8">
      <c r="A112" s="38"/>
      <c r="B112" s="37" t="s">
        <v>85</v>
      </c>
      <c r="C112" s="33"/>
      <c r="D112" s="35"/>
      <c r="E112" s="35"/>
      <c r="F112" s="35"/>
      <c r="G112" s="35"/>
      <c r="H112" s="33"/>
    </row>
    <row r="113" spans="1:8">
      <c r="A113" s="44"/>
      <c r="B113" s="34" t="s">
        <v>267</v>
      </c>
      <c r="C113" s="40">
        <v>5</v>
      </c>
      <c r="D113" s="35">
        <v>10</v>
      </c>
      <c r="E113" s="42">
        <v>0.23</v>
      </c>
      <c r="F113" s="42">
        <v>0.5</v>
      </c>
      <c r="G113" s="35">
        <f>PRODUCT(C113:F113)</f>
        <v>5.75</v>
      </c>
      <c r="H113" s="33" t="s">
        <v>7</v>
      </c>
    </row>
    <row r="114" spans="1:8">
      <c r="A114" s="38"/>
      <c r="B114" s="37"/>
      <c r="C114" s="33"/>
      <c r="D114" s="35"/>
      <c r="E114" s="35"/>
      <c r="F114" s="36" t="s">
        <v>33</v>
      </c>
      <c r="G114" s="36">
        <f>ROUND(SUM(G110:G113)*1.1,0)</f>
        <v>13</v>
      </c>
      <c r="H114" s="36" t="s">
        <v>7</v>
      </c>
    </row>
    <row r="115" spans="1:8">
      <c r="A115" s="38"/>
      <c r="B115" s="37"/>
      <c r="C115" s="33"/>
      <c r="D115" s="35"/>
      <c r="E115" s="35"/>
      <c r="F115" s="36"/>
      <c r="G115" s="36"/>
      <c r="H115" s="36"/>
    </row>
    <row r="116" spans="1:8">
      <c r="A116" s="38"/>
      <c r="B116" s="148" t="s">
        <v>88</v>
      </c>
      <c r="C116" s="33"/>
      <c r="D116" s="36" t="s">
        <v>80</v>
      </c>
      <c r="E116" s="36"/>
      <c r="F116" s="36" t="s">
        <v>23</v>
      </c>
      <c r="G116" s="36">
        <f>G114</f>
        <v>13</v>
      </c>
      <c r="H116" s="38" t="s">
        <v>7</v>
      </c>
    </row>
    <row r="117" spans="1:8">
      <c r="A117" s="44"/>
      <c r="B117" s="280"/>
      <c r="C117" s="40"/>
      <c r="D117" s="45"/>
      <c r="E117" s="636"/>
      <c r="F117" s="637"/>
      <c r="G117" s="45"/>
      <c r="H117" s="38"/>
    </row>
    <row r="118" spans="1:8">
      <c r="A118" s="38"/>
      <c r="B118" s="37"/>
      <c r="C118" s="33"/>
      <c r="D118" s="35"/>
      <c r="E118" s="35"/>
      <c r="F118" s="35"/>
      <c r="G118" s="36"/>
      <c r="H118" s="36"/>
    </row>
    <row r="119" spans="1:8">
      <c r="A119" s="38" t="s">
        <v>89</v>
      </c>
      <c r="B119" s="37" t="s">
        <v>90</v>
      </c>
      <c r="C119" s="33"/>
      <c r="D119" s="35"/>
      <c r="E119" s="35"/>
      <c r="F119" s="35"/>
      <c r="G119" s="35"/>
      <c r="H119" s="33"/>
    </row>
    <row r="120" spans="1:8">
      <c r="A120" s="38"/>
      <c r="B120" s="37" t="s">
        <v>268</v>
      </c>
    </row>
    <row r="121" spans="1:8">
      <c r="A121" s="38"/>
      <c r="B121" s="34" t="s">
        <v>581</v>
      </c>
      <c r="C121" s="33">
        <v>1</v>
      </c>
      <c r="D121" s="35">
        <v>11.6</v>
      </c>
      <c r="E121" s="35">
        <v>10</v>
      </c>
      <c r="F121" s="146">
        <v>0.125</v>
      </c>
      <c r="G121" s="35">
        <f>PRODUCT(C121:F121)</f>
        <v>14.5</v>
      </c>
      <c r="H121" s="33" t="s">
        <v>7</v>
      </c>
    </row>
    <row r="122" spans="1:8">
      <c r="A122" s="38"/>
      <c r="B122" s="34"/>
      <c r="C122" s="33"/>
      <c r="D122" s="35"/>
      <c r="E122" s="35"/>
      <c r="F122" s="35"/>
      <c r="G122" s="36" t="s">
        <v>34</v>
      </c>
      <c r="H122" s="33"/>
    </row>
    <row r="123" spans="1:8">
      <c r="A123" s="44"/>
      <c r="B123" s="41"/>
      <c r="C123" s="33"/>
      <c r="D123" s="35"/>
      <c r="E123" s="35"/>
      <c r="F123" s="35"/>
      <c r="G123" s="36">
        <f>ROUNDUP(SUM(G121:G122)*1.1,0)</f>
        <v>16</v>
      </c>
      <c r="H123" s="38" t="s">
        <v>7</v>
      </c>
    </row>
    <row r="124" spans="1:8">
      <c r="A124" s="44"/>
      <c r="B124" s="280"/>
      <c r="C124" s="40"/>
      <c r="D124" s="45"/>
      <c r="E124" s="45"/>
      <c r="F124" s="45"/>
      <c r="G124" s="45"/>
      <c r="H124" s="45"/>
    </row>
    <row r="125" spans="1:8">
      <c r="A125" s="44"/>
      <c r="B125" s="280"/>
      <c r="C125" s="40"/>
      <c r="D125" s="45"/>
      <c r="E125" s="45"/>
      <c r="F125" s="45"/>
      <c r="G125" s="45"/>
      <c r="H125" s="45"/>
    </row>
    <row r="126" spans="1:8">
      <c r="A126" s="38" t="s">
        <v>170</v>
      </c>
      <c r="B126" s="37" t="s">
        <v>93</v>
      </c>
      <c r="C126" s="33"/>
      <c r="D126" s="35"/>
      <c r="E126" s="35"/>
      <c r="F126" s="36"/>
      <c r="G126" s="36"/>
      <c r="H126" s="36"/>
    </row>
    <row r="127" spans="1:8">
      <c r="A127" s="44"/>
      <c r="B127" s="48" t="s">
        <v>80</v>
      </c>
      <c r="C127" s="40"/>
      <c r="D127" s="42"/>
      <c r="E127" s="42"/>
      <c r="F127" s="45"/>
      <c r="G127" s="45"/>
      <c r="H127" s="45"/>
    </row>
    <row r="128" spans="1:8">
      <c r="A128" s="38"/>
      <c r="B128" s="37" t="s">
        <v>94</v>
      </c>
      <c r="C128" s="33"/>
      <c r="D128" s="35"/>
      <c r="E128" s="35"/>
      <c r="F128" s="35"/>
      <c r="G128" s="35"/>
      <c r="H128" s="33"/>
    </row>
    <row r="129" spans="1:8">
      <c r="A129" s="38"/>
      <c r="B129" s="34" t="s">
        <v>95</v>
      </c>
      <c r="C129" s="33">
        <v>1</v>
      </c>
      <c r="D129" s="35">
        <v>4.5</v>
      </c>
      <c r="E129" s="35">
        <v>1.5</v>
      </c>
      <c r="F129" s="146">
        <v>0.17499999999999999</v>
      </c>
      <c r="G129" s="35">
        <f t="shared" ref="G129:G134" si="2">PRODUCT(C129:F129)</f>
        <v>1.1812499999999999</v>
      </c>
      <c r="H129" s="35" t="s">
        <v>7</v>
      </c>
    </row>
    <row r="130" spans="1:8">
      <c r="A130" s="38"/>
      <c r="B130" s="34" t="s">
        <v>96</v>
      </c>
      <c r="C130" s="33">
        <v>12</v>
      </c>
      <c r="D130" s="35">
        <v>1.2</v>
      </c>
      <c r="E130" s="35">
        <v>0.3</v>
      </c>
      <c r="F130" s="35">
        <v>0.15</v>
      </c>
      <c r="G130" s="35">
        <f t="shared" si="2"/>
        <v>0.64799999999999991</v>
      </c>
      <c r="H130" s="35" t="s">
        <v>7</v>
      </c>
    </row>
    <row r="131" spans="1:8">
      <c r="A131" s="38"/>
      <c r="B131" s="34" t="s">
        <v>97</v>
      </c>
      <c r="C131" s="33">
        <v>1</v>
      </c>
      <c r="D131" s="35">
        <v>3</v>
      </c>
      <c r="E131" s="35">
        <v>1.5</v>
      </c>
      <c r="F131" s="146">
        <v>0.17499999999999999</v>
      </c>
      <c r="G131" s="35">
        <f t="shared" si="2"/>
        <v>0.78749999999999998</v>
      </c>
      <c r="H131" s="35" t="s">
        <v>7</v>
      </c>
    </row>
    <row r="132" spans="1:8">
      <c r="A132" s="38"/>
      <c r="B132" s="34" t="s">
        <v>98</v>
      </c>
      <c r="C132" s="33">
        <v>1</v>
      </c>
      <c r="D132" s="35">
        <v>3</v>
      </c>
      <c r="E132" s="35">
        <v>0.23</v>
      </c>
      <c r="F132" s="146">
        <v>0.47499999999999998</v>
      </c>
      <c r="G132" s="35">
        <f t="shared" si="2"/>
        <v>0.32774999999999999</v>
      </c>
      <c r="H132" s="35" t="s">
        <v>7</v>
      </c>
    </row>
    <row r="133" spans="1:8">
      <c r="A133" s="38"/>
      <c r="B133" s="34" t="s">
        <v>1032</v>
      </c>
      <c r="C133" s="33">
        <v>1</v>
      </c>
      <c r="D133" s="35">
        <v>4.5</v>
      </c>
      <c r="E133" s="35">
        <v>1.5</v>
      </c>
      <c r="F133" s="146">
        <v>0.17499999999999999</v>
      </c>
      <c r="G133" s="35">
        <f t="shared" si="2"/>
        <v>1.1812499999999999</v>
      </c>
      <c r="H133" s="35" t="s">
        <v>7</v>
      </c>
    </row>
    <row r="134" spans="1:8">
      <c r="A134" s="38"/>
      <c r="B134" s="34" t="s">
        <v>96</v>
      </c>
      <c r="C134" s="33">
        <v>12</v>
      </c>
      <c r="D134" s="35">
        <v>1.2</v>
      </c>
      <c r="E134" s="35">
        <v>0.3</v>
      </c>
      <c r="F134" s="35">
        <v>0.15</v>
      </c>
      <c r="G134" s="35">
        <f t="shared" si="2"/>
        <v>0.64799999999999991</v>
      </c>
      <c r="H134" s="35" t="s">
        <v>7</v>
      </c>
    </row>
    <row r="135" spans="1:8">
      <c r="A135" s="38"/>
      <c r="B135" s="34"/>
      <c r="C135" s="33"/>
      <c r="D135" s="35"/>
      <c r="E135" s="35"/>
      <c r="F135" s="35"/>
      <c r="G135" s="36">
        <f>ROUND(SUM(G129:G134)*1.05,0)</f>
        <v>5</v>
      </c>
      <c r="H135" s="36" t="s">
        <v>7</v>
      </c>
    </row>
    <row r="136" spans="1:8">
      <c r="A136" s="38"/>
      <c r="B136" s="37"/>
      <c r="C136" s="33"/>
      <c r="D136" s="35"/>
      <c r="E136" s="35"/>
      <c r="F136" s="35"/>
      <c r="G136" s="36"/>
      <c r="H136" s="36"/>
    </row>
    <row r="137" spans="1:8">
      <c r="A137" s="38"/>
      <c r="B137" s="37" t="s">
        <v>99</v>
      </c>
      <c r="C137" s="33"/>
      <c r="D137" s="36" t="s">
        <v>80</v>
      </c>
      <c r="E137" s="36"/>
      <c r="F137" s="36" t="s">
        <v>23</v>
      </c>
      <c r="G137" s="36">
        <f>G135</f>
        <v>5</v>
      </c>
      <c r="H137" s="36" t="s">
        <v>7</v>
      </c>
    </row>
    <row r="138" spans="1:8">
      <c r="A138" s="44"/>
      <c r="B138" s="280"/>
      <c r="C138" s="40"/>
      <c r="D138" s="45"/>
      <c r="E138" s="45"/>
      <c r="F138" s="45"/>
      <c r="G138" s="45"/>
      <c r="H138" s="45"/>
    </row>
    <row r="139" spans="1:8">
      <c r="A139" s="44"/>
      <c r="B139" s="41"/>
      <c r="C139" s="40"/>
      <c r="D139" s="42"/>
      <c r="E139" s="42"/>
      <c r="F139" s="42"/>
      <c r="G139" s="45"/>
      <c r="H139" s="45"/>
    </row>
    <row r="140" spans="1:8">
      <c r="A140" s="38" t="s">
        <v>171</v>
      </c>
      <c r="B140" s="37" t="s">
        <v>100</v>
      </c>
      <c r="C140" s="33"/>
      <c r="D140" s="35"/>
      <c r="E140" s="35"/>
      <c r="F140" s="36"/>
      <c r="G140" s="36"/>
      <c r="H140" s="38"/>
    </row>
    <row r="141" spans="1:8">
      <c r="A141" s="38"/>
      <c r="B141" s="83"/>
      <c r="C141" s="33">
        <v>2</v>
      </c>
      <c r="D141" s="35">
        <v>10</v>
      </c>
      <c r="E141" s="35">
        <v>0.23</v>
      </c>
      <c r="F141" s="35">
        <v>0.3</v>
      </c>
      <c r="G141" s="35">
        <f t="shared" ref="G141:G142" si="3">PRODUCT(C141:F141)</f>
        <v>1.3800000000000001</v>
      </c>
      <c r="H141" s="33" t="s">
        <v>7</v>
      </c>
    </row>
    <row r="142" spans="1:8">
      <c r="A142" s="38"/>
      <c r="B142" s="83"/>
      <c r="C142" s="33">
        <v>3</v>
      </c>
      <c r="D142" s="35">
        <v>14.6</v>
      </c>
      <c r="E142" s="35">
        <v>0.23</v>
      </c>
      <c r="F142" s="35">
        <v>0.3</v>
      </c>
      <c r="G142" s="35">
        <f t="shared" si="3"/>
        <v>3.0221999999999998</v>
      </c>
      <c r="H142" s="33" t="s">
        <v>7</v>
      </c>
    </row>
    <row r="143" spans="1:8">
      <c r="A143" s="38"/>
      <c r="B143" s="34"/>
      <c r="C143" s="33"/>
      <c r="D143" s="35"/>
      <c r="E143" s="35"/>
      <c r="F143" s="35"/>
      <c r="G143" s="35"/>
      <c r="H143" s="33"/>
    </row>
    <row r="144" spans="1:8">
      <c r="A144" s="38"/>
      <c r="B144" s="37" t="s">
        <v>100</v>
      </c>
      <c r="C144" s="33"/>
      <c r="D144" s="36" t="s">
        <v>80</v>
      </c>
      <c r="E144" s="35"/>
      <c r="F144" s="36" t="s">
        <v>23</v>
      </c>
      <c r="G144" s="36">
        <f>ROUND(SUM(G141:G143)*1.1,0)</f>
        <v>5</v>
      </c>
      <c r="H144" s="38" t="s">
        <v>7</v>
      </c>
    </row>
    <row r="145" spans="1:10">
      <c r="A145" s="38"/>
      <c r="B145" s="37"/>
      <c r="C145" s="33"/>
      <c r="D145" s="35"/>
      <c r="E145" s="35"/>
      <c r="F145" s="36"/>
      <c r="G145" s="36"/>
      <c r="H145" s="38"/>
    </row>
    <row r="146" spans="1:10">
      <c r="A146" s="38" t="s">
        <v>717</v>
      </c>
      <c r="B146" s="37" t="s">
        <v>105</v>
      </c>
      <c r="C146" s="33"/>
      <c r="D146" s="35"/>
      <c r="E146" s="35"/>
      <c r="F146" s="36"/>
      <c r="G146" s="36"/>
      <c r="H146" s="38"/>
    </row>
    <row r="147" spans="1:10">
      <c r="A147" s="44"/>
      <c r="B147" s="41"/>
      <c r="C147" s="40">
        <v>1</v>
      </c>
      <c r="D147" s="42">
        <v>51.6</v>
      </c>
      <c r="E147" s="35">
        <v>0.6</v>
      </c>
      <c r="F147" s="35">
        <v>7.4999999999999997E-2</v>
      </c>
      <c r="G147" s="35">
        <f t="shared" ref="G147" si="4">PRODUCT(C147:F147)</f>
        <v>2.3220000000000001</v>
      </c>
      <c r="H147" s="33" t="s">
        <v>7</v>
      </c>
    </row>
    <row r="148" spans="1:10">
      <c r="A148" s="38"/>
      <c r="B148" s="34"/>
      <c r="C148" s="33"/>
      <c r="D148" s="36"/>
      <c r="E148" s="35"/>
      <c r="F148" s="36"/>
      <c r="G148" s="36">
        <f>ROUND(SUM(G147:G147)*1.1,0)</f>
        <v>3</v>
      </c>
      <c r="H148" s="38" t="s">
        <v>7</v>
      </c>
    </row>
    <row r="149" spans="1:10">
      <c r="A149" s="38"/>
      <c r="B149" s="34"/>
      <c r="C149" s="33"/>
      <c r="D149" s="35"/>
      <c r="E149" s="35"/>
      <c r="F149" s="36"/>
      <c r="G149" s="36"/>
      <c r="H149" s="38"/>
    </row>
    <row r="150" spans="1:10">
      <c r="A150" s="38"/>
      <c r="B150" s="37" t="s">
        <v>106</v>
      </c>
      <c r="C150" s="11"/>
      <c r="D150" s="36" t="s">
        <v>80</v>
      </c>
      <c r="E150" s="35"/>
      <c r="F150" s="36" t="s">
        <v>23</v>
      </c>
      <c r="G150" s="36">
        <f>G148</f>
        <v>3</v>
      </c>
      <c r="H150" s="38" t="s">
        <v>7</v>
      </c>
      <c r="I150" s="4"/>
      <c r="J150" s="4"/>
    </row>
    <row r="151" spans="1:10">
      <c r="A151" s="38"/>
      <c r="B151" s="37"/>
      <c r="C151" s="11"/>
      <c r="D151" s="36"/>
      <c r="E151" s="35"/>
      <c r="F151" s="36"/>
      <c r="G151" s="36"/>
      <c r="H151" s="38"/>
      <c r="I151" s="5"/>
      <c r="J151" s="4"/>
    </row>
    <row r="152" spans="1:10">
      <c r="A152" s="38"/>
      <c r="B152" s="37" t="s">
        <v>107</v>
      </c>
      <c r="C152" s="33"/>
      <c r="D152" s="35"/>
      <c r="E152" s="35"/>
      <c r="F152" s="35"/>
      <c r="G152" s="36"/>
      <c r="H152" s="38"/>
    </row>
    <row r="153" spans="1:10">
      <c r="A153" s="38"/>
      <c r="B153" s="37" t="s">
        <v>108</v>
      </c>
      <c r="C153" s="33"/>
      <c r="D153" s="35"/>
      <c r="E153" s="35"/>
      <c r="F153" s="35"/>
      <c r="G153" s="36">
        <f>G84+G96+G105</f>
        <v>38</v>
      </c>
      <c r="H153" s="38" t="s">
        <v>7</v>
      </c>
    </row>
    <row r="154" spans="1:10">
      <c r="A154" s="38"/>
      <c r="B154" s="37" t="s">
        <v>109</v>
      </c>
      <c r="C154" s="33"/>
      <c r="D154" s="35"/>
      <c r="E154" s="35"/>
      <c r="F154" s="35"/>
      <c r="G154" s="36">
        <f>G97+G116+G123</f>
        <v>36</v>
      </c>
      <c r="H154" s="38" t="s">
        <v>7</v>
      </c>
    </row>
    <row r="155" spans="1:10">
      <c r="A155" s="44"/>
      <c r="B155" s="48" t="s">
        <v>1033</v>
      </c>
      <c r="C155" s="40"/>
      <c r="D155" s="42"/>
      <c r="E155" s="174"/>
      <c r="F155" s="46"/>
      <c r="G155" s="45">
        <f>G137</f>
        <v>5</v>
      </c>
      <c r="H155" s="38" t="s">
        <v>7</v>
      </c>
    </row>
    <row r="156" spans="1:10" s="4" customFormat="1">
      <c r="A156" s="44"/>
      <c r="B156" s="48" t="s">
        <v>496</v>
      </c>
      <c r="C156" s="40"/>
      <c r="D156" s="42"/>
      <c r="E156" s="174"/>
      <c r="F156" s="46"/>
      <c r="G156" s="45">
        <f>G150+G144</f>
        <v>8</v>
      </c>
      <c r="H156" s="38" t="s">
        <v>7</v>
      </c>
      <c r="I156"/>
      <c r="J156"/>
    </row>
    <row r="157" spans="1:10" s="4" customFormat="1">
      <c r="A157" s="38"/>
      <c r="B157" s="37"/>
      <c r="C157" s="33"/>
      <c r="D157" s="35"/>
      <c r="E157" s="632" t="s">
        <v>110</v>
      </c>
      <c r="F157" s="633"/>
      <c r="G157" s="36">
        <f>SUM(G153:G156)</f>
        <v>87</v>
      </c>
      <c r="H157" s="38" t="s">
        <v>7</v>
      </c>
      <c r="I157"/>
      <c r="J157"/>
    </row>
    <row r="158" spans="1:10">
      <c r="A158" s="38"/>
      <c r="B158" s="37"/>
      <c r="C158" s="33"/>
      <c r="D158" s="35"/>
      <c r="E158" s="35"/>
      <c r="F158" s="36"/>
      <c r="G158" s="36"/>
      <c r="H158" s="38"/>
    </row>
    <row r="159" spans="1:10">
      <c r="A159" s="38">
        <f>A81+1</f>
        <v>10</v>
      </c>
      <c r="B159" s="105" t="s">
        <v>111</v>
      </c>
      <c r="C159" s="106"/>
      <c r="D159" s="107"/>
      <c r="E159" s="107"/>
      <c r="F159" s="107"/>
      <c r="G159" s="107"/>
      <c r="H159" s="106"/>
    </row>
    <row r="160" spans="1:10">
      <c r="A160" s="38"/>
      <c r="B160" s="108" t="s">
        <v>112</v>
      </c>
      <c r="C160" s="106"/>
      <c r="D160" s="107">
        <f>G84</f>
        <v>24</v>
      </c>
      <c r="E160" s="107" t="s">
        <v>113</v>
      </c>
      <c r="F160" s="12">
        <v>60</v>
      </c>
      <c r="G160" s="107">
        <f t="shared" ref="G160:G167" si="5">F160*D160</f>
        <v>1440</v>
      </c>
      <c r="H160" s="106" t="s">
        <v>114</v>
      </c>
    </row>
    <row r="161" spans="1:8">
      <c r="A161" s="38"/>
      <c r="B161" s="108" t="s">
        <v>115</v>
      </c>
      <c r="C161" s="106"/>
      <c r="D161" s="107">
        <f>G105</f>
        <v>7</v>
      </c>
      <c r="E161" s="107" t="s">
        <v>113</v>
      </c>
      <c r="F161" s="12">
        <v>150</v>
      </c>
      <c r="G161" s="107">
        <f t="shared" si="5"/>
        <v>1050</v>
      </c>
      <c r="H161" s="106" t="s">
        <v>114</v>
      </c>
    </row>
    <row r="162" spans="1:8">
      <c r="A162" s="38"/>
      <c r="B162" s="108" t="s">
        <v>116</v>
      </c>
      <c r="C162" s="106"/>
      <c r="D162" s="107">
        <f>G98</f>
        <v>14</v>
      </c>
      <c r="E162" s="107" t="s">
        <v>113</v>
      </c>
      <c r="F162" s="12">
        <v>250</v>
      </c>
      <c r="G162" s="107">
        <f t="shared" si="5"/>
        <v>3500</v>
      </c>
      <c r="H162" s="106" t="s">
        <v>114</v>
      </c>
    </row>
    <row r="163" spans="1:8">
      <c r="A163" s="38"/>
      <c r="B163" s="108" t="s">
        <v>117</v>
      </c>
      <c r="C163" s="106"/>
      <c r="D163" s="107">
        <f>G116</f>
        <v>13</v>
      </c>
      <c r="E163" s="107" t="s">
        <v>113</v>
      </c>
      <c r="F163" s="12">
        <v>250</v>
      </c>
      <c r="G163" s="107">
        <f t="shared" si="5"/>
        <v>3250</v>
      </c>
      <c r="H163" s="106" t="s">
        <v>114</v>
      </c>
    </row>
    <row r="164" spans="1:8">
      <c r="A164" s="38"/>
      <c r="B164" s="108" t="s">
        <v>118</v>
      </c>
      <c r="C164" s="106"/>
      <c r="D164" s="107">
        <f>G123</f>
        <v>16</v>
      </c>
      <c r="E164" s="107" t="s">
        <v>113</v>
      </c>
      <c r="F164" s="12">
        <v>80</v>
      </c>
      <c r="G164" s="107">
        <f t="shared" si="5"/>
        <v>1280</v>
      </c>
      <c r="H164" s="106" t="s">
        <v>114</v>
      </c>
    </row>
    <row r="165" spans="1:8">
      <c r="A165" s="38"/>
      <c r="B165" s="108" t="s">
        <v>410</v>
      </c>
      <c r="C165" s="106"/>
      <c r="D165" s="107">
        <f>G137</f>
        <v>5</v>
      </c>
      <c r="E165" s="107" t="s">
        <v>113</v>
      </c>
      <c r="F165" s="12">
        <v>100</v>
      </c>
      <c r="G165" s="107">
        <f t="shared" si="5"/>
        <v>500</v>
      </c>
      <c r="H165" s="106" t="s">
        <v>114</v>
      </c>
    </row>
    <row r="166" spans="1:8">
      <c r="A166" s="38"/>
      <c r="B166" s="109" t="s">
        <v>409</v>
      </c>
      <c r="C166" s="106"/>
      <c r="D166" s="107">
        <f>G144</f>
        <v>5</v>
      </c>
      <c r="E166" s="107" t="s">
        <v>113</v>
      </c>
      <c r="F166" s="12">
        <v>80</v>
      </c>
      <c r="G166" s="107">
        <f t="shared" si="5"/>
        <v>400</v>
      </c>
      <c r="H166" s="106" t="s">
        <v>114</v>
      </c>
    </row>
    <row r="167" spans="1:8">
      <c r="A167" s="38"/>
      <c r="B167" s="109" t="s">
        <v>412</v>
      </c>
      <c r="C167" s="106"/>
      <c r="D167" s="107">
        <f>G150</f>
        <v>3</v>
      </c>
      <c r="E167" s="107" t="s">
        <v>113</v>
      </c>
      <c r="F167" s="12">
        <v>60</v>
      </c>
      <c r="G167" s="107">
        <f t="shared" si="5"/>
        <v>180</v>
      </c>
      <c r="H167" s="106" t="s">
        <v>114</v>
      </c>
    </row>
    <row r="168" spans="1:8">
      <c r="A168" s="38"/>
      <c r="B168" s="109"/>
      <c r="C168" s="106"/>
      <c r="D168" s="107">
        <f>ROUNDUP(SUM(D160:D167),0)</f>
        <v>87</v>
      </c>
      <c r="E168" s="107"/>
      <c r="F168" s="107"/>
      <c r="G168" s="107">
        <f>ROUND(SUM(G160:G167),0)</f>
        <v>11600</v>
      </c>
      <c r="H168" s="106" t="s">
        <v>114</v>
      </c>
    </row>
    <row r="169" spans="1:8">
      <c r="A169" s="38"/>
      <c r="B169" s="109" t="s">
        <v>119</v>
      </c>
      <c r="C169" s="106"/>
      <c r="D169" s="107"/>
      <c r="E169" s="107"/>
      <c r="F169" s="107"/>
      <c r="G169" s="107">
        <f>ROUND(+G168*5%,0)</f>
        <v>580</v>
      </c>
      <c r="H169" s="106" t="s">
        <v>114</v>
      </c>
    </row>
    <row r="170" spans="1:8">
      <c r="A170" s="38"/>
      <c r="B170" s="109"/>
      <c r="C170" s="106"/>
      <c r="D170" s="107"/>
      <c r="E170" s="107"/>
      <c r="F170" s="107"/>
      <c r="G170" s="107"/>
      <c r="H170" s="106"/>
    </row>
    <row r="171" spans="1:8">
      <c r="A171" s="38"/>
      <c r="B171" s="109"/>
      <c r="C171" s="106"/>
      <c r="D171" s="107"/>
      <c r="E171" s="107"/>
      <c r="F171" s="107"/>
      <c r="G171" s="110">
        <f>SUM(G168:G170)</f>
        <v>12180</v>
      </c>
      <c r="H171" s="111" t="s">
        <v>120</v>
      </c>
    </row>
    <row r="172" spans="1:8">
      <c r="A172" s="38"/>
      <c r="B172" s="109"/>
      <c r="C172" s="106"/>
      <c r="D172" s="107"/>
      <c r="E172" s="107"/>
      <c r="F172" s="110" t="s">
        <v>121</v>
      </c>
      <c r="G172" s="110">
        <f>ROUNDUP((G171/1000),0)</f>
        <v>13</v>
      </c>
      <c r="H172" s="111" t="s">
        <v>122</v>
      </c>
    </row>
    <row r="173" spans="1:8">
      <c r="A173" s="10"/>
      <c r="B173" s="112"/>
      <c r="C173" s="11"/>
      <c r="D173" s="11"/>
      <c r="E173" s="11"/>
      <c r="F173" s="11"/>
      <c r="G173" s="11"/>
      <c r="H173" s="11"/>
    </row>
    <row r="174" spans="1:8">
      <c r="A174" s="38">
        <f>A159+1</f>
        <v>11</v>
      </c>
      <c r="B174" s="37" t="s">
        <v>123</v>
      </c>
      <c r="C174" s="11"/>
      <c r="D174" s="11"/>
      <c r="E174" s="11"/>
      <c r="F174" s="11"/>
      <c r="G174" s="11"/>
      <c r="H174" s="11"/>
    </row>
    <row r="175" spans="1:8">
      <c r="A175" s="10"/>
      <c r="B175" s="29" t="str">
        <f>+B82</f>
        <v xml:space="preserve">Under Footing </v>
      </c>
      <c r="C175" s="11"/>
      <c r="D175" s="11"/>
      <c r="E175" s="11"/>
      <c r="F175" s="11"/>
      <c r="G175" s="35"/>
      <c r="H175" s="33"/>
    </row>
    <row r="176" spans="1:8">
      <c r="A176" s="10"/>
      <c r="B176" s="112" t="str">
        <f>+B83</f>
        <v>F-1</v>
      </c>
      <c r="C176" s="11">
        <f>+C83</f>
        <v>15</v>
      </c>
      <c r="D176" s="11">
        <f>(D83*2)+(E83*2)</f>
        <v>7.2</v>
      </c>
      <c r="E176" s="11"/>
      <c r="F176" s="12">
        <f>+F83</f>
        <v>0.45</v>
      </c>
      <c r="G176" s="35">
        <f>PRODUCT(C176:F176)</f>
        <v>48.6</v>
      </c>
      <c r="H176" s="33" t="s">
        <v>6</v>
      </c>
    </row>
    <row r="177" spans="1:8">
      <c r="A177" s="10"/>
      <c r="B177" s="29" t="s">
        <v>269</v>
      </c>
      <c r="C177" s="11"/>
      <c r="D177" s="11"/>
      <c r="E177" s="11"/>
      <c r="F177" s="11"/>
      <c r="G177" s="36">
        <f>ROUND(SUM(G176)*1.1,0)</f>
        <v>53</v>
      </c>
      <c r="H177" s="38" t="s">
        <v>6</v>
      </c>
    </row>
    <row r="178" spans="1:8">
      <c r="A178" s="10"/>
      <c r="B178" s="29"/>
      <c r="C178" s="11"/>
      <c r="D178" s="11"/>
      <c r="E178" s="11"/>
      <c r="F178" s="11"/>
      <c r="G178" s="36"/>
      <c r="H178" s="38"/>
    </row>
    <row r="179" spans="1:8">
      <c r="A179" s="10"/>
      <c r="B179" s="29" t="str">
        <f>+B86</f>
        <v>RCC Columns</v>
      </c>
      <c r="C179" s="11"/>
      <c r="D179" s="11"/>
      <c r="E179" s="11"/>
      <c r="F179" s="11"/>
      <c r="G179" s="11"/>
      <c r="H179" s="11"/>
    </row>
    <row r="180" spans="1:8">
      <c r="A180" s="10"/>
      <c r="B180" s="29" t="str">
        <f>+B88</f>
        <v xml:space="preserve">Below FFL </v>
      </c>
      <c r="C180" s="11"/>
      <c r="D180" s="11"/>
      <c r="E180" s="11"/>
      <c r="F180" s="11"/>
      <c r="G180" s="11"/>
      <c r="H180" s="11"/>
    </row>
    <row r="181" spans="1:8">
      <c r="A181" s="10"/>
      <c r="B181" s="112" t="str">
        <f>+B89</f>
        <v>C1</v>
      </c>
      <c r="C181" s="11">
        <f>+C89</f>
        <v>15</v>
      </c>
      <c r="D181" s="11">
        <f>+(D89+E89)*2</f>
        <v>1.36</v>
      </c>
      <c r="E181" s="11"/>
      <c r="F181" s="12">
        <f>+F89</f>
        <v>4.07</v>
      </c>
      <c r="G181" s="35">
        <f>PRODUCT(C181:F181)</f>
        <v>83.02800000000002</v>
      </c>
      <c r="H181" s="33" t="s">
        <v>6</v>
      </c>
    </row>
    <row r="182" spans="1:8">
      <c r="A182" s="10"/>
      <c r="B182" s="29"/>
      <c r="C182" s="11"/>
      <c r="D182" s="11"/>
      <c r="E182" s="11"/>
      <c r="F182" s="11"/>
      <c r="G182" s="36">
        <f>ROUND(SUM(G181:G181)*1.1,0)</f>
        <v>91</v>
      </c>
      <c r="H182" s="38" t="s">
        <v>6</v>
      </c>
    </row>
    <row r="183" spans="1:8">
      <c r="A183" s="10"/>
      <c r="B183" s="29" t="str">
        <f>+B92</f>
        <v xml:space="preserve">RCC for columns(above FFL upto GF)  </v>
      </c>
      <c r="C183" s="11"/>
      <c r="D183" s="11"/>
      <c r="E183" s="11"/>
      <c r="F183" s="11"/>
      <c r="G183" s="11"/>
      <c r="H183" s="11"/>
    </row>
    <row r="184" spans="1:8">
      <c r="A184" s="10"/>
      <c r="B184" s="112" t="str">
        <f>+B93</f>
        <v>C1</v>
      </c>
      <c r="C184" s="11">
        <f>+C93</f>
        <v>15</v>
      </c>
      <c r="D184" s="11">
        <f>+(D93+E93)*2</f>
        <v>1.36</v>
      </c>
      <c r="E184" s="11"/>
      <c r="F184" s="12">
        <f>+F93</f>
        <v>4.2</v>
      </c>
      <c r="G184" s="35">
        <f>PRODUCT(C184:F184)</f>
        <v>85.68</v>
      </c>
      <c r="H184" s="33" t="s">
        <v>6</v>
      </c>
    </row>
    <row r="185" spans="1:8">
      <c r="A185" s="10"/>
      <c r="B185" s="112"/>
      <c r="C185" s="11"/>
      <c r="D185" s="11"/>
      <c r="E185" s="11"/>
      <c r="F185" s="12"/>
      <c r="G185" s="36">
        <f>ROUND(SUM(G184:G184)*1.1,0)</f>
        <v>94</v>
      </c>
      <c r="H185" s="38" t="s">
        <v>6</v>
      </c>
    </row>
    <row r="186" spans="1:8">
      <c r="A186" s="10"/>
      <c r="B186" s="112"/>
      <c r="C186" s="11"/>
      <c r="D186" s="11"/>
      <c r="E186" s="11"/>
      <c r="F186" s="11"/>
      <c r="G186" s="11"/>
      <c r="H186" s="11"/>
    </row>
    <row r="187" spans="1:8">
      <c r="A187" s="10"/>
      <c r="B187" s="29" t="s">
        <v>124</v>
      </c>
      <c r="C187" s="33"/>
      <c r="D187" s="36" t="s">
        <v>79</v>
      </c>
      <c r="E187" s="36"/>
      <c r="F187" s="11"/>
      <c r="G187" s="113">
        <f>G182</f>
        <v>91</v>
      </c>
      <c r="H187" s="38" t="s">
        <v>6</v>
      </c>
    </row>
    <row r="188" spans="1:8">
      <c r="A188" s="10"/>
      <c r="B188" s="29" t="s">
        <v>124</v>
      </c>
      <c r="C188" s="142" t="s">
        <v>264</v>
      </c>
      <c r="D188" s="143"/>
      <c r="E188" s="144"/>
      <c r="F188" s="11"/>
      <c r="G188" s="113">
        <f>G185</f>
        <v>94</v>
      </c>
      <c r="H188" s="38" t="s">
        <v>6</v>
      </c>
    </row>
    <row r="189" spans="1:8">
      <c r="A189" s="10"/>
      <c r="B189" s="29"/>
      <c r="C189" s="10"/>
      <c r="D189" s="10"/>
      <c r="E189" s="638" t="s">
        <v>110</v>
      </c>
      <c r="F189" s="639"/>
      <c r="G189" s="113">
        <f>SUM(G187:G188)</f>
        <v>185</v>
      </c>
      <c r="H189" s="38" t="s">
        <v>6</v>
      </c>
    </row>
    <row r="190" spans="1:8">
      <c r="A190" s="63"/>
      <c r="B190" s="124"/>
      <c r="C190" s="63"/>
      <c r="D190" s="63"/>
      <c r="E190" s="257"/>
      <c r="F190" s="258"/>
      <c r="G190" s="115"/>
      <c r="H190" s="44"/>
    </row>
    <row r="191" spans="1:8">
      <c r="A191" s="10"/>
      <c r="B191" s="29" t="s">
        <v>126</v>
      </c>
      <c r="C191" s="11"/>
      <c r="D191" s="11"/>
      <c r="E191" s="11"/>
      <c r="F191" s="11"/>
      <c r="G191" s="11"/>
      <c r="H191" s="11"/>
    </row>
    <row r="192" spans="1:8">
      <c r="A192" s="10"/>
      <c r="B192" s="29" t="str">
        <f>B101</f>
        <v>Horizontal  Beams</v>
      </c>
      <c r="C192" s="11"/>
      <c r="D192" s="11"/>
      <c r="E192" s="11"/>
      <c r="F192" s="11"/>
      <c r="G192" s="35"/>
      <c r="H192" s="33"/>
    </row>
    <row r="193" spans="1:8">
      <c r="A193" s="10"/>
      <c r="B193" s="112" t="str">
        <f>B102</f>
        <v>PB1</v>
      </c>
      <c r="C193" s="11">
        <f>C102</f>
        <v>3</v>
      </c>
      <c r="D193" s="11">
        <f>D102</f>
        <v>14.66</v>
      </c>
      <c r="E193" s="11"/>
      <c r="F193" s="11">
        <f>F102*2</f>
        <v>0.76</v>
      </c>
      <c r="G193" s="35">
        <f t="shared" ref="G193:G195" si="6">PRODUCT(C193:F193)</f>
        <v>33.424800000000005</v>
      </c>
      <c r="H193" s="33" t="s">
        <v>6</v>
      </c>
    </row>
    <row r="194" spans="1:8">
      <c r="A194" s="10"/>
      <c r="B194" s="29" t="str">
        <f>B103</f>
        <v>Vertical  Beams</v>
      </c>
      <c r="C194" s="11"/>
      <c r="D194" s="11"/>
      <c r="E194" s="11"/>
      <c r="F194" s="11"/>
      <c r="G194" s="35"/>
      <c r="H194" s="33"/>
    </row>
    <row r="195" spans="1:8">
      <c r="A195" s="10"/>
      <c r="B195" s="112" t="str">
        <f>B104</f>
        <v>PB2</v>
      </c>
      <c r="C195" s="11">
        <f>C104</f>
        <v>3</v>
      </c>
      <c r="D195" s="11">
        <f>D104</f>
        <v>10.06</v>
      </c>
      <c r="E195" s="11"/>
      <c r="F195" s="11">
        <f>F104*2</f>
        <v>0.76</v>
      </c>
      <c r="G195" s="35">
        <f t="shared" si="6"/>
        <v>22.936800000000002</v>
      </c>
      <c r="H195" s="33" t="s">
        <v>6</v>
      </c>
    </row>
    <row r="196" spans="1:8">
      <c r="A196" s="10"/>
      <c r="B196" s="112"/>
      <c r="C196" s="11"/>
      <c r="D196" s="11"/>
      <c r="E196" s="11"/>
      <c r="F196" s="11"/>
      <c r="G196" s="36">
        <f>ROUND(SUM(G193:G195)*1.1,0)</f>
        <v>62</v>
      </c>
      <c r="H196" s="38" t="s">
        <v>6</v>
      </c>
    </row>
    <row r="197" spans="1:8">
      <c r="A197" s="10"/>
      <c r="B197" s="29" t="s">
        <v>127</v>
      </c>
      <c r="C197" s="11"/>
      <c r="D197" s="11"/>
      <c r="E197" s="11"/>
      <c r="F197" s="11"/>
      <c r="G197" s="11"/>
      <c r="H197" s="11"/>
    </row>
    <row r="198" spans="1:8">
      <c r="A198" s="10"/>
      <c r="B198" s="29" t="str">
        <f t="shared" ref="B198:B203" si="7">B108</f>
        <v xml:space="preserve">Ground Floor </v>
      </c>
      <c r="C198" s="11"/>
      <c r="D198" s="11"/>
      <c r="E198" s="11"/>
      <c r="F198" s="11"/>
      <c r="G198" s="11"/>
      <c r="H198" s="11"/>
    </row>
    <row r="199" spans="1:8">
      <c r="A199" s="10"/>
      <c r="B199" s="29" t="str">
        <f t="shared" si="7"/>
        <v>Horizontal  Beams</v>
      </c>
      <c r="C199" s="12"/>
      <c r="D199" s="12"/>
      <c r="E199" s="12"/>
      <c r="F199" s="12"/>
      <c r="G199" s="11"/>
      <c r="H199" s="11"/>
    </row>
    <row r="200" spans="1:8">
      <c r="A200" s="10"/>
      <c r="B200" s="112" t="str">
        <f t="shared" si="7"/>
        <v>RB1</v>
      </c>
      <c r="C200" s="11">
        <f>C110</f>
        <v>3</v>
      </c>
      <c r="D200" s="11">
        <f>D110</f>
        <v>14.6</v>
      </c>
      <c r="E200" s="12"/>
      <c r="F200" s="12">
        <f>E110+F110*2</f>
        <v>1.23</v>
      </c>
      <c r="G200" s="35">
        <f t="shared" ref="G200:G203" si="8">PRODUCT(C200:F200)</f>
        <v>53.873999999999995</v>
      </c>
      <c r="H200" s="33" t="s">
        <v>6</v>
      </c>
    </row>
    <row r="201" spans="1:8">
      <c r="A201" s="63"/>
      <c r="B201" s="112" t="str">
        <f t="shared" si="7"/>
        <v>RB2</v>
      </c>
      <c r="C201" s="11">
        <f>C111</f>
        <v>1</v>
      </c>
      <c r="D201" s="11">
        <f>D111</f>
        <v>14.6</v>
      </c>
      <c r="E201" s="12"/>
      <c r="F201" s="12">
        <f>E111+F111*2</f>
        <v>1.08</v>
      </c>
      <c r="G201" s="35">
        <f t="shared" ref="G201" si="9">PRODUCT(C201:F201)</f>
        <v>15.768000000000001</v>
      </c>
      <c r="H201" s="33" t="s">
        <v>6</v>
      </c>
    </row>
    <row r="202" spans="1:8">
      <c r="A202" s="10"/>
      <c r="B202" s="29" t="str">
        <f t="shared" si="7"/>
        <v>Vertical  Beams</v>
      </c>
      <c r="C202" s="11"/>
      <c r="D202" s="11"/>
      <c r="E202" s="12"/>
      <c r="F202" s="12"/>
      <c r="G202" s="35"/>
      <c r="H202" s="33"/>
    </row>
    <row r="203" spans="1:8">
      <c r="A203" s="10"/>
      <c r="B203" s="112" t="str">
        <f t="shared" si="7"/>
        <v>RB3</v>
      </c>
      <c r="C203" s="11">
        <f>C113</f>
        <v>5</v>
      </c>
      <c r="D203" s="11">
        <f>D113</f>
        <v>10</v>
      </c>
      <c r="E203" s="12"/>
      <c r="F203" s="12">
        <f>E113+F113*2</f>
        <v>1.23</v>
      </c>
      <c r="G203" s="35">
        <f t="shared" si="8"/>
        <v>61.5</v>
      </c>
      <c r="H203" s="33" t="s">
        <v>6</v>
      </c>
    </row>
    <row r="204" spans="1:8">
      <c r="A204" s="10"/>
      <c r="B204" s="112"/>
      <c r="C204" s="11"/>
      <c r="D204" s="11"/>
      <c r="E204" s="12"/>
      <c r="F204" s="12"/>
      <c r="G204" s="36">
        <f>ROUND(SUM(G200:G203)*1.1,0)</f>
        <v>144</v>
      </c>
      <c r="H204" s="38" t="s">
        <v>6</v>
      </c>
    </row>
    <row r="205" spans="1:8">
      <c r="A205" s="10"/>
      <c r="B205" s="13"/>
      <c r="C205" s="12"/>
      <c r="D205" s="12"/>
      <c r="E205" s="12"/>
      <c r="F205" s="12"/>
      <c r="G205" s="36"/>
      <c r="H205" s="38"/>
    </row>
    <row r="206" spans="1:8">
      <c r="A206" s="10"/>
      <c r="B206" s="29" t="s">
        <v>128</v>
      </c>
      <c r="C206" s="10"/>
      <c r="D206" s="10" t="s">
        <v>80</v>
      </c>
      <c r="E206" s="12"/>
      <c r="F206" s="12"/>
      <c r="G206" s="113">
        <f>G204</f>
        <v>144</v>
      </c>
      <c r="H206" s="38" t="s">
        <v>6</v>
      </c>
    </row>
    <row r="207" spans="1:8">
      <c r="A207" s="10"/>
      <c r="B207" s="29"/>
      <c r="C207" s="10"/>
      <c r="D207" s="10"/>
      <c r="E207" s="638"/>
      <c r="F207" s="639"/>
      <c r="G207" s="113"/>
      <c r="H207" s="38"/>
    </row>
    <row r="208" spans="1:8">
      <c r="A208" s="10"/>
      <c r="B208" s="29" t="s">
        <v>129</v>
      </c>
      <c r="C208" s="11"/>
      <c r="D208" s="11"/>
      <c r="E208" s="11"/>
      <c r="F208" s="11"/>
      <c r="G208" s="11"/>
      <c r="H208" s="11"/>
    </row>
    <row r="209" spans="1:9">
      <c r="A209" s="10"/>
      <c r="B209" s="13" t="str">
        <f>B120</f>
        <v xml:space="preserve">GROUND  FLOOR  </v>
      </c>
      <c r="C209" s="12"/>
      <c r="D209" s="12"/>
      <c r="E209" s="12"/>
      <c r="F209" s="12"/>
      <c r="G209" s="11"/>
      <c r="H209" s="11"/>
    </row>
    <row r="210" spans="1:9">
      <c r="A210" s="63"/>
      <c r="B210" s="13" t="str">
        <f>B121</f>
        <v>Slab-1</v>
      </c>
      <c r="C210" s="149">
        <f>C121</f>
        <v>1</v>
      </c>
      <c r="D210" s="12">
        <f>D121</f>
        <v>11.6</v>
      </c>
      <c r="E210" s="12">
        <f>E121</f>
        <v>10</v>
      </c>
      <c r="F210" s="150"/>
      <c r="G210" s="35">
        <f>PRODUCT(C210:F210)</f>
        <v>116</v>
      </c>
      <c r="H210" s="33" t="s">
        <v>6</v>
      </c>
    </row>
    <row r="211" spans="1:9">
      <c r="A211" s="63"/>
      <c r="B211" s="13"/>
      <c r="C211" s="149">
        <v>1</v>
      </c>
      <c r="D211" s="12">
        <v>49.2</v>
      </c>
      <c r="E211" s="12"/>
      <c r="F211" s="603">
        <v>0.125</v>
      </c>
      <c r="G211" s="35">
        <f t="shared" ref="G211" si="10">PRODUCT(C211:F211)</f>
        <v>6.15</v>
      </c>
      <c r="H211" s="33" t="s">
        <v>6</v>
      </c>
    </row>
    <row r="212" spans="1:9">
      <c r="A212" s="63"/>
      <c r="B212" s="151"/>
      <c r="C212" s="236"/>
      <c r="D212" s="150"/>
      <c r="E212" s="150"/>
      <c r="F212" s="150"/>
      <c r="G212" s="42"/>
      <c r="H212" s="40"/>
    </row>
    <row r="213" spans="1:9">
      <c r="A213" s="63"/>
      <c r="B213" s="13"/>
      <c r="C213" s="149"/>
      <c r="D213" s="12"/>
      <c r="E213" s="12"/>
      <c r="F213" s="150"/>
      <c r="G213" s="36">
        <f>ROUND(SUM(G210:G212)*1.1,0)</f>
        <v>134</v>
      </c>
      <c r="H213" s="38" t="s">
        <v>6</v>
      </c>
    </row>
    <row r="214" spans="1:9">
      <c r="A214" s="10"/>
      <c r="B214" s="13"/>
      <c r="C214" s="12"/>
      <c r="D214" s="12"/>
      <c r="E214" s="12"/>
      <c r="F214" s="12"/>
      <c r="G214" s="11"/>
      <c r="H214" s="11"/>
    </row>
    <row r="215" spans="1:9">
      <c r="A215" s="10"/>
      <c r="B215" s="114" t="s">
        <v>130</v>
      </c>
      <c r="C215" s="113"/>
      <c r="D215" s="10" t="s">
        <v>80</v>
      </c>
      <c r="E215" s="113"/>
      <c r="F215" s="113"/>
      <c r="G215" s="113">
        <f>G213</f>
        <v>134</v>
      </c>
      <c r="H215" s="38" t="s">
        <v>6</v>
      </c>
    </row>
    <row r="216" spans="1:9">
      <c r="A216" s="10"/>
      <c r="B216" s="13"/>
      <c r="C216" s="12"/>
      <c r="D216" s="12"/>
      <c r="E216" s="12"/>
      <c r="F216" s="12"/>
      <c r="G216" s="11"/>
      <c r="H216" s="11"/>
      <c r="I216" s="224"/>
    </row>
    <row r="217" spans="1:9">
      <c r="A217" s="10"/>
      <c r="B217" s="114" t="s">
        <v>132</v>
      </c>
      <c r="C217" s="12"/>
      <c r="D217" s="12"/>
      <c r="E217" s="12"/>
      <c r="F217" s="12"/>
      <c r="G217" s="11"/>
      <c r="H217" s="11"/>
    </row>
    <row r="218" spans="1:9">
      <c r="A218" s="10"/>
      <c r="B218" s="13">
        <f>+B141</f>
        <v>0</v>
      </c>
      <c r="C218" s="12">
        <v>2</v>
      </c>
      <c r="D218" s="12">
        <f>+D141</f>
        <v>10</v>
      </c>
      <c r="E218" s="12"/>
      <c r="F218" s="12">
        <v>0.83</v>
      </c>
      <c r="G218" s="35">
        <f t="shared" ref="G218:G219" si="11">PRODUCT(C218:F218)</f>
        <v>16.599999999999998</v>
      </c>
      <c r="H218" s="33" t="s">
        <v>6</v>
      </c>
    </row>
    <row r="219" spans="1:9">
      <c r="A219" s="10"/>
      <c r="B219" s="13" t="s">
        <v>133</v>
      </c>
      <c r="C219" s="12">
        <v>3</v>
      </c>
      <c r="D219" s="12">
        <v>14.6</v>
      </c>
      <c r="E219" s="12"/>
      <c r="F219" s="12">
        <v>0.83</v>
      </c>
      <c r="G219" s="35">
        <f t="shared" si="11"/>
        <v>36.353999999999999</v>
      </c>
      <c r="H219" s="33" t="s">
        <v>6</v>
      </c>
    </row>
    <row r="220" spans="1:9">
      <c r="A220" s="63"/>
      <c r="B220" s="151"/>
      <c r="C220" s="150"/>
      <c r="D220" s="150"/>
      <c r="E220" s="150"/>
      <c r="F220" s="150"/>
      <c r="G220" s="42"/>
      <c r="H220" s="40"/>
      <c r="I220" s="224"/>
    </row>
    <row r="221" spans="1:9">
      <c r="A221" s="10"/>
      <c r="B221" s="13"/>
      <c r="C221" s="12"/>
      <c r="D221" s="12"/>
      <c r="E221" s="12"/>
      <c r="F221" s="113" t="s">
        <v>33</v>
      </c>
      <c r="G221" s="36">
        <f>ROUND(SUM(G218:G219)*1.1,0)</f>
        <v>58</v>
      </c>
      <c r="H221" s="38" t="s">
        <v>6</v>
      </c>
      <c r="I221" s="224"/>
    </row>
    <row r="222" spans="1:9">
      <c r="A222" s="10"/>
      <c r="B222" s="13"/>
      <c r="C222" s="12"/>
      <c r="D222" s="12"/>
      <c r="E222" s="12"/>
      <c r="F222" s="12"/>
      <c r="G222" s="11"/>
      <c r="H222" s="11"/>
      <c r="I222" s="224"/>
    </row>
    <row r="223" spans="1:9">
      <c r="A223" s="10"/>
      <c r="B223" s="114" t="s">
        <v>134</v>
      </c>
      <c r="C223" s="12"/>
      <c r="D223" s="12"/>
      <c r="E223" s="12"/>
      <c r="F223" s="12"/>
      <c r="G223" s="11"/>
      <c r="H223" s="11"/>
      <c r="I223" s="224"/>
    </row>
    <row r="224" spans="1:9">
      <c r="A224" s="10"/>
      <c r="B224" s="13" t="s">
        <v>1029</v>
      </c>
      <c r="C224" s="12">
        <f>C147</f>
        <v>1</v>
      </c>
      <c r="D224" s="12">
        <f>D147</f>
        <v>51.6</v>
      </c>
      <c r="E224" s="12">
        <f>E147</f>
        <v>0.6</v>
      </c>
      <c r="F224" s="12"/>
      <c r="G224" s="35">
        <f t="shared" ref="G224:G225" si="12">PRODUCT(C224:F224)</f>
        <v>30.96</v>
      </c>
      <c r="H224" s="33" t="s">
        <v>6</v>
      </c>
      <c r="I224" s="224"/>
    </row>
    <row r="225" spans="1:9">
      <c r="A225" s="10"/>
      <c r="B225" s="13" t="s">
        <v>133</v>
      </c>
      <c r="C225" s="12">
        <f>C224</f>
        <v>1</v>
      </c>
      <c r="D225" s="12">
        <v>54</v>
      </c>
      <c r="E225" s="12"/>
      <c r="F225" s="12">
        <f>+F147</f>
        <v>7.4999999999999997E-2</v>
      </c>
      <c r="G225" s="35">
        <f t="shared" si="12"/>
        <v>4.05</v>
      </c>
      <c r="H225" s="33" t="s">
        <v>6</v>
      </c>
      <c r="I225" s="224"/>
    </row>
    <row r="226" spans="1:9">
      <c r="A226" s="10"/>
      <c r="B226" s="13"/>
      <c r="C226" s="12"/>
      <c r="D226" s="12"/>
      <c r="E226" s="12"/>
      <c r="F226" s="113" t="s">
        <v>33</v>
      </c>
      <c r="G226" s="36">
        <f>ROUND(SUM(G224:G225)*1.1,0)</f>
        <v>39</v>
      </c>
      <c r="H226" s="38" t="s">
        <v>6</v>
      </c>
      <c r="I226" s="224"/>
    </row>
    <row r="227" spans="1:9">
      <c r="A227" s="63"/>
      <c r="B227" s="151"/>
      <c r="C227" s="150"/>
      <c r="D227" s="150"/>
      <c r="E227" s="150"/>
      <c r="F227" s="115"/>
      <c r="G227" s="45"/>
      <c r="H227" s="44"/>
      <c r="I227" s="224"/>
    </row>
    <row r="228" spans="1:9">
      <c r="A228" s="63"/>
      <c r="B228" s="29" t="s">
        <v>131</v>
      </c>
      <c r="C228" s="12"/>
      <c r="D228" s="12"/>
      <c r="E228" s="12"/>
      <c r="F228" s="12"/>
      <c r="G228" s="11"/>
      <c r="H228" s="11"/>
      <c r="I228" s="224"/>
    </row>
    <row r="229" spans="1:9">
      <c r="A229" s="63"/>
      <c r="B229" s="114" t="str">
        <f>B67</f>
        <v>All Round Length</v>
      </c>
      <c r="C229" s="150"/>
      <c r="D229" s="150"/>
      <c r="E229" s="150"/>
      <c r="F229" s="150"/>
      <c r="G229" s="157"/>
      <c r="H229" s="157"/>
      <c r="I229" s="224"/>
    </row>
    <row r="230" spans="1:9">
      <c r="A230" s="63"/>
      <c r="B230" s="34" t="s">
        <v>95</v>
      </c>
      <c r="C230" s="149">
        <v>1</v>
      </c>
      <c r="D230" s="12">
        <v>4.5</v>
      </c>
      <c r="E230" s="12">
        <v>1.85</v>
      </c>
      <c r="F230" s="12"/>
      <c r="G230" s="35">
        <f>PRODUCT(C230:F230)</f>
        <v>8.3250000000000011</v>
      </c>
      <c r="H230" s="33" t="s">
        <v>6</v>
      </c>
      <c r="I230" s="224"/>
    </row>
    <row r="231" spans="1:9">
      <c r="A231" s="63"/>
      <c r="B231" s="34" t="s">
        <v>96</v>
      </c>
      <c r="C231" s="149">
        <v>12</v>
      </c>
      <c r="D231" s="12">
        <v>1.5</v>
      </c>
      <c r="E231" s="12"/>
      <c r="F231" s="12">
        <v>0.15</v>
      </c>
      <c r="G231" s="35">
        <f>PRODUCT(C231:F231)</f>
        <v>2.6999999999999997</v>
      </c>
      <c r="H231" s="33" t="s">
        <v>6</v>
      </c>
      <c r="I231" s="224"/>
    </row>
    <row r="232" spans="1:9">
      <c r="A232" s="63"/>
      <c r="B232" s="34" t="s">
        <v>97</v>
      </c>
      <c r="C232" s="149">
        <v>1</v>
      </c>
      <c r="D232" s="12">
        <v>3</v>
      </c>
      <c r="E232" s="12">
        <v>1.5</v>
      </c>
      <c r="F232" s="11"/>
      <c r="G232" s="35">
        <f>PRODUCT(C232:F232)</f>
        <v>4.5</v>
      </c>
      <c r="H232" s="33" t="s">
        <v>6</v>
      </c>
      <c r="I232" s="224"/>
    </row>
    <row r="233" spans="1:9">
      <c r="A233" s="63"/>
      <c r="B233" s="34"/>
      <c r="C233" s="149">
        <v>1</v>
      </c>
      <c r="D233" s="12">
        <v>1.5</v>
      </c>
      <c r="E233" s="12"/>
      <c r="F233" s="604">
        <v>0.17499999999999999</v>
      </c>
      <c r="G233" s="35">
        <f>PRODUCT(C233:F233)</f>
        <v>0.26249999999999996</v>
      </c>
      <c r="H233" s="33" t="s">
        <v>6</v>
      </c>
      <c r="I233" s="224"/>
    </row>
    <row r="234" spans="1:9">
      <c r="A234" s="63"/>
      <c r="B234" s="34" t="s">
        <v>98</v>
      </c>
      <c r="C234" s="236">
        <v>1</v>
      </c>
      <c r="D234" s="150">
        <v>3</v>
      </c>
      <c r="E234" s="150">
        <v>1.1299999999999999</v>
      </c>
      <c r="F234" s="603"/>
      <c r="G234" s="35">
        <f t="shared" ref="G234" si="13">PRODUCT(C234:F234)</f>
        <v>3.3899999999999997</v>
      </c>
      <c r="H234" s="33" t="s">
        <v>6</v>
      </c>
      <c r="I234" s="224"/>
    </row>
    <row r="235" spans="1:9">
      <c r="A235" s="63"/>
      <c r="B235" s="34" t="s">
        <v>95</v>
      </c>
      <c r="C235" s="149">
        <v>1</v>
      </c>
      <c r="D235" s="12">
        <v>4.5</v>
      </c>
      <c r="E235" s="12">
        <v>1.85</v>
      </c>
      <c r="F235" s="12"/>
      <c r="G235" s="35">
        <f t="shared" ref="G235" si="14">PRODUCT(C235:F235)</f>
        <v>8.3250000000000011</v>
      </c>
      <c r="H235" s="33" t="s">
        <v>6</v>
      </c>
      <c r="I235" s="224"/>
    </row>
    <row r="236" spans="1:9">
      <c r="A236" s="63"/>
      <c r="B236" s="34" t="s">
        <v>96</v>
      </c>
      <c r="C236" s="149">
        <v>12</v>
      </c>
      <c r="D236" s="12">
        <v>1.5</v>
      </c>
      <c r="E236" s="12"/>
      <c r="F236" s="12">
        <v>0.15</v>
      </c>
      <c r="G236" s="35">
        <f>PRODUCT(C236:F236)</f>
        <v>2.6999999999999997</v>
      </c>
      <c r="H236" s="33" t="s">
        <v>6</v>
      </c>
    </row>
    <row r="237" spans="1:9">
      <c r="A237" s="63"/>
      <c r="B237" s="13"/>
      <c r="C237" s="149"/>
      <c r="D237" s="12"/>
      <c r="E237" s="12"/>
      <c r="F237" s="12"/>
      <c r="G237" s="36">
        <f>ROUND(SUM(G230:G236)*1.05,0)</f>
        <v>32</v>
      </c>
      <c r="H237" s="38" t="s">
        <v>6</v>
      </c>
    </row>
    <row r="238" spans="1:9">
      <c r="A238" s="63"/>
      <c r="B238" s="151"/>
      <c r="C238" s="236"/>
      <c r="D238" s="150"/>
      <c r="E238" s="150"/>
      <c r="F238" s="150"/>
      <c r="G238" s="45"/>
      <c r="H238" s="44"/>
    </row>
    <row r="239" spans="1:9">
      <c r="A239" s="63"/>
      <c r="B239" s="114" t="s">
        <v>99</v>
      </c>
      <c r="C239" s="113"/>
      <c r="D239" s="113"/>
      <c r="E239" s="113"/>
      <c r="F239" s="113"/>
      <c r="G239" s="113">
        <f>G237</f>
        <v>32</v>
      </c>
      <c r="H239" s="38" t="s">
        <v>6</v>
      </c>
    </row>
    <row r="240" spans="1:9">
      <c r="A240" s="63"/>
      <c r="B240" s="151"/>
      <c r="C240" s="150"/>
      <c r="D240" s="150"/>
      <c r="E240" s="150"/>
      <c r="F240" s="115"/>
      <c r="G240" s="45"/>
      <c r="H240" s="44"/>
    </row>
    <row r="241" spans="1:8">
      <c r="A241" s="80">
        <f>A174+1</f>
        <v>12</v>
      </c>
      <c r="B241" s="116" t="s">
        <v>135</v>
      </c>
      <c r="C241" s="81"/>
      <c r="D241" s="82"/>
      <c r="E241" s="82"/>
      <c r="F241" s="82"/>
      <c r="G241" s="82"/>
      <c r="H241" s="81"/>
    </row>
    <row r="242" spans="1:8">
      <c r="A242" s="80"/>
      <c r="B242" s="117" t="s">
        <v>611</v>
      </c>
      <c r="C242" s="81"/>
      <c r="D242" s="82"/>
      <c r="E242" s="82"/>
      <c r="F242" s="82"/>
      <c r="G242" s="82"/>
      <c r="H242" s="81"/>
    </row>
    <row r="243" spans="1:8">
      <c r="A243" s="80"/>
      <c r="B243" s="116" t="s">
        <v>80</v>
      </c>
      <c r="C243" s="81"/>
      <c r="D243" s="82"/>
      <c r="E243" s="82"/>
      <c r="F243" s="82"/>
      <c r="G243" s="82"/>
      <c r="H243" s="81"/>
    </row>
    <row r="244" spans="1:8">
      <c r="A244" s="80"/>
      <c r="B244" s="83" t="s">
        <v>136</v>
      </c>
      <c r="C244" s="81">
        <v>3</v>
      </c>
      <c r="D244" s="82">
        <v>14.6</v>
      </c>
      <c r="E244" s="82">
        <v>0.2</v>
      </c>
      <c r="F244" s="82">
        <v>3.2</v>
      </c>
      <c r="G244" s="35">
        <f>PRODUCT(C244:F244)</f>
        <v>28.032</v>
      </c>
      <c r="H244" s="81" t="s">
        <v>7</v>
      </c>
    </row>
    <row r="245" spans="1:8">
      <c r="A245" s="80"/>
      <c r="B245" s="83" t="s">
        <v>137</v>
      </c>
      <c r="C245" s="81">
        <v>3</v>
      </c>
      <c r="D245" s="82">
        <v>10</v>
      </c>
      <c r="E245" s="82">
        <v>0.2</v>
      </c>
      <c r="F245" s="82">
        <v>3.2</v>
      </c>
      <c r="G245" s="35">
        <f>PRODUCT(C245:F245)</f>
        <v>19.200000000000003</v>
      </c>
      <c r="H245" s="81" t="s">
        <v>7</v>
      </c>
    </row>
    <row r="246" spans="1:8">
      <c r="A246" s="84"/>
      <c r="B246" s="85" t="s">
        <v>200</v>
      </c>
      <c r="C246" s="86"/>
      <c r="D246" s="87"/>
      <c r="E246" s="87"/>
      <c r="F246" s="87"/>
      <c r="G246" s="42"/>
      <c r="H246" s="86"/>
    </row>
    <row r="247" spans="1:8">
      <c r="A247" s="84"/>
      <c r="B247" s="88" t="s">
        <v>271</v>
      </c>
      <c r="C247" s="86">
        <v>3</v>
      </c>
      <c r="D247" s="87">
        <v>2.1</v>
      </c>
      <c r="E247" s="87">
        <v>0.9</v>
      </c>
      <c r="F247" s="87">
        <v>0.15</v>
      </c>
      <c r="G247" s="35">
        <f>PRODUCT(C247:F247)</f>
        <v>0.85050000000000014</v>
      </c>
      <c r="H247" s="81" t="s">
        <v>7</v>
      </c>
    </row>
    <row r="248" spans="1:8">
      <c r="A248" s="84"/>
      <c r="B248" s="88"/>
      <c r="C248" s="86">
        <f>C247</f>
        <v>3</v>
      </c>
      <c r="D248" s="87">
        <f>D247</f>
        <v>2.1</v>
      </c>
      <c r="E248" s="87">
        <f>E247-0.3</f>
        <v>0.60000000000000009</v>
      </c>
      <c r="F248" s="87">
        <f>F247+0.15</f>
        <v>0.3</v>
      </c>
      <c r="G248" s="35">
        <f>PRODUCT(C248:F248)</f>
        <v>1.1340000000000003</v>
      </c>
      <c r="H248" s="81" t="s">
        <v>7</v>
      </c>
    </row>
    <row r="249" spans="1:8">
      <c r="A249" s="84"/>
      <c r="B249" s="88"/>
      <c r="C249" s="86">
        <f>C248</f>
        <v>3</v>
      </c>
      <c r="D249" s="87">
        <f>D248</f>
        <v>2.1</v>
      </c>
      <c r="E249" s="87">
        <f>E248-0.3</f>
        <v>0.3000000000000001</v>
      </c>
      <c r="F249" s="87">
        <f>F248+0.15</f>
        <v>0.44999999999999996</v>
      </c>
      <c r="G249" s="35">
        <f>PRODUCT(C249:F249)</f>
        <v>0.85050000000000026</v>
      </c>
      <c r="H249" s="81" t="s">
        <v>7</v>
      </c>
    </row>
    <row r="250" spans="1:8">
      <c r="A250" s="84"/>
      <c r="B250" s="85" t="s">
        <v>272</v>
      </c>
      <c r="C250" s="86"/>
      <c r="D250" s="87"/>
      <c r="E250" s="87"/>
      <c r="F250" s="87"/>
      <c r="G250" s="42"/>
      <c r="H250" s="86"/>
    </row>
    <row r="251" spans="1:8">
      <c r="A251" s="84"/>
      <c r="B251" s="88" t="s">
        <v>101</v>
      </c>
      <c r="C251" s="86">
        <v>3</v>
      </c>
      <c r="D251" s="87">
        <v>1.05</v>
      </c>
      <c r="E251" s="82">
        <v>0.2</v>
      </c>
      <c r="F251" s="87">
        <v>2.1</v>
      </c>
      <c r="G251" s="35">
        <f>-PRODUCT(C251:F251)</f>
        <v>-1.3230000000000004</v>
      </c>
      <c r="H251" s="81" t="s">
        <v>7</v>
      </c>
    </row>
    <row r="252" spans="1:8">
      <c r="A252" s="84"/>
      <c r="B252" s="88" t="s">
        <v>103</v>
      </c>
      <c r="C252" s="86">
        <v>14</v>
      </c>
      <c r="D252" s="87">
        <v>1.2</v>
      </c>
      <c r="E252" s="82">
        <v>0.2</v>
      </c>
      <c r="F252" s="87">
        <v>1.2</v>
      </c>
      <c r="G252" s="35">
        <f>-PRODUCT(C252:F252)</f>
        <v>-4.032</v>
      </c>
      <c r="H252" s="81" t="s">
        <v>7</v>
      </c>
    </row>
    <row r="253" spans="1:8">
      <c r="A253" s="84"/>
      <c r="B253" s="88"/>
      <c r="C253" s="86"/>
      <c r="D253" s="87"/>
      <c r="E253" s="87"/>
      <c r="F253" s="87"/>
      <c r="G253" s="42"/>
      <c r="H253" s="86"/>
    </row>
    <row r="254" spans="1:8">
      <c r="A254" s="80"/>
      <c r="B254" s="116" t="s">
        <v>738</v>
      </c>
      <c r="C254" s="81"/>
      <c r="D254" s="82"/>
      <c r="E254" s="82"/>
      <c r="F254" s="82"/>
      <c r="G254" s="36">
        <f>ROUND(SUM(G244:G253)*1.1,0)</f>
        <v>49</v>
      </c>
      <c r="H254" s="80" t="s">
        <v>7</v>
      </c>
    </row>
    <row r="255" spans="1:8">
      <c r="A255" s="84"/>
      <c r="B255" s="85"/>
      <c r="C255" s="86"/>
      <c r="D255" s="87"/>
      <c r="E255" s="87"/>
      <c r="F255" s="87"/>
      <c r="G255" s="45"/>
      <c r="H255" s="84"/>
    </row>
    <row r="256" spans="1:8">
      <c r="A256" s="84"/>
      <c r="B256" s="116" t="s">
        <v>715</v>
      </c>
      <c r="C256" s="81"/>
      <c r="D256" s="89" t="s">
        <v>80</v>
      </c>
      <c r="E256" s="80"/>
      <c r="F256" s="89" t="s">
        <v>23</v>
      </c>
      <c r="G256" s="89">
        <f>G254</f>
        <v>49</v>
      </c>
      <c r="H256" s="80" t="s">
        <v>7</v>
      </c>
    </row>
    <row r="257" spans="1:8">
      <c r="A257" s="84"/>
      <c r="B257" s="85"/>
      <c r="C257" s="86"/>
      <c r="D257" s="90"/>
      <c r="E257" s="638"/>
      <c r="F257" s="639"/>
      <c r="G257" s="113"/>
      <c r="H257" s="80"/>
    </row>
    <row r="258" spans="1:8">
      <c r="A258" s="80">
        <f>A241+1</f>
        <v>13</v>
      </c>
      <c r="B258" s="117" t="s">
        <v>584</v>
      </c>
      <c r="C258" s="81"/>
      <c r="D258" s="82"/>
      <c r="E258" s="82"/>
      <c r="F258" s="82"/>
      <c r="G258" s="82"/>
      <c r="H258" s="81"/>
    </row>
    <row r="259" spans="1:8">
      <c r="A259" s="84"/>
      <c r="B259" s="117" t="s">
        <v>211</v>
      </c>
      <c r="C259" s="81"/>
      <c r="D259" s="82"/>
      <c r="E259" s="82"/>
      <c r="F259" s="82"/>
      <c r="G259" s="82"/>
      <c r="H259" s="81"/>
    </row>
    <row r="260" spans="1:8">
      <c r="A260" s="80"/>
      <c r="B260" s="116" t="s">
        <v>80</v>
      </c>
      <c r="C260" s="81"/>
      <c r="D260" s="82"/>
      <c r="E260" s="82"/>
      <c r="F260" s="82"/>
      <c r="G260" s="82"/>
      <c r="H260" s="81"/>
    </row>
    <row r="261" spans="1:8">
      <c r="A261" s="84"/>
      <c r="B261" s="88" t="s">
        <v>189</v>
      </c>
      <c r="C261" s="86">
        <v>1</v>
      </c>
      <c r="D261" s="87">
        <f>14.6*2+10*2</f>
        <v>49.2</v>
      </c>
      <c r="E261" s="87"/>
      <c r="F261" s="87">
        <v>0.9</v>
      </c>
      <c r="G261" s="35">
        <f t="shared" ref="G261" si="15">PRODUCT(C261:F261)</f>
        <v>44.28</v>
      </c>
      <c r="H261" s="82" t="s">
        <v>6</v>
      </c>
    </row>
    <row r="262" spans="1:8">
      <c r="A262" s="80"/>
      <c r="B262" s="116" t="s">
        <v>596</v>
      </c>
      <c r="C262" s="81"/>
      <c r="D262" s="82"/>
      <c r="E262" s="82"/>
      <c r="F262" s="82"/>
      <c r="G262" s="36">
        <f>ROUND(SUM(G261:G261)*1.1,0)</f>
        <v>49</v>
      </c>
      <c r="H262" s="89" t="s">
        <v>6</v>
      </c>
    </row>
    <row r="263" spans="1:8">
      <c r="A263" s="80"/>
      <c r="B263" s="116"/>
      <c r="C263" s="81"/>
      <c r="D263" s="82"/>
      <c r="E263" s="82"/>
      <c r="F263" s="82"/>
      <c r="G263" s="89"/>
      <c r="H263" s="89"/>
    </row>
    <row r="264" spans="1:8">
      <c r="A264" s="80"/>
      <c r="B264" s="116" t="s">
        <v>586</v>
      </c>
      <c r="C264" s="81"/>
      <c r="D264" s="89" t="s">
        <v>80</v>
      </c>
      <c r="E264" s="82"/>
      <c r="F264" s="89" t="s">
        <v>23</v>
      </c>
      <c r="G264" s="89">
        <f>G262</f>
        <v>49</v>
      </c>
      <c r="H264" s="80" t="s">
        <v>6</v>
      </c>
    </row>
    <row r="265" spans="1:8">
      <c r="A265" s="80"/>
      <c r="B265" s="116"/>
      <c r="C265" s="81"/>
      <c r="D265" s="89"/>
      <c r="E265" s="82"/>
      <c r="F265" s="89"/>
      <c r="G265" s="89"/>
      <c r="H265" s="80"/>
    </row>
    <row r="266" spans="1:8">
      <c r="A266" s="80">
        <f>A258+1</f>
        <v>14</v>
      </c>
      <c r="B266" s="116" t="s">
        <v>140</v>
      </c>
      <c r="C266" s="81"/>
      <c r="D266" s="82"/>
      <c r="E266" s="82"/>
      <c r="F266" s="82"/>
      <c r="G266" s="82"/>
      <c r="H266" s="81"/>
    </row>
    <row r="267" spans="1:8">
      <c r="A267" s="80"/>
      <c r="B267" s="116" t="s">
        <v>408</v>
      </c>
      <c r="C267" s="81"/>
      <c r="D267" s="82"/>
      <c r="E267" s="82"/>
      <c r="F267" s="82"/>
      <c r="G267" s="82"/>
      <c r="H267" s="81"/>
    </row>
    <row r="268" spans="1:8">
      <c r="A268" s="80"/>
      <c r="B268" s="116" t="s">
        <v>80</v>
      </c>
      <c r="C268" s="81"/>
      <c r="D268" s="82"/>
      <c r="E268" s="82"/>
      <c r="F268" s="82"/>
      <c r="G268" s="82"/>
      <c r="H268" s="81"/>
    </row>
    <row r="269" spans="1:8">
      <c r="A269" s="80"/>
      <c r="B269" s="83" t="s">
        <v>273</v>
      </c>
      <c r="C269" s="81">
        <v>1</v>
      </c>
      <c r="D269" s="82">
        <f>(14.6+10)*2</f>
        <v>49.2</v>
      </c>
      <c r="E269" s="82"/>
      <c r="F269" s="82">
        <v>4.5999999999999996</v>
      </c>
      <c r="G269" s="82">
        <f>PRODUCT(C269:F269)</f>
        <v>226.32</v>
      </c>
      <c r="H269" s="81" t="s">
        <v>6</v>
      </c>
    </row>
    <row r="270" spans="1:8">
      <c r="A270" s="84"/>
      <c r="B270" s="88" t="s">
        <v>190</v>
      </c>
      <c r="C270" s="86">
        <v>1</v>
      </c>
      <c r="D270" s="82">
        <f>(14.6+10)*2</f>
        <v>49.2</v>
      </c>
      <c r="E270" s="87"/>
      <c r="F270" s="87">
        <f>0.9+0.9+0.115</f>
        <v>1.915</v>
      </c>
      <c r="G270" s="82">
        <f>PRODUCT(C270:F270)</f>
        <v>94.218000000000004</v>
      </c>
      <c r="H270" s="81" t="s">
        <v>6</v>
      </c>
    </row>
    <row r="271" spans="1:8">
      <c r="A271" s="84"/>
      <c r="B271" s="85" t="s">
        <v>235</v>
      </c>
      <c r="C271" s="86"/>
      <c r="D271" s="87"/>
      <c r="E271" s="87"/>
      <c r="F271" s="87"/>
      <c r="G271" s="87"/>
      <c r="H271" s="86"/>
    </row>
    <row r="272" spans="1:8">
      <c r="A272" s="84"/>
      <c r="B272" s="88" t="s">
        <v>133</v>
      </c>
      <c r="C272" s="86">
        <v>3</v>
      </c>
      <c r="D272" s="87">
        <v>0.9</v>
      </c>
      <c r="E272" s="87"/>
      <c r="F272" s="87">
        <v>0.45</v>
      </c>
      <c r="G272" s="82">
        <f>PRODUCT(C272:F272)</f>
        <v>1.2150000000000001</v>
      </c>
      <c r="H272" s="81" t="s">
        <v>6</v>
      </c>
    </row>
    <row r="273" spans="1:8">
      <c r="A273" s="80"/>
      <c r="B273" s="116" t="s">
        <v>192</v>
      </c>
      <c r="C273" s="81"/>
      <c r="D273" s="82"/>
      <c r="E273" s="82"/>
      <c r="F273" s="82"/>
      <c r="G273" s="82"/>
      <c r="H273" s="81"/>
    </row>
    <row r="274" spans="1:8">
      <c r="A274" s="80"/>
      <c r="B274" s="83" t="s">
        <v>101</v>
      </c>
      <c r="C274" s="81">
        <f>3*0.5</f>
        <v>1.5</v>
      </c>
      <c r="D274" s="82">
        <v>1.05</v>
      </c>
      <c r="E274" s="82"/>
      <c r="F274" s="82">
        <v>2.1</v>
      </c>
      <c r="G274" s="82">
        <f>-PRODUCT(C274:F274)</f>
        <v>-3.3075000000000006</v>
      </c>
      <c r="H274" s="81" t="s">
        <v>6</v>
      </c>
    </row>
    <row r="275" spans="1:8">
      <c r="A275" s="80"/>
      <c r="B275" s="83" t="s">
        <v>232</v>
      </c>
      <c r="C275" s="81">
        <f>14*0.5</f>
        <v>7</v>
      </c>
      <c r="D275" s="82">
        <v>1.2</v>
      </c>
      <c r="E275" s="82"/>
      <c r="F275" s="82">
        <v>1.2</v>
      </c>
      <c r="G275" s="82">
        <f t="shared" ref="G275" si="16">-PRODUCT(C275:F275)</f>
        <v>-10.08</v>
      </c>
      <c r="H275" s="81" t="s">
        <v>6</v>
      </c>
    </row>
    <row r="276" spans="1:8">
      <c r="A276" s="80"/>
      <c r="B276" s="83"/>
      <c r="C276" s="81"/>
      <c r="D276" s="82"/>
      <c r="E276" s="82"/>
      <c r="F276" s="89" t="s">
        <v>33</v>
      </c>
      <c r="G276" s="36">
        <f>ROUND(SUM(G269:G275)*1.1,0)</f>
        <v>339</v>
      </c>
      <c r="H276" s="80" t="s">
        <v>6</v>
      </c>
    </row>
    <row r="277" spans="1:8">
      <c r="A277" s="80"/>
      <c r="B277" s="83"/>
      <c r="C277" s="81"/>
      <c r="D277" s="82"/>
      <c r="E277" s="82"/>
      <c r="F277" s="89"/>
      <c r="G277" s="89"/>
      <c r="H277" s="80"/>
    </row>
    <row r="278" spans="1:8">
      <c r="A278" s="80"/>
      <c r="B278" s="116" t="s">
        <v>142</v>
      </c>
      <c r="C278" s="81"/>
      <c r="D278" s="89" t="s">
        <v>80</v>
      </c>
      <c r="E278" s="80"/>
      <c r="F278" s="82"/>
      <c r="G278" s="89">
        <f>G276</f>
        <v>339</v>
      </c>
      <c r="H278" s="80" t="s">
        <v>6</v>
      </c>
    </row>
    <row r="279" spans="1:8">
      <c r="A279" s="80"/>
      <c r="B279" s="116"/>
      <c r="C279" s="81"/>
      <c r="D279" s="82"/>
      <c r="E279" s="82"/>
      <c r="F279" s="82"/>
      <c r="G279" s="89"/>
      <c r="H279" s="80"/>
    </row>
    <row r="280" spans="1:8">
      <c r="A280" s="80">
        <f>A266+1</f>
        <v>15</v>
      </c>
      <c r="B280" s="116" t="s">
        <v>143</v>
      </c>
      <c r="C280" s="81"/>
      <c r="D280" s="82"/>
      <c r="E280" s="82"/>
      <c r="F280" s="82"/>
      <c r="G280" s="82"/>
      <c r="H280" s="81"/>
    </row>
    <row r="281" spans="1:8">
      <c r="A281" s="80"/>
      <c r="B281" s="152" t="s">
        <v>80</v>
      </c>
      <c r="C281" s="81"/>
      <c r="D281" s="82"/>
      <c r="E281" s="82"/>
      <c r="F281" s="82"/>
      <c r="G281" s="82"/>
      <c r="H281" s="81"/>
    </row>
    <row r="282" spans="1:8">
      <c r="A282" s="80"/>
      <c r="B282" s="83" t="s">
        <v>274</v>
      </c>
      <c r="C282" s="81">
        <v>1</v>
      </c>
      <c r="D282" s="82">
        <f>(11.2+5.4)*2</f>
        <v>33.200000000000003</v>
      </c>
      <c r="E282" s="82"/>
      <c r="F282" s="82">
        <v>3.6</v>
      </c>
      <c r="G282" s="82">
        <f t="shared" ref="G282:G288" si="17">PRODUCT(C282:F282)</f>
        <v>119.52000000000001</v>
      </c>
      <c r="H282" s="81" t="s">
        <v>6</v>
      </c>
    </row>
    <row r="283" spans="1:8">
      <c r="A283" s="84"/>
      <c r="B283" s="83" t="s">
        <v>275</v>
      </c>
      <c r="C283" s="81">
        <v>1</v>
      </c>
      <c r="D283" s="82">
        <f>(11.2+4)*2</f>
        <v>30.4</v>
      </c>
      <c r="E283" s="82"/>
      <c r="F283" s="82">
        <v>3.6</v>
      </c>
      <c r="G283" s="82">
        <f t="shared" si="17"/>
        <v>109.44</v>
      </c>
      <c r="H283" s="81" t="s">
        <v>6</v>
      </c>
    </row>
    <row r="284" spans="1:8">
      <c r="A284" s="84"/>
      <c r="B284" s="88" t="s">
        <v>1035</v>
      </c>
      <c r="C284" s="86">
        <v>1</v>
      </c>
      <c r="D284" s="82">
        <f>(10*2)+3</f>
        <v>23</v>
      </c>
      <c r="E284" s="87"/>
      <c r="F284" s="87">
        <v>3.6</v>
      </c>
      <c r="G284" s="82">
        <f t="shared" si="17"/>
        <v>82.8</v>
      </c>
      <c r="H284" s="81" t="s">
        <v>6</v>
      </c>
    </row>
    <row r="285" spans="1:8">
      <c r="A285" s="84"/>
      <c r="B285" s="34" t="s">
        <v>96</v>
      </c>
      <c r="C285" s="149">
        <v>12</v>
      </c>
      <c r="D285" s="12">
        <v>1.5</v>
      </c>
      <c r="E285" s="12"/>
      <c r="F285" s="12">
        <v>0.15</v>
      </c>
      <c r="G285" s="35">
        <f t="shared" si="17"/>
        <v>2.6999999999999997</v>
      </c>
      <c r="H285" s="33" t="s">
        <v>6</v>
      </c>
    </row>
    <row r="286" spans="1:8">
      <c r="A286" s="84"/>
      <c r="B286" s="41"/>
      <c r="C286" s="149">
        <v>12</v>
      </c>
      <c r="D286" s="12">
        <v>1.5</v>
      </c>
      <c r="E286" s="12"/>
      <c r="F286" s="12">
        <v>0.3</v>
      </c>
      <c r="G286" s="35">
        <f t="shared" si="17"/>
        <v>5.3999999999999995</v>
      </c>
      <c r="H286" s="33" t="s">
        <v>6</v>
      </c>
    </row>
    <row r="287" spans="1:8">
      <c r="A287" s="84"/>
      <c r="B287" s="34" t="s">
        <v>97</v>
      </c>
      <c r="C287" s="149">
        <v>1</v>
      </c>
      <c r="D287" s="12">
        <v>3</v>
      </c>
      <c r="E287" s="12">
        <v>1.5</v>
      </c>
      <c r="F287" s="11"/>
      <c r="G287" s="35">
        <f t="shared" si="17"/>
        <v>4.5</v>
      </c>
      <c r="H287" s="33" t="s">
        <v>6</v>
      </c>
    </row>
    <row r="288" spans="1:8">
      <c r="A288" s="84"/>
      <c r="B288" s="34"/>
      <c r="C288" s="149">
        <v>1</v>
      </c>
      <c r="D288" s="12">
        <v>1.5</v>
      </c>
      <c r="E288" s="12"/>
      <c r="F288" s="604">
        <v>0.17499999999999999</v>
      </c>
      <c r="G288" s="35">
        <f t="shared" si="17"/>
        <v>0.26249999999999996</v>
      </c>
      <c r="H288" s="33" t="s">
        <v>6</v>
      </c>
    </row>
    <row r="289" spans="1:8">
      <c r="A289" s="84"/>
      <c r="B289" s="34" t="s">
        <v>98</v>
      </c>
      <c r="C289" s="236">
        <v>1</v>
      </c>
      <c r="D289" s="150">
        <v>3</v>
      </c>
      <c r="E289" s="150">
        <v>1.1299999999999999</v>
      </c>
      <c r="F289" s="603"/>
      <c r="G289" s="35">
        <f t="shared" ref="G289" si="18">PRODUCT(C289:F289)</f>
        <v>3.3899999999999997</v>
      </c>
      <c r="H289" s="33" t="s">
        <v>6</v>
      </c>
    </row>
    <row r="290" spans="1:8">
      <c r="A290" s="84"/>
      <c r="B290" s="34" t="s">
        <v>96</v>
      </c>
      <c r="C290" s="149">
        <v>12</v>
      </c>
      <c r="D290" s="12">
        <v>1.5</v>
      </c>
      <c r="E290" s="12"/>
      <c r="F290" s="12">
        <v>0.15</v>
      </c>
      <c r="G290" s="35">
        <f>PRODUCT(C290:F290)</f>
        <v>2.6999999999999997</v>
      </c>
      <c r="H290" s="33" t="s">
        <v>6</v>
      </c>
    </row>
    <row r="291" spans="1:8">
      <c r="A291" s="84"/>
      <c r="B291" s="88"/>
      <c r="C291" s="149">
        <v>12</v>
      </c>
      <c r="D291" s="12">
        <v>1.5</v>
      </c>
      <c r="E291" s="12"/>
      <c r="F291" s="12">
        <v>0.3</v>
      </c>
      <c r="G291" s="35">
        <f>PRODUCT(C291:F291)</f>
        <v>5.3999999999999995</v>
      </c>
      <c r="H291" s="33" t="s">
        <v>6</v>
      </c>
    </row>
    <row r="292" spans="1:8">
      <c r="A292" s="80"/>
      <c r="B292" s="116" t="s">
        <v>193</v>
      </c>
      <c r="C292" s="81"/>
      <c r="D292" s="82"/>
      <c r="E292" s="82"/>
      <c r="F292" s="82"/>
      <c r="G292" s="82"/>
      <c r="H292" s="81"/>
    </row>
    <row r="293" spans="1:8">
      <c r="A293" s="80"/>
      <c r="B293" s="83" t="s">
        <v>101</v>
      </c>
      <c r="C293" s="81">
        <f>3*0.5</f>
        <v>1.5</v>
      </c>
      <c r="D293" s="82">
        <v>1.05</v>
      </c>
      <c r="E293" s="82"/>
      <c r="F293" s="82">
        <v>2.1</v>
      </c>
      <c r="G293" s="82">
        <f>-PRODUCT(C293:F293)</f>
        <v>-3.3075000000000006</v>
      </c>
      <c r="H293" s="81" t="s">
        <v>6</v>
      </c>
    </row>
    <row r="294" spans="1:8">
      <c r="A294" s="80"/>
      <c r="B294" s="83" t="s">
        <v>232</v>
      </c>
      <c r="C294" s="81">
        <f>14*0.5</f>
        <v>7</v>
      </c>
      <c r="D294" s="82">
        <v>1.2</v>
      </c>
      <c r="E294" s="82"/>
      <c r="F294" s="82">
        <v>1.2</v>
      </c>
      <c r="G294" s="82">
        <f t="shared" ref="G294" si="19">-PRODUCT(C294:F294)</f>
        <v>-10.08</v>
      </c>
      <c r="H294" s="81" t="s">
        <v>6</v>
      </c>
    </row>
    <row r="295" spans="1:8">
      <c r="A295" s="80"/>
      <c r="B295" s="83"/>
      <c r="C295" s="81"/>
      <c r="D295" s="82"/>
      <c r="E295" s="82"/>
      <c r="F295" s="89" t="s">
        <v>33</v>
      </c>
      <c r="G295" s="36">
        <f>ROUND(SUM(G282:G294)*1.1,0)</f>
        <v>355</v>
      </c>
      <c r="H295" s="80" t="s">
        <v>6</v>
      </c>
    </row>
    <row r="296" spans="1:8">
      <c r="A296" s="80"/>
      <c r="B296" s="116"/>
      <c r="C296" s="81"/>
      <c r="D296" s="82"/>
      <c r="E296" s="82"/>
      <c r="F296" s="82"/>
      <c r="G296" s="82"/>
      <c r="H296" s="81"/>
    </row>
    <row r="297" spans="1:8">
      <c r="A297" s="80"/>
      <c r="B297" s="116" t="s">
        <v>144</v>
      </c>
      <c r="C297" s="81"/>
      <c r="D297" s="89" t="s">
        <v>80</v>
      </c>
      <c r="E297" s="80"/>
      <c r="F297" s="89" t="s">
        <v>23</v>
      </c>
      <c r="G297" s="89">
        <f>G295</f>
        <v>355</v>
      </c>
      <c r="H297" s="80" t="s">
        <v>6</v>
      </c>
    </row>
    <row r="298" spans="1:8">
      <c r="A298" s="84"/>
      <c r="B298" s="85"/>
      <c r="C298" s="86"/>
      <c r="D298" s="90"/>
      <c r="E298" s="84"/>
      <c r="F298" s="90"/>
      <c r="G298" s="90"/>
      <c r="H298" s="84"/>
    </row>
    <row r="299" spans="1:8">
      <c r="A299" s="80">
        <f>A280+1</f>
        <v>16</v>
      </c>
      <c r="B299" s="116" t="s">
        <v>145</v>
      </c>
      <c r="C299" s="81"/>
      <c r="D299" s="82"/>
      <c r="E299" s="82"/>
      <c r="F299" s="82"/>
      <c r="G299" s="82"/>
      <c r="H299" s="81"/>
    </row>
    <row r="300" spans="1:8">
      <c r="A300" s="80"/>
      <c r="B300" s="116" t="s">
        <v>91</v>
      </c>
      <c r="C300" s="81"/>
      <c r="D300" s="82"/>
      <c r="E300" s="82"/>
      <c r="F300" s="153"/>
      <c r="G300" s="82"/>
      <c r="H300" s="81"/>
    </row>
    <row r="301" spans="1:8">
      <c r="A301" s="38"/>
      <c r="B301" s="83" t="s">
        <v>274</v>
      </c>
      <c r="C301" s="33">
        <v>1</v>
      </c>
      <c r="D301" s="35">
        <v>11.2</v>
      </c>
      <c r="E301" s="35">
        <v>5.4</v>
      </c>
      <c r="F301" s="35"/>
      <c r="G301" s="35">
        <f t="shared" ref="G301:G306" si="20">PRODUCT(C301:F301)</f>
        <v>60.48</v>
      </c>
      <c r="H301" s="81" t="s">
        <v>6</v>
      </c>
    </row>
    <row r="302" spans="1:8">
      <c r="A302" s="38"/>
      <c r="B302" s="83" t="s">
        <v>275</v>
      </c>
      <c r="C302" s="33">
        <v>1</v>
      </c>
      <c r="D302" s="35">
        <v>11.2</v>
      </c>
      <c r="E302" s="35">
        <v>4</v>
      </c>
      <c r="F302" s="35"/>
      <c r="G302" s="35">
        <f t="shared" si="20"/>
        <v>44.8</v>
      </c>
      <c r="H302" s="81" t="s">
        <v>6</v>
      </c>
    </row>
    <row r="303" spans="1:8">
      <c r="A303" s="80"/>
      <c r="B303" s="118" t="s">
        <v>242</v>
      </c>
      <c r="C303" s="119">
        <v>2</v>
      </c>
      <c r="D303" s="82">
        <f>14.6-0.23*3</f>
        <v>13.91</v>
      </c>
      <c r="E303" s="82"/>
      <c r="F303" s="82">
        <f>0.5*2</f>
        <v>1</v>
      </c>
      <c r="G303" s="35">
        <f t="shared" si="20"/>
        <v>27.82</v>
      </c>
      <c r="H303" s="81" t="s">
        <v>6</v>
      </c>
    </row>
    <row r="304" spans="1:8">
      <c r="A304" s="84"/>
      <c r="B304" s="154" t="s">
        <v>276</v>
      </c>
      <c r="C304" s="119">
        <v>2</v>
      </c>
      <c r="D304" s="82">
        <f>10-0.23</f>
        <v>9.77</v>
      </c>
      <c r="E304" s="82"/>
      <c r="F304" s="82">
        <f>0.5*2</f>
        <v>1</v>
      </c>
      <c r="G304" s="35">
        <f t="shared" si="20"/>
        <v>19.54</v>
      </c>
      <c r="H304" s="81" t="s">
        <v>6</v>
      </c>
    </row>
    <row r="305" spans="1:10">
      <c r="A305" s="84"/>
      <c r="B305" s="34" t="s">
        <v>95</v>
      </c>
      <c r="C305" s="149">
        <v>1</v>
      </c>
      <c r="D305" s="12">
        <v>4.5</v>
      </c>
      <c r="E305" s="604">
        <v>1.675</v>
      </c>
      <c r="F305" s="12"/>
      <c r="G305" s="35">
        <f t="shared" si="20"/>
        <v>7.5375000000000005</v>
      </c>
      <c r="H305" s="33" t="s">
        <v>6</v>
      </c>
    </row>
    <row r="306" spans="1:10">
      <c r="A306" s="84"/>
      <c r="B306" s="34" t="s">
        <v>95</v>
      </c>
      <c r="C306" s="149">
        <v>1</v>
      </c>
      <c r="D306" s="12">
        <v>4.5</v>
      </c>
      <c r="E306" s="604">
        <v>1.675</v>
      </c>
      <c r="F306" s="12"/>
      <c r="G306" s="35">
        <f t="shared" si="20"/>
        <v>7.5375000000000005</v>
      </c>
      <c r="H306" s="33" t="s">
        <v>6</v>
      </c>
    </row>
    <row r="307" spans="1:10">
      <c r="A307" s="84"/>
      <c r="B307" s="164" t="s">
        <v>243</v>
      </c>
      <c r="C307" s="86"/>
      <c r="D307" s="87"/>
      <c r="E307" s="87"/>
      <c r="F307" s="87"/>
      <c r="G307" s="42"/>
      <c r="H307" s="86"/>
    </row>
    <row r="308" spans="1:10">
      <c r="A308" s="84"/>
      <c r="B308" s="154"/>
      <c r="C308" s="86">
        <v>2</v>
      </c>
      <c r="D308" s="87">
        <v>51.6</v>
      </c>
      <c r="E308" s="87">
        <v>0.6</v>
      </c>
      <c r="F308" s="87"/>
      <c r="G308" s="35">
        <f>PRODUCT(C308:F308)</f>
        <v>61.92</v>
      </c>
      <c r="H308" s="81" t="s">
        <v>6</v>
      </c>
    </row>
    <row r="309" spans="1:10">
      <c r="A309" s="84"/>
      <c r="B309" s="154"/>
      <c r="C309" s="86">
        <v>1</v>
      </c>
      <c r="D309" s="87">
        <v>54</v>
      </c>
      <c r="E309" s="87"/>
      <c r="F309" s="87">
        <v>7.4999999999999997E-2</v>
      </c>
      <c r="G309" s="35">
        <f>PRODUCT(C309:F309)</f>
        <v>4.05</v>
      </c>
      <c r="H309" s="81" t="s">
        <v>6</v>
      </c>
    </row>
    <row r="310" spans="1:10">
      <c r="A310" s="84"/>
      <c r="B310" s="154"/>
      <c r="C310" s="155"/>
      <c r="D310" s="87"/>
      <c r="E310" s="87"/>
      <c r="F310" s="87"/>
      <c r="G310" s="36">
        <f>ROUND(SUM(G301:G309)*1.1,0)</f>
        <v>257</v>
      </c>
      <c r="H310" s="80" t="s">
        <v>6</v>
      </c>
    </row>
    <row r="311" spans="1:10">
      <c r="A311" s="80"/>
      <c r="B311" s="83"/>
      <c r="C311" s="81"/>
      <c r="D311" s="82"/>
      <c r="E311" s="82"/>
      <c r="F311" s="89"/>
      <c r="G311" s="36"/>
      <c r="H311" s="80"/>
    </row>
    <row r="312" spans="1:10">
      <c r="A312" s="80"/>
      <c r="B312" s="116" t="s">
        <v>145</v>
      </c>
      <c r="C312" s="89"/>
      <c r="D312" s="89" t="s">
        <v>80</v>
      </c>
      <c r="E312" s="80"/>
      <c r="F312" s="89" t="s">
        <v>23</v>
      </c>
      <c r="G312" s="89">
        <f>G310</f>
        <v>257</v>
      </c>
      <c r="H312" s="80" t="s">
        <v>6</v>
      </c>
    </row>
    <row r="313" spans="1:10">
      <c r="A313" s="80"/>
      <c r="B313" s="116"/>
      <c r="C313" s="89"/>
      <c r="D313" s="89"/>
      <c r="E313" s="638"/>
      <c r="F313" s="639"/>
      <c r="G313" s="113"/>
      <c r="H313" s="80"/>
    </row>
    <row r="314" spans="1:10">
      <c r="A314" s="80">
        <f>A299+1</f>
        <v>17</v>
      </c>
      <c r="B314" s="116" t="s">
        <v>146</v>
      </c>
      <c r="C314" s="89"/>
      <c r="D314" s="89"/>
      <c r="E314" s="80"/>
      <c r="F314" s="89"/>
      <c r="G314" s="89"/>
      <c r="H314" s="80"/>
    </row>
    <row r="315" spans="1:10">
      <c r="A315" s="80"/>
      <c r="B315" s="116" t="s">
        <v>147</v>
      </c>
      <c r="C315" s="89"/>
      <c r="D315" s="89"/>
      <c r="E315" s="80"/>
      <c r="F315" s="89"/>
      <c r="G315" s="89"/>
      <c r="H315" s="80"/>
    </row>
    <row r="316" spans="1:10">
      <c r="A316" s="80"/>
      <c r="B316" s="83" t="s">
        <v>64</v>
      </c>
      <c r="C316" s="119">
        <v>1</v>
      </c>
      <c r="D316" s="82">
        <v>0</v>
      </c>
      <c r="E316" s="82"/>
      <c r="F316" s="82">
        <v>0</v>
      </c>
      <c r="G316" s="82">
        <f t="shared" ref="G316" si="21">PRODUCT(C316:F316)</f>
        <v>0</v>
      </c>
      <c r="H316" s="81" t="s">
        <v>6</v>
      </c>
      <c r="I316" s="4"/>
      <c r="J316" s="4"/>
    </row>
    <row r="317" spans="1:10">
      <c r="A317" s="80"/>
      <c r="B317" s="116"/>
      <c r="C317" s="89"/>
      <c r="D317" s="89"/>
      <c r="E317" s="80"/>
      <c r="F317" s="89"/>
      <c r="G317" s="89"/>
      <c r="H317" s="80"/>
      <c r="I317" s="4"/>
      <c r="J317" s="4"/>
    </row>
    <row r="318" spans="1:10">
      <c r="A318" s="80"/>
      <c r="B318" s="83"/>
      <c r="C318" s="81"/>
      <c r="D318" s="82"/>
      <c r="E318" s="82"/>
      <c r="F318" s="89"/>
      <c r="G318" s="36">
        <f>ROUND(SUM(G316:G317)*1.1,0)</f>
        <v>0</v>
      </c>
      <c r="H318" s="80" t="s">
        <v>6</v>
      </c>
      <c r="I318" s="4"/>
      <c r="J318" s="4"/>
    </row>
    <row r="319" spans="1:10">
      <c r="A319" s="80"/>
      <c r="B319" s="116" t="s">
        <v>148</v>
      </c>
      <c r="C319" s="89"/>
      <c r="D319" s="89"/>
      <c r="E319" s="80"/>
      <c r="F319" s="89" t="s">
        <v>23</v>
      </c>
      <c r="G319" s="89">
        <f>G318</f>
        <v>0</v>
      </c>
      <c r="H319" s="80" t="s">
        <v>6</v>
      </c>
      <c r="I319" s="4"/>
      <c r="J319" s="4"/>
    </row>
    <row r="320" spans="1:10">
      <c r="A320" s="84"/>
      <c r="B320" s="85"/>
      <c r="C320" s="90"/>
      <c r="D320" s="90"/>
      <c r="E320" s="84"/>
      <c r="F320" s="90"/>
      <c r="G320" s="90"/>
      <c r="H320" s="84"/>
      <c r="I320" s="4"/>
      <c r="J320" s="4"/>
    </row>
    <row r="321" spans="1:10">
      <c r="A321" s="84">
        <f>A314+1</f>
        <v>18</v>
      </c>
      <c r="B321" s="85" t="s">
        <v>497</v>
      </c>
      <c r="C321" s="90"/>
      <c r="D321" s="90"/>
      <c r="E321" s="84"/>
      <c r="F321" s="90"/>
      <c r="G321" s="90"/>
      <c r="H321" s="84"/>
    </row>
    <row r="322" spans="1:10" s="4" customFormat="1">
      <c r="A322" s="84"/>
      <c r="B322" s="154" t="s">
        <v>1034</v>
      </c>
      <c r="C322" s="155">
        <v>1</v>
      </c>
      <c r="D322" s="87">
        <v>54</v>
      </c>
      <c r="E322" s="84"/>
      <c r="F322" s="90"/>
      <c r="G322" s="82">
        <f t="shared" ref="G322:G323" si="22">PRODUCT(C322:F322)</f>
        <v>54</v>
      </c>
      <c r="H322" s="86" t="s">
        <v>9</v>
      </c>
      <c r="I322"/>
      <c r="J322"/>
    </row>
    <row r="323" spans="1:10" s="4" customFormat="1">
      <c r="A323" s="84"/>
      <c r="B323" s="154" t="s">
        <v>725</v>
      </c>
      <c r="C323" s="155">
        <v>1</v>
      </c>
      <c r="D323" s="87">
        <f>14.6*2+10*2</f>
        <v>49.2</v>
      </c>
      <c r="E323" s="84"/>
      <c r="F323" s="90"/>
      <c r="G323" s="82">
        <f t="shared" si="22"/>
        <v>49.2</v>
      </c>
      <c r="H323" s="86" t="s">
        <v>9</v>
      </c>
      <c r="I323"/>
      <c r="J323"/>
    </row>
    <row r="324" spans="1:10" s="4" customFormat="1">
      <c r="A324" s="84"/>
      <c r="B324" s="85"/>
      <c r="C324" s="90"/>
      <c r="D324" s="90"/>
      <c r="E324" s="84"/>
      <c r="F324" s="90"/>
      <c r="G324" s="90"/>
      <c r="H324" s="84"/>
      <c r="I324"/>
      <c r="J324"/>
    </row>
    <row r="325" spans="1:10" s="4" customFormat="1">
      <c r="A325" s="84"/>
      <c r="B325" s="85"/>
      <c r="C325" s="90"/>
      <c r="D325" s="90"/>
      <c r="E325" s="84"/>
      <c r="F325" s="89" t="s">
        <v>33</v>
      </c>
      <c r="G325" s="36">
        <f>ROUND(SUM(G321:G324)*1.1,0)</f>
        <v>114</v>
      </c>
      <c r="H325" s="84" t="s">
        <v>9</v>
      </c>
      <c r="I325"/>
      <c r="J325"/>
    </row>
    <row r="326" spans="1:10" s="4" customFormat="1">
      <c r="A326" s="80">
        <f>A321+1</f>
        <v>19</v>
      </c>
      <c r="B326" s="116" t="s">
        <v>149</v>
      </c>
      <c r="C326" s="81"/>
      <c r="D326" s="82"/>
      <c r="E326" s="82"/>
      <c r="F326" s="82"/>
      <c r="G326" s="82"/>
      <c r="H326" s="81"/>
      <c r="I326"/>
      <c r="J326"/>
    </row>
    <row r="327" spans="1:10">
      <c r="A327" s="80"/>
      <c r="B327" s="116" t="s">
        <v>277</v>
      </c>
      <c r="C327" s="81"/>
      <c r="D327" s="82"/>
      <c r="E327" s="82"/>
      <c r="F327" s="82"/>
      <c r="G327" s="82"/>
      <c r="H327" s="81"/>
    </row>
    <row r="328" spans="1:10">
      <c r="A328" s="80"/>
      <c r="B328" s="116" t="s">
        <v>80</v>
      </c>
      <c r="C328" s="81"/>
      <c r="D328" s="82"/>
      <c r="E328" s="82"/>
      <c r="F328" s="82"/>
      <c r="G328" s="82"/>
      <c r="H328" s="81"/>
    </row>
    <row r="329" spans="1:10">
      <c r="A329" s="80"/>
      <c r="B329" s="83" t="s">
        <v>274</v>
      </c>
      <c r="C329" s="86">
        <v>1</v>
      </c>
      <c r="D329" s="87">
        <v>14.2</v>
      </c>
      <c r="E329" s="87">
        <v>5.4</v>
      </c>
      <c r="F329" s="82"/>
      <c r="G329" s="82">
        <f>PRODUCT(C329:F329)</f>
        <v>76.680000000000007</v>
      </c>
      <c r="H329" s="81" t="s">
        <v>6</v>
      </c>
    </row>
    <row r="330" spans="1:10">
      <c r="A330" s="84"/>
      <c r="B330" s="83" t="s">
        <v>275</v>
      </c>
      <c r="C330" s="86">
        <v>1</v>
      </c>
      <c r="D330" s="87">
        <v>14.2</v>
      </c>
      <c r="E330" s="87">
        <v>4</v>
      </c>
      <c r="F330" s="87"/>
      <c r="G330" s="82">
        <f>PRODUCT(C330:F330)</f>
        <v>56.8</v>
      </c>
      <c r="H330" s="81" t="s">
        <v>6</v>
      </c>
    </row>
    <row r="331" spans="1:10">
      <c r="A331" s="84"/>
      <c r="B331" s="88"/>
      <c r="C331" s="86"/>
      <c r="D331" s="87"/>
      <c r="E331" s="87"/>
      <c r="F331" s="87"/>
      <c r="G331" s="87"/>
      <c r="H331" s="86"/>
    </row>
    <row r="332" spans="1:10">
      <c r="A332" s="80"/>
      <c r="B332" s="118"/>
      <c r="C332" s="81"/>
      <c r="D332" s="82"/>
      <c r="E332" s="82"/>
      <c r="F332" s="89" t="s">
        <v>33</v>
      </c>
      <c r="G332" s="36">
        <f>ROUND(SUM(G329:G331)*1.1,0)</f>
        <v>147</v>
      </c>
      <c r="H332" s="80" t="s">
        <v>6</v>
      </c>
    </row>
    <row r="333" spans="1:10">
      <c r="A333" s="80"/>
      <c r="B333" s="83"/>
      <c r="C333" s="81"/>
      <c r="D333" s="82"/>
      <c r="E333" s="82"/>
      <c r="F333" s="89"/>
      <c r="G333" s="89"/>
      <c r="H333" s="80"/>
    </row>
    <row r="334" spans="1:10">
      <c r="A334" s="80"/>
      <c r="B334" s="116" t="s">
        <v>277</v>
      </c>
      <c r="C334" s="89"/>
      <c r="D334" s="89" t="s">
        <v>80</v>
      </c>
      <c r="E334" s="82"/>
      <c r="F334" s="89" t="s">
        <v>23</v>
      </c>
      <c r="G334" s="89">
        <f>G332</f>
        <v>147</v>
      </c>
      <c r="H334" s="80" t="s">
        <v>6</v>
      </c>
    </row>
    <row r="335" spans="1:10">
      <c r="A335" s="80"/>
      <c r="B335" s="116"/>
      <c r="C335" s="89"/>
      <c r="D335" s="80"/>
      <c r="E335" s="82"/>
      <c r="F335" s="89"/>
      <c r="G335" s="89"/>
      <c r="H335" s="80"/>
    </row>
    <row r="336" spans="1:10">
      <c r="A336" s="80">
        <f>A326+1</f>
        <v>20</v>
      </c>
      <c r="B336" s="116" t="s">
        <v>150</v>
      </c>
      <c r="C336" s="89"/>
      <c r="D336" s="80"/>
      <c r="E336" s="82"/>
      <c r="F336" s="89"/>
      <c r="G336" s="89"/>
      <c r="H336" s="80"/>
    </row>
    <row r="337" spans="1:8">
      <c r="A337" s="80"/>
      <c r="B337" s="118" t="str">
        <f>B329</f>
        <v>Workers Change Room</v>
      </c>
      <c r="C337" s="119">
        <f>C329</f>
        <v>1</v>
      </c>
      <c r="D337" s="81">
        <f>D329*2+E329*2</f>
        <v>39.200000000000003</v>
      </c>
      <c r="E337" s="82"/>
      <c r="F337" s="82">
        <v>0.1</v>
      </c>
      <c r="G337" s="82">
        <f>PRODUCT(C337:F337)</f>
        <v>3.9200000000000004</v>
      </c>
      <c r="H337" s="81" t="s">
        <v>6</v>
      </c>
    </row>
    <row r="338" spans="1:8">
      <c r="A338" s="84"/>
      <c r="B338" s="118" t="str">
        <f>B330</f>
        <v>Workers Rest Room</v>
      </c>
      <c r="C338" s="119">
        <f>C330</f>
        <v>1</v>
      </c>
      <c r="D338" s="81">
        <f>D330*2+E330*2</f>
        <v>36.4</v>
      </c>
      <c r="E338" s="87"/>
      <c r="F338" s="82">
        <v>0.1</v>
      </c>
      <c r="G338" s="82">
        <f>PRODUCT(C338:F338)</f>
        <v>3.64</v>
      </c>
      <c r="H338" s="81" t="s">
        <v>6</v>
      </c>
    </row>
    <row r="339" spans="1:8">
      <c r="A339" s="80"/>
      <c r="B339" s="116"/>
      <c r="C339" s="119"/>
      <c r="D339" s="81"/>
      <c r="E339" s="82"/>
      <c r="F339" s="82"/>
      <c r="G339" s="82"/>
      <c r="H339" s="81"/>
    </row>
    <row r="340" spans="1:8">
      <c r="A340" s="80"/>
      <c r="B340" s="116" t="s">
        <v>278</v>
      </c>
      <c r="C340" s="119"/>
      <c r="D340" s="81"/>
      <c r="E340" s="82"/>
      <c r="F340" s="89" t="s">
        <v>33</v>
      </c>
      <c r="G340" s="36">
        <f>ROUND(SUM(G337:G339)*1.1,0)</f>
        <v>8</v>
      </c>
      <c r="H340" s="80" t="s">
        <v>6</v>
      </c>
    </row>
    <row r="341" spans="1:8">
      <c r="A341" s="80"/>
      <c r="B341" s="116"/>
      <c r="C341" s="81"/>
      <c r="D341" s="82"/>
      <c r="E341" s="82"/>
      <c r="F341" s="82"/>
      <c r="G341" s="89"/>
      <c r="H341" s="80"/>
    </row>
    <row r="342" spans="1:8">
      <c r="A342" s="80">
        <f>A336+1</f>
        <v>21</v>
      </c>
      <c r="B342" s="116" t="s">
        <v>154</v>
      </c>
      <c r="C342" s="81"/>
      <c r="D342" s="82"/>
      <c r="E342" s="82"/>
      <c r="F342" s="82"/>
      <c r="G342" s="82"/>
      <c r="H342" s="81"/>
    </row>
    <row r="343" spans="1:8">
      <c r="A343" s="84"/>
      <c r="B343" s="278" t="s">
        <v>80</v>
      </c>
      <c r="C343" s="86"/>
      <c r="D343" s="87"/>
      <c r="E343" s="87"/>
      <c r="F343" s="87"/>
      <c r="G343" s="87"/>
      <c r="H343" s="86"/>
    </row>
    <row r="344" spans="1:8">
      <c r="A344" s="84"/>
      <c r="B344" s="278" t="s">
        <v>247</v>
      </c>
      <c r="C344" s="86"/>
      <c r="D344" s="87"/>
      <c r="E344" s="87"/>
      <c r="F344" s="87"/>
      <c r="G344" s="87"/>
      <c r="H344" s="86"/>
    </row>
    <row r="345" spans="1:8">
      <c r="A345" s="80"/>
      <c r="B345" s="278" t="s">
        <v>279</v>
      </c>
      <c r="C345" s="81"/>
      <c r="D345" s="82"/>
      <c r="E345" s="82"/>
      <c r="F345" s="82"/>
      <c r="G345" s="82"/>
      <c r="H345" s="81"/>
    </row>
    <row r="346" spans="1:8">
      <c r="A346" s="38"/>
      <c r="B346" s="34" t="s">
        <v>155</v>
      </c>
      <c r="C346" s="33">
        <f>3*3</f>
        <v>9</v>
      </c>
      <c r="D346" s="35">
        <v>2</v>
      </c>
      <c r="E346" s="35">
        <v>0.3</v>
      </c>
      <c r="F346" s="35"/>
      <c r="G346" s="35">
        <f>PRODUCT(C346:F346)</f>
        <v>5.3999999999999995</v>
      </c>
      <c r="H346" s="35" t="s">
        <v>6</v>
      </c>
    </row>
    <row r="347" spans="1:8">
      <c r="A347" s="38"/>
      <c r="B347" s="34" t="s">
        <v>204</v>
      </c>
      <c r="C347" s="33">
        <f>C346</f>
        <v>9</v>
      </c>
      <c r="D347" s="35">
        <v>2</v>
      </c>
      <c r="E347" s="35"/>
      <c r="F347" s="35">
        <v>0.15</v>
      </c>
      <c r="G347" s="35">
        <f>PRODUCT(C347:F347)</f>
        <v>2.6999999999999997</v>
      </c>
      <c r="H347" s="35" t="s">
        <v>6</v>
      </c>
    </row>
    <row r="348" spans="1:8">
      <c r="A348" s="80"/>
      <c r="B348" s="116"/>
      <c r="C348" s="81"/>
      <c r="D348" s="82"/>
      <c r="E348" s="82"/>
      <c r="F348" s="89" t="s">
        <v>33</v>
      </c>
      <c r="G348" s="36">
        <f>ROUND(SUM(G346:G347)*1.1,0)</f>
        <v>9</v>
      </c>
      <c r="H348" s="80" t="s">
        <v>6</v>
      </c>
    </row>
    <row r="349" spans="1:8">
      <c r="A349" s="84"/>
      <c r="B349" s="88"/>
      <c r="C349" s="86"/>
      <c r="D349" s="87"/>
      <c r="E349" s="87"/>
      <c r="F349" s="90"/>
      <c r="G349" s="45"/>
      <c r="H349" s="84"/>
    </row>
    <row r="350" spans="1:8">
      <c r="A350" s="80"/>
      <c r="B350" s="116" t="s">
        <v>154</v>
      </c>
      <c r="C350" s="89"/>
      <c r="D350" s="89" t="s">
        <v>80</v>
      </c>
      <c r="E350" s="82"/>
      <c r="F350" s="89" t="s">
        <v>23</v>
      </c>
      <c r="G350" s="89">
        <f>G348</f>
        <v>9</v>
      </c>
      <c r="H350" s="80" t="s">
        <v>6</v>
      </c>
    </row>
    <row r="351" spans="1:8">
      <c r="A351" s="80"/>
      <c r="B351" s="83"/>
      <c r="C351" s="81"/>
      <c r="D351" s="82"/>
      <c r="E351" s="638"/>
      <c r="F351" s="639"/>
      <c r="G351" s="113"/>
      <c r="H351" s="80"/>
    </row>
    <row r="352" spans="1:8">
      <c r="A352" s="84"/>
      <c r="B352" s="88"/>
      <c r="C352" s="86"/>
      <c r="D352" s="87"/>
      <c r="E352" s="257"/>
      <c r="F352" s="258"/>
      <c r="G352" s="115"/>
      <c r="H352" s="175"/>
    </row>
    <row r="353" spans="1:10">
      <c r="A353" s="84">
        <f>A342+1</f>
        <v>22</v>
      </c>
      <c r="B353" s="85" t="s">
        <v>716</v>
      </c>
      <c r="C353" s="90"/>
      <c r="D353" s="90"/>
      <c r="E353" s="87"/>
      <c r="F353" s="90"/>
      <c r="G353" s="45"/>
      <c r="H353" s="175"/>
    </row>
    <row r="354" spans="1:10">
      <c r="A354" s="84"/>
      <c r="B354" s="297" t="s">
        <v>719</v>
      </c>
      <c r="C354" s="90"/>
      <c r="D354" s="90"/>
      <c r="E354" s="87"/>
      <c r="F354" s="90"/>
      <c r="G354" s="45"/>
      <c r="H354" s="175"/>
    </row>
    <row r="355" spans="1:10">
      <c r="A355" s="84"/>
      <c r="B355" s="83" t="s">
        <v>101</v>
      </c>
      <c r="C355" s="81">
        <v>3</v>
      </c>
      <c r="D355" s="82">
        <v>1.05</v>
      </c>
      <c r="E355" s="87">
        <v>0.2</v>
      </c>
      <c r="F355" s="90"/>
      <c r="G355" s="42">
        <f t="shared" ref="G355:G356" si="23">PRODUCT(C355:F355)</f>
        <v>0.63000000000000012</v>
      </c>
      <c r="H355" s="174" t="s">
        <v>6</v>
      </c>
      <c r="I355" s="1"/>
      <c r="J355" s="1"/>
    </row>
    <row r="356" spans="1:10">
      <c r="A356" s="84"/>
      <c r="B356" s="83" t="s">
        <v>232</v>
      </c>
      <c r="C356" s="81">
        <v>14</v>
      </c>
      <c r="D356" s="82">
        <v>1.2</v>
      </c>
      <c r="E356" s="87">
        <v>0.2</v>
      </c>
      <c r="F356" s="90"/>
      <c r="G356" s="42">
        <f t="shared" si="23"/>
        <v>3.3600000000000003</v>
      </c>
      <c r="H356" s="174" t="s">
        <v>6</v>
      </c>
    </row>
    <row r="357" spans="1:10">
      <c r="A357" s="84"/>
      <c r="B357" s="85"/>
      <c r="C357" s="90"/>
      <c r="D357" s="90"/>
      <c r="E357" s="87"/>
      <c r="F357" s="90"/>
      <c r="G357" s="45"/>
      <c r="H357" s="175"/>
    </row>
    <row r="358" spans="1:10">
      <c r="A358" s="84"/>
      <c r="B358" s="85"/>
      <c r="C358" s="90"/>
      <c r="D358" s="90"/>
      <c r="E358" s="87"/>
      <c r="F358" s="90" t="s">
        <v>33</v>
      </c>
      <c r="G358" s="45">
        <f>ROUND(SUM(G355:G357)*1.1,0)</f>
        <v>4</v>
      </c>
      <c r="H358" s="175" t="s">
        <v>6</v>
      </c>
    </row>
    <row r="359" spans="1:10">
      <c r="A359" s="84"/>
      <c r="B359" s="85"/>
      <c r="C359" s="90"/>
      <c r="D359" s="90"/>
      <c r="E359" s="87"/>
      <c r="F359" s="90"/>
      <c r="G359" s="45"/>
      <c r="H359" s="175"/>
      <c r="I359" s="14"/>
      <c r="J359" s="1"/>
    </row>
    <row r="360" spans="1:10">
      <c r="A360" s="84"/>
      <c r="B360" s="85"/>
      <c r="C360" s="90"/>
      <c r="D360" s="90"/>
      <c r="E360" s="634" t="s">
        <v>110</v>
      </c>
      <c r="F360" s="635"/>
      <c r="G360" s="90">
        <f>G358</f>
        <v>4</v>
      </c>
      <c r="H360" s="175" t="s">
        <v>6</v>
      </c>
    </row>
    <row r="361" spans="1:10" s="1" customFormat="1">
      <c r="A361" s="80">
        <f>A353+1</f>
        <v>23</v>
      </c>
      <c r="B361" s="116" t="s">
        <v>156</v>
      </c>
      <c r="C361" s="81"/>
      <c r="D361" s="82"/>
      <c r="E361" s="82"/>
      <c r="F361" s="82"/>
      <c r="G361" s="89"/>
      <c r="H361" s="80"/>
      <c r="I361"/>
      <c r="J361"/>
    </row>
    <row r="362" spans="1:10">
      <c r="A362" s="80"/>
      <c r="B362" s="116" t="s">
        <v>157</v>
      </c>
      <c r="C362" s="89"/>
      <c r="D362" s="89"/>
      <c r="E362" s="82"/>
      <c r="F362" s="82"/>
      <c r="G362" s="89">
        <f>G278</f>
        <v>339</v>
      </c>
      <c r="H362" s="80" t="s">
        <v>6</v>
      </c>
    </row>
    <row r="363" spans="1:10">
      <c r="A363" s="80"/>
      <c r="B363" s="116" t="s">
        <v>158</v>
      </c>
      <c r="C363" s="89"/>
      <c r="D363" s="89"/>
      <c r="E363" s="82"/>
      <c r="F363" s="82"/>
      <c r="G363" s="89">
        <f>G297+G312</f>
        <v>612</v>
      </c>
      <c r="H363" s="80" t="s">
        <v>6</v>
      </c>
    </row>
    <row r="364" spans="1:10">
      <c r="A364" s="84"/>
      <c r="B364" s="85" t="s">
        <v>853</v>
      </c>
      <c r="C364" s="90"/>
      <c r="D364" s="89"/>
      <c r="E364" s="89" t="s">
        <v>80</v>
      </c>
      <c r="F364" s="87"/>
      <c r="G364" s="90">
        <f>G362+G363</f>
        <v>951</v>
      </c>
      <c r="H364" s="80" t="s">
        <v>6</v>
      </c>
    </row>
    <row r="365" spans="1:10" s="1" customFormat="1">
      <c r="A365" s="80"/>
      <c r="B365" s="116" t="s">
        <v>159</v>
      </c>
      <c r="C365" s="89"/>
      <c r="D365" s="89"/>
      <c r="E365" s="82"/>
      <c r="F365" s="82"/>
      <c r="G365" s="89">
        <v>0</v>
      </c>
      <c r="H365" s="80" t="s">
        <v>6</v>
      </c>
      <c r="I365"/>
      <c r="J365"/>
    </row>
    <row r="366" spans="1:10">
      <c r="A366" s="80"/>
      <c r="B366" s="116"/>
      <c r="C366" s="81"/>
      <c r="D366" s="82"/>
      <c r="E366" s="82"/>
      <c r="F366" s="82"/>
      <c r="G366" s="89"/>
      <c r="H366" s="80"/>
    </row>
    <row r="367" spans="1:10">
      <c r="A367" s="80">
        <f>A361+1</f>
        <v>24</v>
      </c>
      <c r="B367" s="116" t="s">
        <v>160</v>
      </c>
      <c r="C367" s="81"/>
      <c r="D367" s="82"/>
      <c r="E367" s="82"/>
      <c r="F367" s="82"/>
      <c r="G367" s="89"/>
      <c r="H367" s="80"/>
    </row>
    <row r="368" spans="1:10">
      <c r="A368" s="80"/>
      <c r="B368" s="116" t="s">
        <v>80</v>
      </c>
      <c r="C368" s="81"/>
      <c r="D368" s="82"/>
      <c r="E368" s="82"/>
      <c r="F368" s="82"/>
      <c r="G368" s="89"/>
      <c r="H368" s="80"/>
    </row>
    <row r="369" spans="1:8">
      <c r="A369" s="80"/>
      <c r="B369" s="116" t="s">
        <v>162</v>
      </c>
      <c r="C369" s="81"/>
      <c r="D369" s="82"/>
      <c r="E369" s="82"/>
      <c r="F369" s="82"/>
      <c r="G369" s="89"/>
      <c r="H369" s="80"/>
    </row>
    <row r="370" spans="1:8">
      <c r="A370" s="80"/>
      <c r="B370" s="83" t="s">
        <v>163</v>
      </c>
      <c r="C370" s="81">
        <v>1</v>
      </c>
      <c r="D370" s="82">
        <v>14.6</v>
      </c>
      <c r="E370" s="82">
        <v>10</v>
      </c>
      <c r="F370" s="82"/>
      <c r="G370" s="82">
        <f>PRODUCT(C370:F370)</f>
        <v>146</v>
      </c>
      <c r="H370" s="81" t="s">
        <v>6</v>
      </c>
    </row>
    <row r="371" spans="1:8">
      <c r="A371" s="80"/>
      <c r="B371" s="116"/>
      <c r="C371" s="81"/>
      <c r="D371" s="82"/>
      <c r="E371" s="82"/>
      <c r="F371" s="82"/>
      <c r="G371" s="89"/>
      <c r="H371" s="80"/>
    </row>
    <row r="372" spans="1:8">
      <c r="A372" s="80"/>
      <c r="B372" s="116"/>
      <c r="C372" s="81"/>
      <c r="D372" s="82"/>
      <c r="E372" s="82"/>
      <c r="F372" s="89" t="s">
        <v>33</v>
      </c>
      <c r="G372" s="36">
        <f>ROUND(SUM(G370:G371)*1.1,0)</f>
        <v>161</v>
      </c>
      <c r="H372" s="80" t="s">
        <v>6</v>
      </c>
    </row>
    <row r="373" spans="1:8">
      <c r="A373" s="80">
        <f>A367+1</f>
        <v>25</v>
      </c>
      <c r="B373" s="116" t="s">
        <v>164</v>
      </c>
      <c r="C373" s="81"/>
      <c r="D373" s="82"/>
      <c r="E373" s="82"/>
      <c r="F373" s="82"/>
      <c r="G373" s="89"/>
      <c r="H373" s="80"/>
    </row>
    <row r="374" spans="1:8">
      <c r="A374" s="80"/>
      <c r="B374" s="116" t="s">
        <v>80</v>
      </c>
      <c r="C374" s="81"/>
      <c r="D374" s="82"/>
      <c r="E374" s="82"/>
      <c r="F374" s="82"/>
      <c r="G374" s="89"/>
      <c r="H374" s="80"/>
    </row>
    <row r="375" spans="1:8">
      <c r="A375" s="80"/>
      <c r="B375" s="116" t="s">
        <v>740</v>
      </c>
      <c r="C375" s="81"/>
      <c r="D375" s="89"/>
      <c r="E375" s="80"/>
      <c r="F375" s="82"/>
      <c r="G375" s="89"/>
      <c r="H375" s="80"/>
    </row>
    <row r="376" spans="1:8">
      <c r="A376" s="80"/>
      <c r="B376" s="83" t="s">
        <v>101</v>
      </c>
      <c r="C376" s="81">
        <v>3</v>
      </c>
      <c r="D376" s="82">
        <v>1.05</v>
      </c>
      <c r="E376" s="80"/>
      <c r="F376" s="82">
        <v>2.1</v>
      </c>
      <c r="G376" s="82">
        <f>PRODUCT(C376:F376)</f>
        <v>6.6150000000000011</v>
      </c>
      <c r="H376" s="81" t="s">
        <v>6</v>
      </c>
    </row>
    <row r="377" spans="1:8">
      <c r="A377" s="80"/>
      <c r="B377" s="83"/>
      <c r="C377" s="81"/>
      <c r="D377" s="82"/>
      <c r="E377" s="81"/>
      <c r="F377" s="89"/>
      <c r="G377" s="89">
        <f>ROUND(SUM(G376:G376),0)</f>
        <v>7</v>
      </c>
      <c r="H377" s="80" t="s">
        <v>6</v>
      </c>
    </row>
    <row r="378" spans="1:8">
      <c r="A378" s="80"/>
      <c r="B378" s="116" t="s">
        <v>165</v>
      </c>
      <c r="C378" s="81"/>
      <c r="D378" s="89"/>
      <c r="E378" s="80"/>
      <c r="F378" s="89" t="s">
        <v>33</v>
      </c>
      <c r="G378" s="89">
        <f>G377</f>
        <v>7</v>
      </c>
      <c r="H378" s="80" t="s">
        <v>6</v>
      </c>
    </row>
    <row r="379" spans="1:8">
      <c r="A379" s="80"/>
      <c r="B379" s="116"/>
      <c r="C379" s="81"/>
      <c r="D379" s="89"/>
      <c r="E379" s="80"/>
      <c r="F379" s="89"/>
      <c r="G379" s="89"/>
      <c r="H379" s="80"/>
    </row>
    <row r="380" spans="1:8">
      <c r="A380" s="80"/>
      <c r="B380" s="116" t="s">
        <v>414</v>
      </c>
      <c r="C380" s="81"/>
      <c r="D380" s="82"/>
      <c r="E380" s="82"/>
      <c r="F380" s="82"/>
      <c r="G380" s="89"/>
      <c r="H380" s="80"/>
    </row>
    <row r="381" spans="1:8">
      <c r="A381" s="80"/>
      <c r="B381" s="116" t="s">
        <v>80</v>
      </c>
      <c r="C381" s="81"/>
      <c r="D381" s="82"/>
      <c r="E381" s="82"/>
      <c r="F381" s="82"/>
      <c r="G381" s="89"/>
      <c r="H381" s="80"/>
    </row>
    <row r="382" spans="1:8">
      <c r="A382" s="80"/>
      <c r="B382" s="83" t="str">
        <f>B376</f>
        <v>D1</v>
      </c>
      <c r="C382" s="81">
        <f>C376</f>
        <v>3</v>
      </c>
      <c r="D382" s="82">
        <f>D376+F376*2</f>
        <v>5.25</v>
      </c>
      <c r="E382" s="82"/>
      <c r="F382" s="82"/>
      <c r="G382" s="82">
        <f>PRODUCT(C382:F382)</f>
        <v>15.75</v>
      </c>
      <c r="H382" s="81" t="s">
        <v>9</v>
      </c>
    </row>
    <row r="383" spans="1:8">
      <c r="A383" s="80"/>
      <c r="B383" s="83"/>
      <c r="C383" s="81"/>
      <c r="D383" s="82"/>
      <c r="E383" s="82"/>
      <c r="F383" s="82"/>
      <c r="G383" s="82"/>
      <c r="H383" s="81"/>
    </row>
    <row r="384" spans="1:8">
      <c r="A384" s="80"/>
      <c r="B384" s="83"/>
      <c r="C384" s="81"/>
      <c r="D384" s="82"/>
      <c r="E384" s="82"/>
      <c r="F384" s="89"/>
      <c r="G384" s="89">
        <f>ROUND(SUM(G382:G383),0)</f>
        <v>16</v>
      </c>
      <c r="H384" s="80" t="s">
        <v>9</v>
      </c>
    </row>
    <row r="385" spans="1:10">
      <c r="A385" s="80"/>
      <c r="B385" s="116" t="s">
        <v>415</v>
      </c>
      <c r="C385" s="89"/>
      <c r="D385" s="80"/>
      <c r="E385" s="82"/>
      <c r="F385" s="89" t="s">
        <v>23</v>
      </c>
      <c r="G385" s="89">
        <f>ROUNDUP(G384,0)</f>
        <v>16</v>
      </c>
      <c r="H385" s="80" t="s">
        <v>9</v>
      </c>
    </row>
    <row r="386" spans="1:10">
      <c r="A386" s="80"/>
      <c r="B386" s="83"/>
      <c r="C386" s="81"/>
      <c r="D386" s="89"/>
      <c r="E386" s="80"/>
      <c r="F386" s="89"/>
      <c r="G386" s="89"/>
      <c r="H386" s="80"/>
    </row>
    <row r="387" spans="1:10">
      <c r="A387" s="80">
        <f>A373+1</f>
        <v>26</v>
      </c>
      <c r="B387" s="116" t="s">
        <v>757</v>
      </c>
      <c r="C387" s="81"/>
      <c r="D387" s="89"/>
      <c r="E387" s="80"/>
      <c r="F387" s="82"/>
      <c r="G387" s="89"/>
      <c r="H387" s="80"/>
    </row>
    <row r="388" spans="1:10">
      <c r="A388" s="80"/>
      <c r="B388" s="116" t="s">
        <v>80</v>
      </c>
      <c r="C388" s="81"/>
      <c r="D388" s="89"/>
      <c r="E388" s="80"/>
      <c r="F388" s="82"/>
      <c r="G388" s="89"/>
      <c r="H388" s="80"/>
    </row>
    <row r="389" spans="1:10">
      <c r="A389" s="80"/>
      <c r="B389" s="83" t="s">
        <v>166</v>
      </c>
      <c r="C389" s="81"/>
      <c r="D389" s="89"/>
      <c r="E389" s="80"/>
      <c r="F389" s="82"/>
      <c r="G389" s="89"/>
      <c r="H389" s="80"/>
    </row>
    <row r="390" spans="1:10">
      <c r="A390" s="84"/>
      <c r="B390" s="88" t="s">
        <v>103</v>
      </c>
      <c r="C390" s="86">
        <v>14</v>
      </c>
      <c r="D390" s="87">
        <v>1.2</v>
      </c>
      <c r="E390" s="87"/>
      <c r="F390" s="82">
        <v>1.2</v>
      </c>
      <c r="G390" s="82">
        <f t="shared" ref="G390" si="24">PRODUCT(C390:F390)</f>
        <v>20.16</v>
      </c>
      <c r="H390" s="81" t="s">
        <v>6</v>
      </c>
    </row>
    <row r="391" spans="1:10">
      <c r="A391" s="80"/>
      <c r="B391" s="83"/>
      <c r="C391" s="81"/>
      <c r="D391" s="89"/>
      <c r="E391" s="80"/>
      <c r="F391" s="89" t="s">
        <v>33</v>
      </c>
      <c r="G391" s="89">
        <f>ROUND(SUM(G390:G390),0)</f>
        <v>20</v>
      </c>
      <c r="H391" s="80" t="s">
        <v>6</v>
      </c>
    </row>
    <row r="392" spans="1:10">
      <c r="A392" s="80"/>
      <c r="B392" s="83"/>
      <c r="C392" s="81"/>
      <c r="D392" s="89"/>
      <c r="E392" s="80"/>
      <c r="F392" s="89"/>
      <c r="G392" s="89"/>
      <c r="H392" s="80"/>
    </row>
    <row r="393" spans="1:10">
      <c r="A393" s="80"/>
      <c r="B393" s="116" t="s">
        <v>757</v>
      </c>
      <c r="C393" s="81"/>
      <c r="D393" s="89"/>
      <c r="E393" s="80"/>
      <c r="F393" s="89" t="s">
        <v>33</v>
      </c>
      <c r="G393" s="89">
        <f>G391</f>
        <v>20</v>
      </c>
      <c r="H393" s="80" t="s">
        <v>6</v>
      </c>
    </row>
    <row r="394" spans="1:10">
      <c r="A394" s="84"/>
      <c r="B394" s="85"/>
      <c r="C394" s="86"/>
      <c r="D394" s="90"/>
      <c r="E394" s="84"/>
      <c r="F394" s="90"/>
      <c r="G394" s="90"/>
      <c r="H394" s="84"/>
    </row>
    <row r="395" spans="1:10">
      <c r="A395" s="84">
        <f>A387+1</f>
        <v>27</v>
      </c>
      <c r="B395" s="116" t="s">
        <v>206</v>
      </c>
      <c r="C395" s="81"/>
      <c r="D395" s="89"/>
      <c r="E395" s="80"/>
      <c r="F395" s="89"/>
      <c r="G395" s="89"/>
      <c r="H395" s="80"/>
    </row>
    <row r="396" spans="1:10">
      <c r="A396" s="84"/>
      <c r="B396" s="83" t="s">
        <v>104</v>
      </c>
      <c r="C396" s="81">
        <v>14</v>
      </c>
      <c r="D396" s="82">
        <v>1.2</v>
      </c>
      <c r="E396" s="82"/>
      <c r="F396" s="82">
        <v>0.6</v>
      </c>
      <c r="G396" s="82">
        <f t="shared" ref="G396" si="25">PRODUCT(C396:F396)</f>
        <v>10.08</v>
      </c>
      <c r="H396" s="81" t="s">
        <v>6</v>
      </c>
    </row>
    <row r="397" spans="1:10">
      <c r="A397" s="84"/>
      <c r="B397" s="116"/>
      <c r="C397" s="81"/>
      <c r="D397" s="89"/>
      <c r="E397" s="80"/>
      <c r="F397" s="89"/>
      <c r="G397" s="89">
        <f>ROUND(SUM(G396),0)</f>
        <v>10</v>
      </c>
      <c r="H397" s="80" t="s">
        <v>6</v>
      </c>
      <c r="I397" s="1"/>
      <c r="J397" s="6"/>
    </row>
    <row r="398" spans="1:10">
      <c r="A398" s="84"/>
      <c r="B398" s="116"/>
      <c r="C398" s="81"/>
      <c r="D398" s="89"/>
      <c r="E398" s="80"/>
      <c r="F398" s="89"/>
      <c r="G398" s="89"/>
      <c r="H398" s="80"/>
      <c r="I398" s="1"/>
      <c r="J398" s="6"/>
    </row>
    <row r="399" spans="1:10">
      <c r="A399" s="84"/>
      <c r="B399" s="116" t="s">
        <v>168</v>
      </c>
      <c r="C399" s="81"/>
      <c r="D399" s="89"/>
      <c r="E399" s="80"/>
      <c r="F399" s="89" t="s">
        <v>33</v>
      </c>
      <c r="G399" s="89">
        <f>G397</f>
        <v>10</v>
      </c>
      <c r="H399" s="80" t="s">
        <v>6</v>
      </c>
      <c r="I399" s="1"/>
      <c r="J399" s="6"/>
    </row>
    <row r="400" spans="1:10">
      <c r="A400" s="84"/>
      <c r="B400" s="85"/>
      <c r="C400" s="86"/>
      <c r="D400" s="90"/>
      <c r="E400" s="84"/>
      <c r="F400" s="90"/>
      <c r="G400" s="90"/>
      <c r="H400" s="84"/>
      <c r="I400" s="1"/>
      <c r="J400" s="6"/>
    </row>
    <row r="401" spans="1:10">
      <c r="A401" s="84"/>
      <c r="B401" s="85"/>
      <c r="C401" s="86"/>
      <c r="D401" s="90"/>
      <c r="E401" s="84"/>
      <c r="F401" s="90"/>
      <c r="G401" s="90"/>
      <c r="H401" s="84"/>
    </row>
    <row r="402" spans="1:10">
      <c r="A402" s="84">
        <f>A395+1</f>
        <v>28</v>
      </c>
      <c r="B402" s="85" t="s">
        <v>498</v>
      </c>
      <c r="C402" s="86"/>
      <c r="D402" s="90"/>
      <c r="E402" s="84"/>
      <c r="F402" s="90"/>
      <c r="G402" s="90"/>
      <c r="H402" s="84"/>
    </row>
    <row r="403" spans="1:10" s="6" customFormat="1">
      <c r="A403" s="84"/>
      <c r="B403" s="88" t="str">
        <f>B376</f>
        <v>D1</v>
      </c>
      <c r="C403" s="86">
        <f>C376*2</f>
        <v>6</v>
      </c>
      <c r="D403" s="87"/>
      <c r="E403" s="84"/>
      <c r="F403" s="90"/>
      <c r="G403" s="82">
        <f t="shared" ref="G403" si="26">PRODUCT(C403:F403)</f>
        <v>6</v>
      </c>
      <c r="H403" s="81" t="s">
        <v>356</v>
      </c>
      <c r="I403"/>
      <c r="J403"/>
    </row>
    <row r="404" spans="1:10" s="6" customFormat="1">
      <c r="A404" s="84"/>
      <c r="B404" s="116"/>
      <c r="C404" s="81"/>
      <c r="D404" s="89"/>
      <c r="E404" s="80"/>
      <c r="F404" s="89"/>
      <c r="G404" s="89">
        <f>ROUND(SUM(G403),0)</f>
        <v>6</v>
      </c>
      <c r="H404" s="80" t="s">
        <v>356</v>
      </c>
      <c r="I404"/>
      <c r="J404"/>
    </row>
    <row r="405" spans="1:10" s="6" customFormat="1">
      <c r="A405" s="84"/>
      <c r="B405" s="85"/>
      <c r="C405" s="86"/>
      <c r="D405" s="90"/>
      <c r="E405" s="84"/>
      <c r="F405" s="90"/>
      <c r="G405" s="90"/>
      <c r="H405" s="84"/>
      <c r="I405"/>
      <c r="J405"/>
    </row>
    <row r="406" spans="1:10" s="6" customFormat="1">
      <c r="A406" s="80"/>
      <c r="B406" s="83"/>
      <c r="C406" s="81"/>
      <c r="D406" s="82"/>
      <c r="E406" s="82"/>
      <c r="F406" s="82"/>
      <c r="G406" s="89"/>
      <c r="H406" s="81"/>
      <c r="I406"/>
      <c r="J406"/>
    </row>
    <row r="407" spans="1:10">
      <c r="A407" s="84">
        <f>A402+1</f>
        <v>29</v>
      </c>
      <c r="B407" s="85" t="s">
        <v>207</v>
      </c>
      <c r="C407" s="86"/>
      <c r="D407" s="87"/>
      <c r="E407" s="87"/>
      <c r="F407" s="87"/>
      <c r="G407" s="90"/>
      <c r="H407" s="86"/>
    </row>
    <row r="408" spans="1:10">
      <c r="A408" s="80"/>
      <c r="B408" s="83" t="s">
        <v>175</v>
      </c>
      <c r="C408" s="81">
        <v>0</v>
      </c>
      <c r="D408" s="82">
        <v>0</v>
      </c>
      <c r="E408" s="82"/>
      <c r="F408" s="82"/>
      <c r="G408" s="82">
        <f>C408*D408</f>
        <v>0</v>
      </c>
      <c r="H408" s="81" t="s">
        <v>174</v>
      </c>
    </row>
    <row r="409" spans="1:10">
      <c r="A409" s="80"/>
      <c r="B409" s="83"/>
      <c r="C409" s="81"/>
      <c r="D409" s="82"/>
      <c r="E409" s="82"/>
      <c r="F409" s="82"/>
      <c r="G409" s="82"/>
      <c r="H409" s="81"/>
    </row>
    <row r="410" spans="1:10">
      <c r="A410" s="80"/>
      <c r="B410" s="91" t="s">
        <v>176</v>
      </c>
      <c r="C410" s="80"/>
      <c r="D410" s="89"/>
      <c r="E410" s="89"/>
      <c r="F410" s="89"/>
      <c r="G410" s="89">
        <f>ROUND(SUM(G408:G409)*1.1,0)</f>
        <v>0</v>
      </c>
      <c r="H410" s="80" t="s">
        <v>174</v>
      </c>
    </row>
    <row r="411" spans="1:10">
      <c r="A411" s="80"/>
      <c r="B411" s="83"/>
      <c r="C411" s="81"/>
      <c r="D411" s="82"/>
      <c r="E411" s="82"/>
      <c r="F411" s="82"/>
      <c r="G411" s="89"/>
      <c r="H411" s="81"/>
    </row>
    <row r="412" spans="1:10">
      <c r="A412" s="10">
        <f>A407+1</f>
        <v>30</v>
      </c>
      <c r="B412" s="114" t="s">
        <v>177</v>
      </c>
      <c r="C412" s="12"/>
      <c r="D412" s="12"/>
      <c r="E412" s="12"/>
      <c r="F412" s="12"/>
      <c r="G412" s="11"/>
      <c r="H412" s="11"/>
    </row>
    <row r="413" spans="1:10">
      <c r="A413" s="10"/>
      <c r="B413" s="120" t="s">
        <v>178</v>
      </c>
      <c r="C413" s="12"/>
      <c r="D413" s="12"/>
      <c r="E413" s="12"/>
      <c r="F413" s="12"/>
      <c r="G413" s="11"/>
      <c r="H413" s="11"/>
    </row>
    <row r="414" spans="1:10">
      <c r="A414" s="10"/>
      <c r="B414" s="121" t="s">
        <v>179</v>
      </c>
      <c r="C414" s="122"/>
      <c r="D414" s="123"/>
      <c r="E414" s="12"/>
      <c r="F414" s="122"/>
      <c r="G414" s="11"/>
      <c r="H414" s="11"/>
    </row>
    <row r="415" spans="1:10">
      <c r="A415" s="80"/>
      <c r="B415" s="83" t="s">
        <v>103</v>
      </c>
      <c r="C415" s="81">
        <v>0</v>
      </c>
      <c r="D415" s="82">
        <v>0</v>
      </c>
      <c r="E415" s="82"/>
      <c r="F415" s="82">
        <v>0</v>
      </c>
      <c r="G415" s="82">
        <f t="shared" ref="G415" si="27">PRODUCT(C415:F415)</f>
        <v>0</v>
      </c>
      <c r="H415" s="81" t="s">
        <v>6</v>
      </c>
    </row>
    <row r="416" spans="1:10">
      <c r="A416" s="80"/>
      <c r="B416" s="83"/>
      <c r="C416" s="81"/>
      <c r="D416" s="82"/>
      <c r="E416" s="82"/>
      <c r="F416" s="82"/>
      <c r="G416" s="82"/>
      <c r="H416" s="81"/>
      <c r="I416" s="162"/>
      <c r="J416" s="162"/>
    </row>
    <row r="417" spans="1:10" ht="15.6">
      <c r="A417" s="80"/>
      <c r="B417" s="83"/>
      <c r="C417" s="81"/>
      <c r="D417" s="82"/>
      <c r="E417" s="82"/>
      <c r="F417" s="89" t="s">
        <v>33</v>
      </c>
      <c r="G417" s="89">
        <f>ROUND(SUM(G415:G416)*1.1,0)</f>
        <v>0</v>
      </c>
      <c r="H417" s="80" t="s">
        <v>6</v>
      </c>
      <c r="I417" s="188"/>
      <c r="J417" s="188"/>
    </row>
    <row r="418" spans="1:10">
      <c r="A418" s="80"/>
      <c r="B418" s="120" t="s">
        <v>180</v>
      </c>
      <c r="C418" s="81"/>
      <c r="D418" s="82"/>
      <c r="E418" s="82"/>
      <c r="F418" s="89"/>
      <c r="G418" s="89"/>
      <c r="H418" s="80"/>
    </row>
    <row r="419" spans="1:10">
      <c r="A419" s="80"/>
      <c r="B419" s="83" t="s">
        <v>101</v>
      </c>
      <c r="C419" s="81">
        <v>3</v>
      </c>
      <c r="D419" s="82">
        <v>1.05</v>
      </c>
      <c r="E419" s="80"/>
      <c r="F419" s="82">
        <v>2.1</v>
      </c>
      <c r="G419" s="82">
        <f>PRODUCT(C419:F419)</f>
        <v>6.6150000000000011</v>
      </c>
      <c r="H419" s="81" t="s">
        <v>6</v>
      </c>
    </row>
    <row r="420" spans="1:10">
      <c r="A420" s="80"/>
      <c r="B420" s="83"/>
      <c r="C420" s="81"/>
      <c r="D420" s="82"/>
      <c r="E420" s="82"/>
      <c r="F420" s="89" t="s">
        <v>33</v>
      </c>
      <c r="G420" s="89">
        <f>ROUND(SUM(G419:G419)*1.1,0)</f>
        <v>7</v>
      </c>
      <c r="H420" s="80" t="s">
        <v>6</v>
      </c>
    </row>
    <row r="421" spans="1:10" ht="15.6">
      <c r="A421" s="10"/>
      <c r="B421" s="114"/>
      <c r="C421" s="113"/>
      <c r="D421" s="113"/>
      <c r="E421" s="640" t="s">
        <v>110</v>
      </c>
      <c r="F421" s="641"/>
      <c r="G421" s="113">
        <f>G420+G417</f>
        <v>7</v>
      </c>
      <c r="H421" s="80" t="s">
        <v>6</v>
      </c>
      <c r="I421" s="188"/>
      <c r="J421" s="188"/>
    </row>
    <row r="422" spans="1:10" s="162" customFormat="1" ht="15.6">
      <c r="A422" s="239">
        <f>A412+1</f>
        <v>31</v>
      </c>
      <c r="B422" s="251" t="s">
        <v>842</v>
      </c>
      <c r="C422" s="245"/>
      <c r="D422" s="243"/>
      <c r="E422" s="243"/>
      <c r="F422" s="243"/>
      <c r="G422" s="244"/>
      <c r="H422" s="245"/>
      <c r="I422" s="188"/>
      <c r="J422" s="188"/>
    </row>
    <row r="423" spans="1:10" s="188" customFormat="1" ht="15.6">
      <c r="A423" s="352"/>
      <c r="B423" s="358" t="s">
        <v>843</v>
      </c>
      <c r="C423" s="353">
        <v>8</v>
      </c>
      <c r="D423" s="354">
        <f>3.6+0.9+0.9</f>
        <v>5.4</v>
      </c>
      <c r="E423" s="354"/>
      <c r="F423" s="355"/>
      <c r="G423" s="359">
        <f>+PRODUCT(C423:F423)</f>
        <v>43.2</v>
      </c>
      <c r="H423" s="360" t="s">
        <v>9</v>
      </c>
    </row>
    <row r="424" spans="1:10" ht="15.6">
      <c r="A424" s="361"/>
      <c r="B424" s="358"/>
      <c r="C424" s="353"/>
      <c r="D424" s="354"/>
      <c r="E424" s="354"/>
      <c r="F424" s="355"/>
      <c r="G424" s="356"/>
      <c r="H424" s="357"/>
      <c r="I424" s="188"/>
      <c r="J424" s="188"/>
    </row>
    <row r="425" spans="1:10" ht="15.6">
      <c r="A425" s="361"/>
      <c r="B425" s="358"/>
      <c r="C425" s="353"/>
      <c r="D425" s="354"/>
      <c r="E425" s="354"/>
      <c r="F425" s="355" t="s">
        <v>33</v>
      </c>
      <c r="G425" s="356">
        <f>ROUNDUP(+SUM(G423:G424),0)</f>
        <v>44</v>
      </c>
      <c r="H425" s="357" t="s">
        <v>9</v>
      </c>
      <c r="I425" s="188"/>
      <c r="J425" s="188"/>
    </row>
    <row r="426" spans="1:10" ht="15.6">
      <c r="A426" s="196">
        <f>A422+1</f>
        <v>32</v>
      </c>
      <c r="B426" s="247" t="s">
        <v>864</v>
      </c>
      <c r="C426" s="198">
        <v>1</v>
      </c>
      <c r="D426" s="199">
        <f>12.5*2</f>
        <v>25</v>
      </c>
      <c r="E426" s="205"/>
      <c r="F426" s="205"/>
      <c r="G426" s="202">
        <f>PRODUCT(C426:F426)</f>
        <v>25</v>
      </c>
      <c r="H426" s="198" t="s">
        <v>9</v>
      </c>
      <c r="I426" s="188"/>
      <c r="J426" s="188"/>
    </row>
    <row r="427" spans="1:10" s="188" customFormat="1" ht="15.6">
      <c r="A427" s="196"/>
      <c r="B427" s="200"/>
      <c r="C427" s="203"/>
      <c r="D427" s="205"/>
      <c r="E427" s="205"/>
      <c r="F427" s="205"/>
      <c r="G427" s="202"/>
      <c r="H427" s="198"/>
    </row>
    <row r="428" spans="1:10" s="188" customFormat="1" ht="15.6">
      <c r="A428" s="196"/>
      <c r="B428" s="200"/>
      <c r="C428" s="203"/>
      <c r="D428" s="205"/>
      <c r="E428" s="205"/>
      <c r="F428" s="205"/>
      <c r="G428" s="206">
        <f>ROUND(SUM(G426:G427),0)</f>
        <v>25</v>
      </c>
      <c r="H428" s="203" t="s">
        <v>9</v>
      </c>
    </row>
    <row r="429" spans="1:10" s="188" customFormat="1" ht="15.6">
      <c r="A429" s="605"/>
      <c r="B429" s="189"/>
      <c r="C429" s="606"/>
      <c r="D429" s="607"/>
      <c r="E429" s="607"/>
      <c r="F429" s="607"/>
      <c r="G429" s="608"/>
      <c r="H429" s="606"/>
      <c r="I429"/>
      <c r="J429"/>
    </row>
    <row r="430" spans="1:10" s="188" customFormat="1" ht="15.6">
      <c r="A430" s="196">
        <f>A426+1</f>
        <v>33</v>
      </c>
      <c r="B430" s="200" t="s">
        <v>577</v>
      </c>
      <c r="C430" s="198"/>
      <c r="D430" s="199"/>
      <c r="E430" s="199"/>
      <c r="F430" s="199"/>
      <c r="G430" s="202"/>
      <c r="H430" s="198"/>
      <c r="I430"/>
      <c r="J430"/>
    </row>
    <row r="431" spans="1:10" s="188" customFormat="1" ht="15.6">
      <c r="A431" s="196"/>
      <c r="B431" s="204"/>
      <c r="C431" s="198">
        <v>1</v>
      </c>
      <c r="D431" s="198">
        <v>1</v>
      </c>
      <c r="E431" s="198"/>
      <c r="F431" s="198"/>
      <c r="G431" s="202">
        <f>PRODUCT(C431:F431)</f>
        <v>1</v>
      </c>
      <c r="H431" s="198"/>
      <c r="I431"/>
      <c r="J431"/>
    </row>
    <row r="432" spans="1:10" s="188" customFormat="1" ht="15.6">
      <c r="A432" s="196"/>
      <c r="B432" s="204"/>
      <c r="C432" s="198"/>
      <c r="D432" s="198"/>
      <c r="E432" s="199"/>
      <c r="F432" s="199"/>
      <c r="G432" s="202"/>
      <c r="H432" s="198"/>
      <c r="I432"/>
      <c r="J432"/>
    </row>
    <row r="433" spans="1:10" s="188" customFormat="1" ht="15.6">
      <c r="A433" s="196"/>
      <c r="B433" s="200" t="s">
        <v>537</v>
      </c>
      <c r="C433" s="203"/>
      <c r="D433" s="203"/>
      <c r="E433" s="205"/>
      <c r="F433" s="205"/>
      <c r="G433" s="206">
        <f>SUM(G431:G432)</f>
        <v>1</v>
      </c>
      <c r="H433" s="203" t="s">
        <v>169</v>
      </c>
      <c r="I433"/>
      <c r="J433"/>
    </row>
    <row r="434" spans="1:10" s="188" customFormat="1" ht="15.6">
      <c r="A434" s="7"/>
      <c r="B434" s="8"/>
      <c r="C434" s="9"/>
      <c r="D434" s="9"/>
      <c r="E434" s="9"/>
      <c r="F434" s="9"/>
      <c r="G434" s="9"/>
      <c r="H434" s="9"/>
      <c r="I434"/>
      <c r="J434"/>
    </row>
    <row r="435" spans="1:10" ht="15.6">
      <c r="A435" s="7">
        <f>A430+1</f>
        <v>34</v>
      </c>
      <c r="B435" s="200" t="s">
        <v>646</v>
      </c>
      <c r="C435" s="198"/>
      <c r="D435" s="199"/>
      <c r="E435" s="199"/>
      <c r="F435" s="199"/>
      <c r="G435" s="202"/>
      <c r="H435" s="198"/>
    </row>
    <row r="436" spans="1:10" ht="15.6">
      <c r="B436" s="204"/>
      <c r="C436" s="198">
        <v>1</v>
      </c>
      <c r="D436" s="198">
        <v>1</v>
      </c>
      <c r="E436" s="198"/>
      <c r="F436" s="198"/>
      <c r="G436" s="202">
        <f>PRODUCT(C436:F436)</f>
        <v>1</v>
      </c>
      <c r="H436" s="198"/>
    </row>
    <row r="437" spans="1:10" ht="15.6">
      <c r="B437" s="204"/>
      <c r="C437" s="198"/>
      <c r="D437" s="198"/>
      <c r="E437" s="198"/>
      <c r="F437" s="198"/>
      <c r="G437" s="202"/>
      <c r="H437" s="198"/>
    </row>
    <row r="438" spans="1:10" ht="15.6">
      <c r="B438" s="200" t="s">
        <v>537</v>
      </c>
      <c r="C438" s="203"/>
      <c r="D438" s="203"/>
      <c r="E438" s="205"/>
      <c r="F438" s="205"/>
      <c r="G438" s="206">
        <f>SUM(G436:G437)</f>
        <v>1</v>
      </c>
      <c r="H438" s="203" t="s">
        <v>169</v>
      </c>
    </row>
    <row r="440" spans="1:10" ht="15.6">
      <c r="A440" s="7">
        <f>A435+1</f>
        <v>35</v>
      </c>
      <c r="B440" s="200" t="s">
        <v>540</v>
      </c>
      <c r="C440" s="198"/>
      <c r="D440" s="199"/>
      <c r="E440" s="199"/>
      <c r="F440" s="199"/>
      <c r="G440" s="202"/>
      <c r="H440" s="198"/>
    </row>
    <row r="441" spans="1:10" ht="15.6">
      <c r="B441" s="204" t="s">
        <v>541</v>
      </c>
      <c r="C441" s="198">
        <v>1</v>
      </c>
      <c r="D441" s="198">
        <v>6</v>
      </c>
      <c r="E441" s="198"/>
      <c r="F441" s="198"/>
      <c r="G441" s="202">
        <f>PRODUCT(C441:F441)</f>
        <v>6</v>
      </c>
      <c r="H441" s="198"/>
    </row>
    <row r="442" spans="1:10" ht="15.6">
      <c r="B442" s="204"/>
      <c r="C442" s="198"/>
      <c r="D442" s="198"/>
      <c r="E442" s="198"/>
      <c r="F442" s="198"/>
      <c r="G442" s="202"/>
      <c r="H442" s="198"/>
    </row>
    <row r="443" spans="1:10" ht="15.6">
      <c r="B443" s="200" t="s">
        <v>537</v>
      </c>
      <c r="C443" s="203"/>
      <c r="D443" s="203"/>
      <c r="E443" s="205"/>
      <c r="F443" s="205"/>
      <c r="G443" s="206">
        <f>SUM(G441:G442)</f>
        <v>6</v>
      </c>
      <c r="H443" s="203" t="s">
        <v>169</v>
      </c>
    </row>
    <row r="445" spans="1:10" ht="15.6">
      <c r="A445" s="7">
        <f>A440+1</f>
        <v>36</v>
      </c>
      <c r="B445" s="200" t="s">
        <v>542</v>
      </c>
      <c r="C445" s="198"/>
      <c r="D445" s="199"/>
      <c r="E445" s="199"/>
      <c r="F445" s="199"/>
      <c r="G445" s="202"/>
      <c r="H445" s="198"/>
    </row>
    <row r="446" spans="1:10" ht="15.6">
      <c r="B446" s="200"/>
      <c r="C446" s="198"/>
      <c r="D446" s="199"/>
      <c r="E446" s="199"/>
      <c r="F446" s="199"/>
      <c r="G446" s="202"/>
      <c r="H446" s="198"/>
    </row>
    <row r="447" spans="1:10" ht="15.6">
      <c r="B447" s="246" t="s">
        <v>543</v>
      </c>
      <c r="C447" s="198">
        <v>1</v>
      </c>
      <c r="D447" s="199">
        <v>4</v>
      </c>
      <c r="E447" s="199"/>
      <c r="F447" s="199"/>
      <c r="G447" s="202">
        <f>PRODUCT(C447:F447)</f>
        <v>4</v>
      </c>
      <c r="H447" s="198"/>
    </row>
    <row r="448" spans="1:10" ht="15.6">
      <c r="B448" s="204"/>
      <c r="C448" s="198"/>
      <c r="D448" s="199"/>
      <c r="E448" s="199"/>
      <c r="F448" s="199"/>
      <c r="G448" s="202"/>
      <c r="H448" s="198"/>
    </row>
    <row r="449" spans="1:8" ht="15.6">
      <c r="B449" s="221" t="s">
        <v>537</v>
      </c>
      <c r="C449" s="203"/>
      <c r="D449" s="205"/>
      <c r="E449" s="205"/>
      <c r="F449" s="205"/>
      <c r="G449" s="206">
        <f>ROUND(SUM(G447:G448),0)</f>
        <v>4</v>
      </c>
      <c r="H449" s="203" t="s">
        <v>169</v>
      </c>
    </row>
    <row r="451" spans="1:8" ht="15.6">
      <c r="A451" s="7">
        <f>A445+1</f>
        <v>37</v>
      </c>
      <c r="B451" s="247" t="s">
        <v>644</v>
      </c>
      <c r="C451" s="198">
        <v>1</v>
      </c>
      <c r="D451" s="199">
        <v>2</v>
      </c>
      <c r="E451" s="205"/>
      <c r="F451" s="205"/>
      <c r="G451" s="202">
        <f>PRODUCT(C451:F451)</f>
        <v>2</v>
      </c>
      <c r="H451" s="198" t="s">
        <v>9</v>
      </c>
    </row>
    <row r="452" spans="1:8" ht="15.6">
      <c r="B452" s="200"/>
      <c r="C452" s="203"/>
      <c r="D452" s="199"/>
      <c r="E452" s="205"/>
      <c r="F452" s="205"/>
      <c r="G452" s="202"/>
      <c r="H452" s="198"/>
    </row>
    <row r="453" spans="1:8" ht="15.6">
      <c r="B453" s="200"/>
      <c r="C453" s="203"/>
      <c r="D453" s="205"/>
      <c r="E453" s="205"/>
      <c r="F453" s="205"/>
      <c r="G453" s="206">
        <f>ROUND(SUM(G451:G452),0)</f>
        <v>2</v>
      </c>
      <c r="H453" s="203" t="s">
        <v>9</v>
      </c>
    </row>
    <row r="455" spans="1:8" ht="15.6">
      <c r="A455" s="7">
        <f>A451+1</f>
        <v>38</v>
      </c>
      <c r="B455" s="221" t="s">
        <v>549</v>
      </c>
      <c r="C455" s="198"/>
      <c r="D455" s="199"/>
      <c r="E455" s="198"/>
      <c r="F455" s="198"/>
      <c r="G455" s="205"/>
      <c r="H455" s="203"/>
    </row>
    <row r="456" spans="1:8" ht="15.6">
      <c r="B456" s="204" t="s">
        <v>184</v>
      </c>
      <c r="C456" s="198">
        <v>1</v>
      </c>
      <c r="D456" s="198">
        <v>1</v>
      </c>
      <c r="E456" s="198"/>
      <c r="F456" s="198"/>
      <c r="G456" s="202">
        <f>PRODUCT(C456:F456)</f>
        <v>1</v>
      </c>
      <c r="H456" s="198"/>
    </row>
    <row r="457" spans="1:8" ht="15.6">
      <c r="B457" s="222"/>
      <c r="C457" s="198"/>
      <c r="D457" s="198"/>
      <c r="E457" s="199"/>
      <c r="F457" s="199"/>
      <c r="G457" s="202"/>
      <c r="H457" s="198"/>
    </row>
    <row r="458" spans="1:8" ht="15.6">
      <c r="B458" s="221" t="s">
        <v>550</v>
      </c>
      <c r="C458" s="203"/>
      <c r="D458" s="203"/>
      <c r="E458" s="205"/>
      <c r="F458" s="205"/>
      <c r="G458" s="206">
        <f>SUM(G456:G457)</f>
        <v>1</v>
      </c>
      <c r="H458" s="203" t="s">
        <v>169</v>
      </c>
    </row>
    <row r="460" spans="1:8" ht="15.6">
      <c r="A460" s="7">
        <f>A455+1</f>
        <v>39</v>
      </c>
      <c r="B460" s="221" t="s">
        <v>551</v>
      </c>
      <c r="C460" s="203"/>
      <c r="D460" s="203"/>
      <c r="E460" s="205"/>
      <c r="F460" s="205"/>
      <c r="G460" s="206"/>
      <c r="H460" s="203"/>
    </row>
    <row r="461" spans="1:8" ht="15.6">
      <c r="B461" s="204" t="s">
        <v>184</v>
      </c>
      <c r="C461" s="198">
        <v>1</v>
      </c>
      <c r="D461" s="198">
        <v>1</v>
      </c>
      <c r="E461" s="198"/>
      <c r="F461" s="198"/>
      <c r="G461" s="202">
        <f>PRODUCT(C461:F461)</f>
        <v>1</v>
      </c>
      <c r="H461" s="198"/>
    </row>
    <row r="462" spans="1:8" ht="15.6">
      <c r="B462" s="222"/>
      <c r="C462" s="198"/>
      <c r="D462" s="198"/>
      <c r="E462" s="199"/>
      <c r="F462" s="199"/>
      <c r="G462" s="202"/>
      <c r="H462" s="198"/>
    </row>
    <row r="463" spans="1:8" ht="15.6">
      <c r="B463" s="221" t="s">
        <v>550</v>
      </c>
      <c r="C463" s="203"/>
      <c r="D463" s="203"/>
      <c r="E463" s="205"/>
      <c r="F463" s="205"/>
      <c r="G463" s="206">
        <f>SUM(G461:G462)</f>
        <v>1</v>
      </c>
      <c r="H463" s="203" t="s">
        <v>169</v>
      </c>
    </row>
    <row r="464" spans="1:8" ht="15.6">
      <c r="B464" s="223"/>
      <c r="C464" s="198"/>
      <c r="D464" s="199"/>
      <c r="E464" s="198"/>
      <c r="F464" s="198"/>
      <c r="G464" s="199"/>
      <c r="H464" s="198"/>
    </row>
    <row r="465" spans="1:8" ht="15.6">
      <c r="A465" s="7">
        <f>A460+1</f>
        <v>40</v>
      </c>
      <c r="B465" s="200" t="s">
        <v>552</v>
      </c>
      <c r="C465" s="198"/>
      <c r="D465" s="199"/>
      <c r="E465" s="199"/>
      <c r="F465" s="199"/>
      <c r="G465" s="202"/>
      <c r="H465" s="198"/>
    </row>
    <row r="466" spans="1:8" ht="15.6">
      <c r="B466" s="204" t="s">
        <v>184</v>
      </c>
      <c r="C466" s="198">
        <v>1</v>
      </c>
      <c r="D466" s="198">
        <v>1</v>
      </c>
      <c r="E466" s="198"/>
      <c r="F466" s="198"/>
      <c r="G466" s="202">
        <f>PRODUCT(C466:F466)</f>
        <v>1</v>
      </c>
      <c r="H466" s="198"/>
    </row>
    <row r="467" spans="1:8" ht="15.6">
      <c r="B467" s="204"/>
      <c r="C467" s="198"/>
      <c r="D467" s="198"/>
      <c r="E467" s="199"/>
      <c r="F467" s="199"/>
      <c r="G467" s="202"/>
      <c r="H467" s="198"/>
    </row>
    <row r="468" spans="1:8" ht="15.6">
      <c r="B468" s="200" t="s">
        <v>537</v>
      </c>
      <c r="C468" s="203"/>
      <c r="D468" s="203"/>
      <c r="E468" s="205"/>
      <c r="F468" s="205"/>
      <c r="G468" s="206">
        <f>SUM(G466:G467)</f>
        <v>1</v>
      </c>
      <c r="H468" s="203" t="s">
        <v>169</v>
      </c>
    </row>
    <row r="470" spans="1:8" ht="15.6">
      <c r="A470" s="7">
        <f>A465+1</f>
        <v>41</v>
      </c>
      <c r="B470" s="200" t="s">
        <v>555</v>
      </c>
      <c r="C470" s="198"/>
      <c r="D470" s="199"/>
      <c r="E470" s="199"/>
      <c r="F470" s="199"/>
      <c r="G470" s="202"/>
      <c r="H470" s="198"/>
    </row>
    <row r="471" spans="1:8" ht="15.6">
      <c r="B471" s="204" t="s">
        <v>184</v>
      </c>
      <c r="C471" s="198">
        <v>1</v>
      </c>
      <c r="D471" s="199">
        <v>1</v>
      </c>
      <c r="E471" s="199"/>
      <c r="F471" s="199"/>
      <c r="G471" s="202">
        <f>PRODUCT(C471:F471)</f>
        <v>1</v>
      </c>
      <c r="H471" s="198"/>
    </row>
    <row r="472" spans="1:8" ht="15.6">
      <c r="B472" s="204"/>
      <c r="C472" s="198"/>
      <c r="D472" s="199"/>
      <c r="E472" s="199"/>
      <c r="F472" s="199"/>
      <c r="G472" s="202"/>
      <c r="H472" s="198"/>
    </row>
    <row r="473" spans="1:8" ht="15.6">
      <c r="B473" s="221" t="s">
        <v>537</v>
      </c>
      <c r="C473" s="203"/>
      <c r="D473" s="205"/>
      <c r="E473" s="205"/>
      <c r="F473" s="205"/>
      <c r="G473" s="206">
        <f>ROUND(SUM(G471:G472),0)</f>
        <v>1</v>
      </c>
      <c r="H473" s="203" t="s">
        <v>169</v>
      </c>
    </row>
    <row r="475" spans="1:8" ht="15.6">
      <c r="A475" s="7">
        <f>A470+1</f>
        <v>42</v>
      </c>
      <c r="B475" s="200" t="s">
        <v>560</v>
      </c>
      <c r="C475" s="198"/>
      <c r="D475" s="199"/>
      <c r="E475" s="199"/>
      <c r="F475" s="199"/>
      <c r="G475" s="202"/>
      <c r="H475" s="198"/>
    </row>
    <row r="476" spans="1:8" ht="15.6">
      <c r="B476" s="204" t="s">
        <v>184</v>
      </c>
      <c r="C476" s="198">
        <v>1</v>
      </c>
      <c r="D476" s="198">
        <v>1</v>
      </c>
      <c r="E476" s="198"/>
      <c r="F476" s="198"/>
      <c r="G476" s="202">
        <f>PRODUCT(C476:F476)</f>
        <v>1</v>
      </c>
      <c r="H476" s="198"/>
    </row>
    <row r="477" spans="1:8" ht="15.6">
      <c r="B477" s="204"/>
      <c r="C477" s="198"/>
      <c r="D477" s="198"/>
      <c r="E477" s="199"/>
      <c r="F477" s="199"/>
      <c r="G477" s="202"/>
      <c r="H477" s="198"/>
    </row>
    <row r="478" spans="1:8" ht="15.6">
      <c r="B478" s="200" t="s">
        <v>537</v>
      </c>
      <c r="C478" s="203"/>
      <c r="D478" s="203"/>
      <c r="E478" s="205"/>
      <c r="F478" s="205"/>
      <c r="G478" s="206">
        <f>SUM(G476:G477)</f>
        <v>1</v>
      </c>
      <c r="H478" s="203" t="s">
        <v>169</v>
      </c>
    </row>
    <row r="480" spans="1:8" ht="15.6">
      <c r="A480" s="7">
        <f>A475+1</f>
        <v>43</v>
      </c>
      <c r="B480" s="200" t="s">
        <v>563</v>
      </c>
      <c r="C480" s="198">
        <v>1</v>
      </c>
      <c r="D480" s="199">
        <v>35</v>
      </c>
      <c r="E480" s="205"/>
      <c r="F480" s="205"/>
      <c r="G480" s="202">
        <f>PRODUCT(C480:F480)</f>
        <v>35</v>
      </c>
      <c r="H480" s="198" t="s">
        <v>9</v>
      </c>
    </row>
    <row r="481" spans="1:8" ht="17.399999999999999">
      <c r="B481" s="197"/>
      <c r="C481" s="198"/>
      <c r="D481" s="199"/>
      <c r="E481" s="205"/>
      <c r="F481" s="205"/>
      <c r="G481" s="202"/>
      <c r="H481" s="198"/>
    </row>
    <row r="482" spans="1:8" ht="17.399999999999999">
      <c r="B482" s="197"/>
      <c r="C482" s="198"/>
      <c r="D482" s="199"/>
      <c r="E482" s="205"/>
      <c r="F482" s="205"/>
      <c r="G482" s="206">
        <f>ROUND(SUM(G480:G481),0)</f>
        <v>35</v>
      </c>
      <c r="H482" s="203" t="s">
        <v>9</v>
      </c>
    </row>
    <row r="484" spans="1:8" ht="17.399999999999999">
      <c r="A484" s="7">
        <f>A480+1</f>
        <v>44</v>
      </c>
      <c r="B484" s="240" t="s">
        <v>638</v>
      </c>
      <c r="C484" s="241"/>
      <c r="D484" s="242"/>
      <c r="E484" s="243"/>
      <c r="F484" s="243"/>
      <c r="G484" s="244"/>
      <c r="H484" s="245"/>
    </row>
    <row r="485" spans="1:8" ht="18">
      <c r="B485" s="255" t="s">
        <v>19</v>
      </c>
      <c r="C485" s="198">
        <v>1</v>
      </c>
      <c r="D485" s="199">
        <v>1</v>
      </c>
      <c r="E485" s="205"/>
      <c r="F485" s="205"/>
      <c r="G485" s="202">
        <f t="shared" ref="G485" si="28">PRODUCT(C485:F485)</f>
        <v>1</v>
      </c>
      <c r="H485" s="245"/>
    </row>
    <row r="486" spans="1:8" ht="18">
      <c r="B486" s="255"/>
      <c r="C486" s="241"/>
      <c r="D486" s="242"/>
      <c r="E486" s="243"/>
      <c r="F486" s="243"/>
      <c r="G486" s="206">
        <f>ROUND(SUM(G485:G485),0)</f>
        <v>1</v>
      </c>
      <c r="H486" s="203" t="s">
        <v>169</v>
      </c>
    </row>
    <row r="488" spans="1:8" ht="17.399999999999999">
      <c r="A488" s="7">
        <f>A484+1</f>
        <v>45</v>
      </c>
      <c r="B488" s="197" t="s">
        <v>566</v>
      </c>
      <c r="C488" s="198"/>
      <c r="D488" s="199"/>
      <c r="E488" s="205"/>
      <c r="F488" s="205"/>
      <c r="G488" s="206"/>
      <c r="H488" s="203"/>
    </row>
    <row r="489" spans="1:8" ht="17.399999999999999">
      <c r="B489" s="197" t="s">
        <v>671</v>
      </c>
      <c r="C489" s="198">
        <v>1</v>
      </c>
      <c r="D489" s="199">
        <v>1</v>
      </c>
      <c r="E489" s="205"/>
      <c r="F489" s="205"/>
      <c r="G489" s="202">
        <f>PRODUCT(C489:F489)</f>
        <v>1</v>
      </c>
      <c r="H489" s="198"/>
    </row>
    <row r="490" spans="1:8" ht="17.399999999999999">
      <c r="B490" s="197"/>
      <c r="C490" s="203"/>
      <c r="D490" s="205"/>
      <c r="E490" s="205"/>
      <c r="F490" s="205"/>
      <c r="G490" s="202"/>
      <c r="H490" s="198"/>
    </row>
    <row r="491" spans="1:8" ht="17.399999999999999">
      <c r="B491" s="197"/>
      <c r="C491" s="203"/>
      <c r="D491" s="205"/>
      <c r="E491" s="205"/>
      <c r="F491" s="205"/>
      <c r="G491" s="206">
        <f>ROUND(SUM(G489:G490),0)</f>
        <v>1</v>
      </c>
      <c r="H491" s="203" t="s">
        <v>169</v>
      </c>
    </row>
  </sheetData>
  <mergeCells count="9">
    <mergeCell ref="E117:F117"/>
    <mergeCell ref="E189:F189"/>
    <mergeCell ref="E157:F157"/>
    <mergeCell ref="E421:F421"/>
    <mergeCell ref="E313:F313"/>
    <mergeCell ref="E351:F351"/>
    <mergeCell ref="E207:F207"/>
    <mergeCell ref="E257:F257"/>
    <mergeCell ref="E360:F360"/>
  </mergeCells>
  <pageMargins left="0.7" right="0.7" top="0.75" bottom="0.75" header="0.3" footer="0.3"/>
  <pageSetup paperSize="9" scale="77"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889"/>
  <sheetViews>
    <sheetView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1" spans="1:8">
      <c r="A1" s="30" t="s">
        <v>25</v>
      </c>
      <c r="B1" s="31" t="s">
        <v>26</v>
      </c>
      <c r="C1" s="31" t="s">
        <v>27</v>
      </c>
      <c r="D1" s="32" t="s">
        <v>28</v>
      </c>
      <c r="E1" s="32" t="s">
        <v>29</v>
      </c>
      <c r="F1" s="32" t="s">
        <v>30</v>
      </c>
      <c r="G1" s="32" t="s">
        <v>2</v>
      </c>
      <c r="H1" s="31" t="s">
        <v>31</v>
      </c>
    </row>
    <row r="2" spans="1:8" ht="15.6">
      <c r="A2" s="15"/>
      <c r="B2" s="16" t="s">
        <v>330</v>
      </c>
      <c r="C2" s="141"/>
      <c r="D2" s="17"/>
      <c r="E2" s="17"/>
      <c r="F2" s="17"/>
      <c r="G2" s="17"/>
      <c r="H2" s="141"/>
    </row>
    <row r="3" spans="1:8">
      <c r="A3" s="38">
        <v>1</v>
      </c>
      <c r="B3" s="37" t="s">
        <v>32</v>
      </c>
      <c r="C3" s="33">
        <v>1</v>
      </c>
      <c r="D3" s="35">
        <f>15.23+2.5*2</f>
        <v>20.23</v>
      </c>
      <c r="E3" s="35">
        <f>7.75+2.5*2</f>
        <v>12.75</v>
      </c>
      <c r="F3" s="35"/>
      <c r="G3" s="35">
        <f>PRODUCT(C3:F3)</f>
        <v>257.9325</v>
      </c>
      <c r="H3" s="33" t="s">
        <v>6</v>
      </c>
    </row>
    <row r="4" spans="1:8">
      <c r="A4" s="44"/>
      <c r="B4" s="48"/>
      <c r="C4" s="40"/>
      <c r="D4" s="42"/>
      <c r="E4" s="42"/>
      <c r="F4" s="42"/>
      <c r="G4" s="42"/>
      <c r="H4" s="40"/>
    </row>
    <row r="5" spans="1:8">
      <c r="A5" s="38"/>
      <c r="B5" s="37"/>
      <c r="C5" s="33"/>
      <c r="D5" s="35"/>
      <c r="E5" s="36"/>
      <c r="F5" s="36" t="s">
        <v>33</v>
      </c>
      <c r="G5" s="36">
        <f>ROUNDUP(SUM(G3:G4),0)</f>
        <v>258</v>
      </c>
      <c r="H5" s="38" t="s">
        <v>6</v>
      </c>
    </row>
    <row r="6" spans="1:8">
      <c r="A6" s="38"/>
      <c r="B6" s="37"/>
      <c r="C6" s="38"/>
      <c r="D6" s="35"/>
      <c r="E6" s="35" t="s">
        <v>34</v>
      </c>
      <c r="F6" s="35"/>
      <c r="G6" s="36"/>
      <c r="H6" s="38"/>
    </row>
    <row r="7" spans="1:8">
      <c r="A7" s="38">
        <f>A3+1</f>
        <v>2</v>
      </c>
      <c r="B7" s="37" t="s">
        <v>35</v>
      </c>
      <c r="C7" s="33"/>
      <c r="D7" s="35"/>
      <c r="E7" s="35" t="s">
        <v>34</v>
      </c>
      <c r="F7" s="35"/>
      <c r="G7" s="35"/>
      <c r="H7" s="33"/>
    </row>
    <row r="8" spans="1:8">
      <c r="A8" s="38"/>
      <c r="B8" s="37" t="s">
        <v>216</v>
      </c>
      <c r="C8" s="33"/>
      <c r="D8" s="35"/>
      <c r="E8" s="35"/>
      <c r="F8" s="35"/>
      <c r="G8" s="35"/>
      <c r="H8" s="33"/>
    </row>
    <row r="9" spans="1:8">
      <c r="A9" s="38"/>
      <c r="B9" s="37" t="s">
        <v>37</v>
      </c>
      <c r="C9" s="33"/>
      <c r="D9" s="35"/>
      <c r="E9" s="35"/>
      <c r="F9" s="35"/>
      <c r="G9" s="35"/>
      <c r="H9" s="33"/>
    </row>
    <row r="10" spans="1:8">
      <c r="A10" s="38"/>
      <c r="B10" s="34" t="s">
        <v>706</v>
      </c>
      <c r="C10" s="33">
        <v>12</v>
      </c>
      <c r="D10" s="35">
        <f>1.8+0.15*2</f>
        <v>2.1</v>
      </c>
      <c r="E10" s="35">
        <f>1.8+0.15*2</f>
        <v>2.1</v>
      </c>
      <c r="F10" s="35">
        <f>1.5</f>
        <v>1.5</v>
      </c>
      <c r="G10" s="35">
        <f>PRODUCT(C10:F10)</f>
        <v>79.38000000000001</v>
      </c>
      <c r="H10" s="33" t="s">
        <v>7</v>
      </c>
    </row>
    <row r="11" spans="1:8">
      <c r="A11" s="44"/>
      <c r="B11" s="34" t="s">
        <v>1045</v>
      </c>
      <c r="C11" s="33">
        <v>2</v>
      </c>
      <c r="D11" s="35">
        <f>2.1+0.15*2</f>
        <v>2.4</v>
      </c>
      <c r="E11" s="35">
        <f>2.1+0.15*2</f>
        <v>2.4</v>
      </c>
      <c r="F11" s="35">
        <f>1.5</f>
        <v>1.5</v>
      </c>
      <c r="G11" s="35">
        <f>PRODUCT(C11:F11)</f>
        <v>17.28</v>
      </c>
      <c r="H11" s="33" t="s">
        <v>7</v>
      </c>
    </row>
    <row r="12" spans="1:8">
      <c r="A12" s="44"/>
      <c r="B12" s="614" t="s">
        <v>39</v>
      </c>
      <c r="C12" s="611"/>
      <c r="D12" s="613"/>
      <c r="E12" s="613"/>
      <c r="F12" s="613"/>
      <c r="G12" s="613"/>
      <c r="H12" s="611"/>
    </row>
    <row r="13" spans="1:8">
      <c r="A13" s="44"/>
      <c r="B13" s="612" t="s">
        <v>40</v>
      </c>
      <c r="C13" s="611">
        <v>1</v>
      </c>
      <c r="D13" s="613">
        <v>45.96</v>
      </c>
      <c r="E13" s="613">
        <v>0.53</v>
      </c>
      <c r="F13" s="613">
        <v>0.7</v>
      </c>
      <c r="G13" s="613">
        <v>14.721279999999998</v>
      </c>
      <c r="H13" s="611" t="s">
        <v>7</v>
      </c>
    </row>
    <row r="14" spans="1:8">
      <c r="A14" s="44"/>
      <c r="B14" s="617" t="s">
        <v>351</v>
      </c>
      <c r="C14" s="615">
        <v>1</v>
      </c>
      <c r="D14" s="616">
        <v>9</v>
      </c>
      <c r="E14" s="616">
        <v>1.5</v>
      </c>
      <c r="F14" s="616">
        <v>0.7</v>
      </c>
      <c r="G14" s="613">
        <v>5.7749999999999995</v>
      </c>
      <c r="H14" s="611" t="s">
        <v>7</v>
      </c>
    </row>
    <row r="15" spans="1:8">
      <c r="A15" s="38"/>
      <c r="B15" s="34"/>
      <c r="C15" s="33"/>
      <c r="D15" s="35"/>
      <c r="E15" s="35"/>
      <c r="F15" s="35"/>
      <c r="G15" s="35"/>
      <c r="H15" s="33"/>
    </row>
    <row r="16" spans="1:8">
      <c r="A16" s="38"/>
      <c r="B16" s="37" t="s">
        <v>41</v>
      </c>
      <c r="C16" s="33"/>
      <c r="D16" s="35"/>
      <c r="E16" s="35"/>
      <c r="F16" s="35"/>
      <c r="G16" s="36">
        <f>ROUND(SUM(G10:G15)*1.05,0)</f>
        <v>123</v>
      </c>
      <c r="H16" s="38" t="s">
        <v>7</v>
      </c>
    </row>
    <row r="17" spans="1:8">
      <c r="A17" s="38"/>
      <c r="B17" s="37" t="s">
        <v>182</v>
      </c>
      <c r="C17" s="33"/>
      <c r="D17" s="35"/>
      <c r="E17" s="35"/>
      <c r="F17" s="35"/>
      <c r="G17" s="36"/>
      <c r="H17" s="38"/>
    </row>
    <row r="18" spans="1:8">
      <c r="A18" s="38"/>
      <c r="B18" s="34" t="s">
        <v>706</v>
      </c>
      <c r="C18" s="33">
        <v>12</v>
      </c>
      <c r="D18" s="35">
        <v>2.1</v>
      </c>
      <c r="E18" s="35">
        <v>2.1</v>
      </c>
      <c r="F18" s="35">
        <v>1.5</v>
      </c>
      <c r="G18" s="35">
        <f>PRODUCT(C18:F18)</f>
        <v>79.38000000000001</v>
      </c>
      <c r="H18" s="33" t="s">
        <v>7</v>
      </c>
    </row>
    <row r="19" spans="1:8">
      <c r="A19" s="44"/>
      <c r="B19" s="34" t="s">
        <v>1045</v>
      </c>
      <c r="C19" s="33">
        <v>2</v>
      </c>
      <c r="D19" s="35">
        <v>2.4</v>
      </c>
      <c r="E19" s="35">
        <v>2.4</v>
      </c>
      <c r="F19" s="35">
        <v>1.5</v>
      </c>
      <c r="G19" s="35">
        <f>PRODUCT(C19:F19)</f>
        <v>17.28</v>
      </c>
      <c r="H19" s="33" t="s">
        <v>7</v>
      </c>
    </row>
    <row r="20" spans="1:8">
      <c r="A20" s="44"/>
      <c r="B20" s="41"/>
      <c r="C20" s="40"/>
      <c r="D20" s="42"/>
      <c r="E20" s="42"/>
      <c r="F20" s="42"/>
      <c r="G20" s="42"/>
      <c r="H20" s="40"/>
    </row>
    <row r="21" spans="1:8">
      <c r="A21" s="38"/>
      <c r="B21" s="37" t="s">
        <v>41</v>
      </c>
      <c r="C21" s="33"/>
      <c r="D21" s="35"/>
      <c r="E21" s="35"/>
      <c r="F21" s="35"/>
      <c r="G21" s="36">
        <f>ROUND(SUM(G18:G20)*1.05,0)</f>
        <v>101</v>
      </c>
      <c r="H21" s="38" t="s">
        <v>7</v>
      </c>
    </row>
    <row r="22" spans="1:8">
      <c r="A22" s="44"/>
      <c r="B22" s="48"/>
      <c r="C22" s="40"/>
      <c r="D22" s="42"/>
      <c r="E22" s="42"/>
      <c r="F22" s="42"/>
      <c r="G22" s="45"/>
      <c r="H22" s="44"/>
    </row>
    <row r="23" spans="1:8">
      <c r="A23" s="44"/>
      <c r="B23" s="37" t="s">
        <v>1031</v>
      </c>
      <c r="C23" s="33"/>
      <c r="D23" s="35"/>
      <c r="E23" s="35"/>
      <c r="F23" s="35"/>
      <c r="G23" s="36"/>
      <c r="H23" s="38"/>
    </row>
    <row r="24" spans="1:8">
      <c r="A24" s="44"/>
      <c r="B24" s="34" t="s">
        <v>706</v>
      </c>
      <c r="C24" s="33">
        <v>12</v>
      </c>
      <c r="D24" s="33">
        <v>2.1</v>
      </c>
      <c r="E24" s="33">
        <v>2.1</v>
      </c>
      <c r="F24" s="35">
        <v>1.5</v>
      </c>
      <c r="G24" s="35">
        <f>PRODUCT(C24:F24)</f>
        <v>79.38000000000001</v>
      </c>
      <c r="H24" s="33" t="s">
        <v>7</v>
      </c>
    </row>
    <row r="25" spans="1:8">
      <c r="A25" s="44"/>
      <c r="B25" s="34" t="s">
        <v>1045</v>
      </c>
      <c r="C25" s="33">
        <v>2</v>
      </c>
      <c r="D25" s="33">
        <v>2.4</v>
      </c>
      <c r="E25" s="33">
        <v>2.4</v>
      </c>
      <c r="F25" s="35">
        <v>1.5</v>
      </c>
      <c r="G25" s="35">
        <f>PRODUCT(C25:F25)</f>
        <v>17.28</v>
      </c>
      <c r="H25" s="33" t="s">
        <v>7</v>
      </c>
    </row>
    <row r="26" spans="1:8">
      <c r="A26" s="44"/>
      <c r="B26" s="41"/>
      <c r="C26" s="40"/>
      <c r="D26" s="42"/>
      <c r="E26" s="42"/>
      <c r="F26" s="42"/>
      <c r="G26" s="42"/>
      <c r="H26" s="40"/>
    </row>
    <row r="27" spans="1:8">
      <c r="A27" s="44"/>
      <c r="B27" s="37" t="s">
        <v>41</v>
      </c>
      <c r="C27" s="33"/>
      <c r="D27" s="35"/>
      <c r="E27" s="35"/>
      <c r="F27" s="35"/>
      <c r="G27" s="36">
        <f>ROUND(SUM(G24:G26)*1.05,0)</f>
        <v>101</v>
      </c>
      <c r="H27" s="38" t="s">
        <v>7</v>
      </c>
    </row>
    <row r="28" spans="1:8">
      <c r="A28" s="44"/>
      <c r="B28" s="48"/>
      <c r="C28" s="40"/>
      <c r="D28" s="42"/>
      <c r="E28" s="42"/>
      <c r="F28" s="42"/>
      <c r="G28" s="45"/>
      <c r="H28" s="44"/>
    </row>
    <row r="29" spans="1:8">
      <c r="A29" s="38"/>
      <c r="B29" s="37"/>
      <c r="C29" s="33"/>
      <c r="D29" s="35"/>
      <c r="E29" s="35"/>
      <c r="F29" s="35"/>
      <c r="G29" s="36"/>
      <c r="H29" s="38"/>
    </row>
    <row r="30" spans="1:8">
      <c r="A30" s="38"/>
      <c r="B30" s="39" t="s">
        <v>42</v>
      </c>
      <c r="C30" s="33"/>
      <c r="D30" s="35"/>
      <c r="E30" s="35"/>
      <c r="F30" s="35"/>
      <c r="G30" s="36">
        <f>G21+G16+G27</f>
        <v>325</v>
      </c>
      <c r="H30" s="38" t="s">
        <v>7</v>
      </c>
    </row>
    <row r="31" spans="1:8">
      <c r="A31" s="38"/>
      <c r="B31" s="34"/>
      <c r="C31" s="33"/>
      <c r="D31" s="35"/>
      <c r="E31" s="35"/>
      <c r="F31" s="35"/>
      <c r="G31" s="36"/>
      <c r="H31" s="38"/>
    </row>
    <row r="32" spans="1:8" ht="27.6">
      <c r="A32" s="38">
        <f>A7+1</f>
        <v>3</v>
      </c>
      <c r="B32" s="49" t="s">
        <v>43</v>
      </c>
      <c r="C32" s="50"/>
      <c r="D32" s="51"/>
      <c r="E32" s="51"/>
      <c r="F32" s="51"/>
      <c r="G32" s="52"/>
      <c r="H32" s="53"/>
    </row>
    <row r="33" spans="1:8">
      <c r="A33" s="53"/>
      <c r="B33" s="54" t="s">
        <v>44</v>
      </c>
      <c r="C33" s="50"/>
      <c r="D33" s="51"/>
      <c r="E33" s="51"/>
      <c r="F33" s="51"/>
      <c r="G33" s="52">
        <f>G30</f>
        <v>325</v>
      </c>
      <c r="H33" s="53" t="s">
        <v>7</v>
      </c>
    </row>
    <row r="34" spans="1:8">
      <c r="A34" s="53"/>
      <c r="B34" s="54" t="s">
        <v>45</v>
      </c>
      <c r="C34" s="50"/>
      <c r="D34" s="51"/>
      <c r="E34" s="51"/>
      <c r="F34" s="51"/>
      <c r="G34" s="52"/>
      <c r="H34" s="53"/>
    </row>
    <row r="35" spans="1:8">
      <c r="A35" s="53"/>
      <c r="B35" s="55" t="s">
        <v>46</v>
      </c>
      <c r="C35" s="50"/>
      <c r="D35" s="51"/>
      <c r="E35" s="51"/>
      <c r="F35" s="51"/>
      <c r="G35" s="51">
        <f>-G66</f>
        <v>-24</v>
      </c>
      <c r="H35" s="50" t="s">
        <v>7</v>
      </c>
    </row>
    <row r="36" spans="1:8">
      <c r="A36" s="44"/>
      <c r="B36" s="41" t="s">
        <v>270</v>
      </c>
      <c r="C36" s="40"/>
      <c r="D36" s="42"/>
      <c r="E36" s="42"/>
      <c r="F36" s="42"/>
      <c r="G36" s="42">
        <f>-G73</f>
        <v>-31</v>
      </c>
      <c r="H36" s="50" t="s">
        <v>7</v>
      </c>
    </row>
    <row r="37" spans="1:8">
      <c r="A37" s="53"/>
      <c r="B37" s="55" t="s">
        <v>47</v>
      </c>
      <c r="C37" s="50"/>
      <c r="D37" s="51"/>
      <c r="E37" s="51"/>
      <c r="F37" s="51"/>
      <c r="G37" s="51">
        <f>-G108</f>
        <v>-23</v>
      </c>
      <c r="H37" s="50" t="s">
        <v>7</v>
      </c>
    </row>
    <row r="38" spans="1:8">
      <c r="A38" s="53"/>
      <c r="B38" s="55" t="s">
        <v>48</v>
      </c>
      <c r="C38" s="50"/>
      <c r="D38" s="51"/>
      <c r="E38" s="51"/>
      <c r="F38" s="51"/>
      <c r="G38" s="51">
        <f>-G124</f>
        <v>-7</v>
      </c>
      <c r="H38" s="50" t="s">
        <v>7</v>
      </c>
    </row>
    <row r="39" spans="1:8">
      <c r="A39" s="53"/>
      <c r="B39" s="55" t="s">
        <v>49</v>
      </c>
      <c r="C39" s="50"/>
      <c r="D39" s="51"/>
      <c r="E39" s="51"/>
      <c r="F39" s="51"/>
      <c r="G39" s="51">
        <f>-G134</f>
        <v>-8</v>
      </c>
      <c r="H39" s="50" t="s">
        <v>7</v>
      </c>
    </row>
    <row r="40" spans="1:8">
      <c r="A40" s="53"/>
      <c r="B40" s="55" t="s">
        <v>50</v>
      </c>
      <c r="C40" s="50"/>
      <c r="D40" s="51"/>
      <c r="E40" s="51"/>
      <c r="F40" s="51"/>
      <c r="G40" s="51">
        <f>-G95</f>
        <v>-30</v>
      </c>
      <c r="H40" s="50" t="s">
        <v>7</v>
      </c>
    </row>
    <row r="41" spans="1:8">
      <c r="A41" s="38"/>
      <c r="B41" s="54" t="s">
        <v>51</v>
      </c>
      <c r="C41" s="50"/>
      <c r="D41" s="51"/>
      <c r="E41" s="51"/>
      <c r="F41" s="51"/>
      <c r="G41" s="56">
        <f>ROUND(SUM(G33:G40),0)</f>
        <v>202</v>
      </c>
      <c r="H41" s="50" t="s">
        <v>7</v>
      </c>
    </row>
    <row r="42" spans="1:8">
      <c r="A42" s="53"/>
      <c r="B42" s="54"/>
      <c r="C42" s="50"/>
      <c r="D42" s="51"/>
      <c r="E42" s="51"/>
      <c r="F42" s="51"/>
      <c r="G42" s="57"/>
      <c r="H42" s="50"/>
    </row>
    <row r="43" spans="1:8">
      <c r="A43" s="53"/>
      <c r="B43" s="58" t="s">
        <v>52</v>
      </c>
      <c r="C43" s="59">
        <v>1</v>
      </c>
      <c r="D43" s="51">
        <v>15</v>
      </c>
      <c r="E43" s="51">
        <v>7.75</v>
      </c>
      <c r="F43" s="51">
        <v>1</v>
      </c>
      <c r="G43" s="51">
        <f>PRODUCT(C43:F43)</f>
        <v>116.25</v>
      </c>
      <c r="H43" s="50" t="s">
        <v>7</v>
      </c>
    </row>
    <row r="44" spans="1:8">
      <c r="A44" s="53"/>
      <c r="B44" s="58"/>
      <c r="C44" s="59"/>
      <c r="D44" s="51"/>
      <c r="E44" s="51"/>
      <c r="F44" s="51"/>
      <c r="G44" s="60"/>
      <c r="H44" s="50"/>
    </row>
    <row r="45" spans="1:8">
      <c r="A45" s="53"/>
      <c r="B45" s="54" t="s">
        <v>53</v>
      </c>
      <c r="C45" s="50"/>
      <c r="D45" s="51"/>
      <c r="E45" s="51"/>
      <c r="F45" s="51"/>
      <c r="G45" s="56">
        <f>ROUNDUP((G41+G43)-G47,0)</f>
        <v>-7</v>
      </c>
      <c r="H45" s="53" t="s">
        <v>7</v>
      </c>
    </row>
    <row r="46" spans="1:8">
      <c r="A46" s="53"/>
      <c r="B46" s="54"/>
      <c r="C46" s="50"/>
      <c r="D46" s="51"/>
      <c r="E46" s="51"/>
      <c r="F46" s="51"/>
      <c r="G46" s="57"/>
      <c r="H46" s="53"/>
    </row>
    <row r="47" spans="1:8" ht="27.6">
      <c r="A47" s="53"/>
      <c r="B47" s="49" t="s">
        <v>54</v>
      </c>
      <c r="C47" s="61"/>
      <c r="D47" s="51"/>
      <c r="E47" s="51"/>
      <c r="F47" s="51"/>
      <c r="G47" s="52">
        <f>G33</f>
        <v>325</v>
      </c>
      <c r="H47" s="53" t="s">
        <v>7</v>
      </c>
    </row>
    <row r="48" spans="1:8">
      <c r="A48" s="53"/>
      <c r="B48" s="62" t="s">
        <v>56</v>
      </c>
      <c r="C48" s="33"/>
      <c r="D48" s="35"/>
      <c r="E48" s="35"/>
      <c r="F48" s="35"/>
      <c r="G48" s="57">
        <f>G33-G47</f>
        <v>0</v>
      </c>
      <c r="H48" s="38" t="s">
        <v>7</v>
      </c>
    </row>
    <row r="49" spans="1:8">
      <c r="A49" s="38"/>
      <c r="B49" s="43"/>
      <c r="C49" s="33"/>
      <c r="D49" s="35"/>
      <c r="E49" s="35"/>
      <c r="F49" s="35"/>
      <c r="G49" s="35"/>
      <c r="H49" s="33"/>
    </row>
    <row r="50" spans="1:8">
      <c r="A50" s="38">
        <f>A32+1</f>
        <v>4</v>
      </c>
      <c r="B50" s="37" t="s">
        <v>57</v>
      </c>
      <c r="C50" s="33"/>
      <c r="D50" s="35"/>
      <c r="E50" s="35"/>
      <c r="F50" s="35"/>
      <c r="G50" s="35"/>
      <c r="H50" s="33"/>
    </row>
    <row r="51" spans="1:8">
      <c r="A51" s="38"/>
      <c r="B51" s="37" t="s">
        <v>259</v>
      </c>
      <c r="C51" s="33"/>
      <c r="D51" s="35"/>
      <c r="E51" s="35"/>
      <c r="F51" s="35"/>
      <c r="G51" s="35"/>
      <c r="H51" s="33"/>
    </row>
    <row r="52" spans="1:8">
      <c r="A52" s="38"/>
      <c r="B52" s="34" t="str">
        <f t="shared" ref="B52:E53" si="0">+B10</f>
        <v>F1</v>
      </c>
      <c r="C52" s="33">
        <f t="shared" si="0"/>
        <v>12</v>
      </c>
      <c r="D52" s="35">
        <f t="shared" si="0"/>
        <v>2.1</v>
      </c>
      <c r="E52" s="35">
        <f t="shared" si="0"/>
        <v>2.1</v>
      </c>
      <c r="F52" s="35">
        <v>0.1</v>
      </c>
      <c r="G52" s="35">
        <f>PRODUCT(C52:F52)</f>
        <v>5.2920000000000016</v>
      </c>
      <c r="H52" s="33" t="s">
        <v>7</v>
      </c>
    </row>
    <row r="53" spans="1:8">
      <c r="A53" s="53"/>
      <c r="B53" s="34" t="str">
        <f t="shared" si="0"/>
        <v>F2</v>
      </c>
      <c r="C53" s="33">
        <f t="shared" si="0"/>
        <v>2</v>
      </c>
      <c r="D53" s="35">
        <f t="shared" si="0"/>
        <v>2.4</v>
      </c>
      <c r="E53" s="35">
        <f t="shared" si="0"/>
        <v>2.4</v>
      </c>
      <c r="F53" s="35">
        <v>0.1</v>
      </c>
      <c r="G53" s="35">
        <f>PRODUCT(C53:F53)</f>
        <v>1.1519999999999999</v>
      </c>
      <c r="H53" s="33" t="s">
        <v>7</v>
      </c>
    </row>
    <row r="54" spans="1:8">
      <c r="A54" s="53"/>
      <c r="B54" s="55"/>
      <c r="C54" s="50"/>
      <c r="D54" s="51"/>
      <c r="E54" s="51"/>
      <c r="F54" s="51"/>
      <c r="G54" s="51"/>
      <c r="H54" s="50"/>
    </row>
    <row r="55" spans="1:8">
      <c r="A55" s="38"/>
      <c r="B55" s="34"/>
      <c r="C55" s="33"/>
      <c r="D55" s="35"/>
      <c r="E55" s="35"/>
      <c r="F55" s="36" t="s">
        <v>33</v>
      </c>
      <c r="G55" s="36">
        <f>SUM(G52:G54)*1.05</f>
        <v>6.7662000000000022</v>
      </c>
      <c r="H55" s="38" t="s">
        <v>7</v>
      </c>
    </row>
    <row r="56" spans="1:8">
      <c r="A56" s="38"/>
      <c r="B56" s="37" t="s">
        <v>39</v>
      </c>
      <c r="C56" s="33"/>
      <c r="D56" s="35"/>
      <c r="E56" s="35"/>
      <c r="F56" s="35"/>
      <c r="G56" s="35"/>
      <c r="H56" s="33"/>
    </row>
    <row r="57" spans="1:8">
      <c r="A57" s="38"/>
      <c r="B57" s="34"/>
      <c r="C57" s="611">
        <v>1</v>
      </c>
      <c r="D57" s="613">
        <v>45.96</v>
      </c>
      <c r="E57" s="613">
        <v>0.53</v>
      </c>
      <c r="F57" s="35">
        <v>0.1</v>
      </c>
      <c r="G57" s="35">
        <f>PRODUCT(C57:F57)</f>
        <v>2.4358800000000005</v>
      </c>
      <c r="H57" s="33" t="s">
        <v>7</v>
      </c>
    </row>
    <row r="58" spans="1:8">
      <c r="A58" s="53"/>
      <c r="B58" s="34"/>
      <c r="C58" s="615">
        <v>1</v>
      </c>
      <c r="D58" s="616">
        <v>9</v>
      </c>
      <c r="E58" s="616">
        <v>1.5</v>
      </c>
      <c r="F58" s="35">
        <v>0.1</v>
      </c>
      <c r="G58" s="35">
        <f>PRODUCT(C58:F58)</f>
        <v>1.35</v>
      </c>
      <c r="H58" s="33" t="s">
        <v>7</v>
      </c>
    </row>
    <row r="59" spans="1:8">
      <c r="A59" s="53"/>
      <c r="B59" s="55"/>
      <c r="C59" s="50"/>
      <c r="D59" s="50"/>
      <c r="E59" s="51"/>
      <c r="F59" s="51"/>
      <c r="G59" s="51"/>
      <c r="H59" s="50"/>
    </row>
    <row r="60" spans="1:8">
      <c r="A60" s="38"/>
      <c r="B60" s="34"/>
      <c r="C60" s="33"/>
      <c r="D60" s="33"/>
      <c r="E60" s="35"/>
      <c r="F60" s="36" t="s">
        <v>33</v>
      </c>
      <c r="G60" s="36">
        <f>SUM(G57:G59)*1.05</f>
        <v>3.9751740000000009</v>
      </c>
      <c r="H60" s="38" t="s">
        <v>7</v>
      </c>
    </row>
    <row r="61" spans="1:8">
      <c r="A61" s="38"/>
      <c r="B61" s="37" t="s">
        <v>58</v>
      </c>
      <c r="C61" s="33"/>
      <c r="D61" s="35"/>
      <c r="E61" s="35"/>
      <c r="F61" s="35"/>
      <c r="G61" s="35"/>
      <c r="H61" s="33"/>
    </row>
    <row r="62" spans="1:8">
      <c r="A62" s="38"/>
      <c r="B62" s="34" t="s">
        <v>304</v>
      </c>
      <c r="C62" s="33">
        <v>1</v>
      </c>
      <c r="D62" s="35">
        <v>16</v>
      </c>
      <c r="E62" s="35">
        <v>8</v>
      </c>
      <c r="F62" s="35">
        <v>0.1</v>
      </c>
      <c r="G62" s="35">
        <f>PRODUCT(C62:F62)</f>
        <v>12.8</v>
      </c>
      <c r="H62" s="33" t="s">
        <v>7</v>
      </c>
    </row>
    <row r="63" spans="1:8">
      <c r="A63" s="53"/>
      <c r="B63" s="55"/>
      <c r="C63" s="50"/>
      <c r="D63" s="51"/>
      <c r="E63" s="51"/>
      <c r="F63" s="51"/>
      <c r="G63" s="51"/>
      <c r="H63" s="50"/>
    </row>
    <row r="64" spans="1:8">
      <c r="A64" s="38"/>
      <c r="B64" s="37" t="s">
        <v>41</v>
      </c>
      <c r="C64" s="33"/>
      <c r="D64" s="35"/>
      <c r="E64" s="35"/>
      <c r="F64" s="36" t="s">
        <v>33</v>
      </c>
      <c r="G64" s="36">
        <f>SUM(G62:G63)*1.05</f>
        <v>13.440000000000001</v>
      </c>
      <c r="H64" s="38" t="s">
        <v>7</v>
      </c>
    </row>
    <row r="65" spans="1:8">
      <c r="A65" s="38"/>
      <c r="B65" s="37"/>
      <c r="C65" s="33"/>
      <c r="D65" s="35"/>
      <c r="E65" s="35"/>
      <c r="F65" s="35"/>
      <c r="G65" s="36"/>
      <c r="H65" s="38"/>
    </row>
    <row r="66" spans="1:8">
      <c r="A66" s="38"/>
      <c r="B66" s="37" t="s">
        <v>59</v>
      </c>
      <c r="C66" s="33"/>
      <c r="D66" s="35"/>
      <c r="E66" s="35"/>
      <c r="F66" s="35"/>
      <c r="G66" s="36">
        <f>ROUND(G55+G60+G64,0)</f>
        <v>24</v>
      </c>
      <c r="H66" s="38" t="s">
        <v>7</v>
      </c>
    </row>
    <row r="67" spans="1:8">
      <c r="A67" s="44"/>
      <c r="B67" s="48"/>
      <c r="C67" s="40"/>
      <c r="D67" s="42"/>
      <c r="E67" s="42"/>
      <c r="F67" s="42"/>
      <c r="G67" s="45"/>
      <c r="H67" s="44"/>
    </row>
    <row r="68" spans="1:8">
      <c r="A68" s="38">
        <f>A50+1</f>
        <v>5</v>
      </c>
      <c r="B68" s="48" t="s">
        <v>587</v>
      </c>
      <c r="C68" s="33"/>
      <c r="D68" s="35"/>
      <c r="E68" s="35"/>
      <c r="F68" s="35"/>
      <c r="G68" s="35"/>
      <c r="H68" s="33"/>
    </row>
    <row r="69" spans="1:8">
      <c r="A69" s="38"/>
      <c r="B69" s="37" t="s">
        <v>583</v>
      </c>
      <c r="C69" s="33"/>
      <c r="D69" s="35"/>
      <c r="E69" s="35"/>
      <c r="F69" s="35"/>
      <c r="G69" s="35"/>
      <c r="H69" s="33"/>
    </row>
    <row r="70" spans="1:8">
      <c r="A70" s="38"/>
      <c r="B70" s="34" t="str">
        <f>B62</f>
        <v xml:space="preserve">Health Care Center </v>
      </c>
      <c r="C70" s="33">
        <f>C62</f>
        <v>1</v>
      </c>
      <c r="D70" s="35">
        <v>15</v>
      </c>
      <c r="E70" s="35">
        <v>7.75</v>
      </c>
      <c r="F70" s="35">
        <v>0.23</v>
      </c>
      <c r="G70" s="35">
        <f>PRODUCT(C70:F70)</f>
        <v>26.737500000000001</v>
      </c>
      <c r="H70" s="33" t="s">
        <v>7</v>
      </c>
    </row>
    <row r="71" spans="1:8">
      <c r="A71" s="53"/>
      <c r="B71" s="55" t="s">
        <v>351</v>
      </c>
      <c r="C71" s="50">
        <v>1</v>
      </c>
      <c r="D71" s="51">
        <v>9</v>
      </c>
      <c r="E71" s="51">
        <v>1.35</v>
      </c>
      <c r="F71" s="51">
        <v>0.23</v>
      </c>
      <c r="G71" s="35">
        <f>PRODUCT(C71:F71)</f>
        <v>2.7945000000000002</v>
      </c>
      <c r="H71" s="33" t="s">
        <v>7</v>
      </c>
    </row>
    <row r="72" spans="1:8">
      <c r="A72" s="53"/>
      <c r="B72" s="55"/>
      <c r="C72" s="50"/>
      <c r="D72" s="51"/>
      <c r="E72" s="51"/>
      <c r="F72" s="51"/>
      <c r="G72" s="51"/>
      <c r="H72" s="50"/>
    </row>
    <row r="73" spans="1:8">
      <c r="A73" s="38"/>
      <c r="B73" s="34"/>
      <c r="C73" s="33"/>
      <c r="D73" s="35"/>
      <c r="E73" s="35"/>
      <c r="F73" s="36" t="s">
        <v>33</v>
      </c>
      <c r="G73" s="36">
        <f>ROUND(SUM(G70:G72)*1.05,0)</f>
        <v>31</v>
      </c>
      <c r="H73" s="38" t="s">
        <v>7</v>
      </c>
    </row>
    <row r="74" spans="1:8">
      <c r="A74" s="44"/>
      <c r="B74" s="48"/>
      <c r="C74" s="40"/>
      <c r="D74" s="42"/>
      <c r="E74" s="42"/>
      <c r="F74" s="42"/>
      <c r="G74" s="45"/>
      <c r="H74" s="44"/>
    </row>
    <row r="75" spans="1:8">
      <c r="A75" s="38">
        <f>A68+1</f>
        <v>6</v>
      </c>
      <c r="B75" s="37" t="s">
        <v>60</v>
      </c>
      <c r="C75" s="33"/>
      <c r="D75" s="35"/>
      <c r="E75" s="35"/>
      <c r="F75" s="35"/>
      <c r="G75" s="35"/>
      <c r="H75" s="33"/>
    </row>
    <row r="76" spans="1:8">
      <c r="A76" s="38"/>
      <c r="B76" s="34" t="s">
        <v>61</v>
      </c>
      <c r="C76" s="33">
        <v>1</v>
      </c>
      <c r="D76" s="35">
        <v>15</v>
      </c>
      <c r="E76" s="35">
        <v>7.75</v>
      </c>
      <c r="F76" s="35"/>
      <c r="G76" s="35">
        <f>ROUND(PRODUCT(C76:F76),0)</f>
        <v>116</v>
      </c>
      <c r="H76" s="33" t="s">
        <v>6</v>
      </c>
    </row>
    <row r="77" spans="1:8">
      <c r="A77" s="44"/>
      <c r="B77" s="41"/>
      <c r="C77" s="40"/>
      <c r="D77" s="42"/>
      <c r="E77" s="35"/>
      <c r="F77" s="42"/>
      <c r="G77" s="42"/>
      <c r="H77" s="40"/>
    </row>
    <row r="78" spans="1:8">
      <c r="A78" s="38"/>
      <c r="B78" s="37"/>
      <c r="C78" s="33"/>
      <c r="D78" s="35"/>
      <c r="E78" s="35"/>
      <c r="F78" s="36"/>
      <c r="G78" s="36">
        <f>ROUND(SUM(G76:G77)*1.05,0)</f>
        <v>122</v>
      </c>
      <c r="H78" s="33" t="s">
        <v>6</v>
      </c>
    </row>
    <row r="79" spans="1:8">
      <c r="A79" s="38"/>
      <c r="B79" s="37"/>
      <c r="C79" s="33"/>
      <c r="D79" s="35"/>
      <c r="E79" s="35"/>
      <c r="F79" s="36"/>
      <c r="G79" s="36"/>
      <c r="H79" s="38"/>
    </row>
    <row r="80" spans="1:8">
      <c r="A80" s="38"/>
      <c r="B80" s="37" t="s">
        <v>185</v>
      </c>
      <c r="C80" s="33"/>
      <c r="D80" s="35"/>
      <c r="E80" s="35"/>
      <c r="F80" s="36"/>
      <c r="G80" s="36">
        <f>+G78</f>
        <v>122</v>
      </c>
      <c r="H80" s="38" t="s">
        <v>6</v>
      </c>
    </row>
    <row r="81" spans="1:8">
      <c r="A81" s="38"/>
      <c r="B81" s="37"/>
      <c r="C81" s="33"/>
      <c r="D81" s="35"/>
      <c r="E81" s="35"/>
      <c r="F81" s="36"/>
      <c r="G81" s="36"/>
      <c r="H81" s="38"/>
    </row>
    <row r="82" spans="1:8">
      <c r="A82" s="38">
        <f>A75+1</f>
        <v>7</v>
      </c>
      <c r="B82" s="37" t="s">
        <v>62</v>
      </c>
      <c r="C82" s="33"/>
      <c r="D82" s="35"/>
      <c r="E82" s="35"/>
      <c r="F82" s="36"/>
      <c r="G82" s="36"/>
      <c r="H82" s="38"/>
    </row>
    <row r="83" spans="1:8">
      <c r="A83" s="44"/>
      <c r="B83" s="48" t="s">
        <v>261</v>
      </c>
      <c r="C83" s="40"/>
      <c r="D83" s="42"/>
      <c r="E83" s="42"/>
      <c r="F83" s="45"/>
      <c r="G83" s="45"/>
      <c r="H83" s="44"/>
    </row>
    <row r="84" spans="1:8">
      <c r="A84" s="38"/>
      <c r="B84" s="37" t="s">
        <v>63</v>
      </c>
      <c r="C84" s="33"/>
      <c r="D84" s="35"/>
      <c r="E84" s="35"/>
      <c r="F84" s="36"/>
      <c r="G84" s="36"/>
      <c r="H84" s="38"/>
    </row>
    <row r="85" spans="1:8">
      <c r="A85" s="38"/>
      <c r="B85" s="34" t="s">
        <v>64</v>
      </c>
      <c r="C85" s="33">
        <f>C57</f>
        <v>1</v>
      </c>
      <c r="D85" s="35">
        <f>D57</f>
        <v>45.96</v>
      </c>
      <c r="E85" s="35">
        <v>0.38</v>
      </c>
      <c r="F85" s="35">
        <v>0.6</v>
      </c>
      <c r="G85" s="35">
        <f>PRODUCT(C85:F85)</f>
        <v>10.47888</v>
      </c>
      <c r="H85" s="33" t="s">
        <v>7</v>
      </c>
    </row>
    <row r="86" spans="1:8">
      <c r="A86" s="53"/>
      <c r="B86" s="55" t="s">
        <v>837</v>
      </c>
      <c r="C86" s="50">
        <v>1</v>
      </c>
      <c r="D86" s="51">
        <f>5.5*2</f>
        <v>11</v>
      </c>
      <c r="E86" s="35">
        <v>0.38</v>
      </c>
      <c r="F86" s="35">
        <v>0.6</v>
      </c>
      <c r="G86" s="35">
        <f>PRODUCT(C86:F86)</f>
        <v>2.5079999999999996</v>
      </c>
      <c r="H86" s="33" t="s">
        <v>7</v>
      </c>
    </row>
    <row r="87" spans="1:8">
      <c r="A87" s="38"/>
      <c r="B87" s="37"/>
      <c r="C87" s="33"/>
      <c r="D87" s="35"/>
      <c r="E87" s="35"/>
      <c r="F87" s="36"/>
      <c r="G87" s="36">
        <f>ROUND(SUM(G85:G86)*1.05,0)</f>
        <v>14</v>
      </c>
      <c r="H87" s="38" t="s">
        <v>7</v>
      </c>
    </row>
    <row r="88" spans="1:8">
      <c r="A88" s="38"/>
      <c r="B88" s="37" t="s">
        <v>65</v>
      </c>
      <c r="C88" s="33"/>
      <c r="D88" s="35"/>
      <c r="E88" s="35"/>
      <c r="F88" s="36"/>
      <c r="G88" s="36"/>
      <c r="H88" s="38"/>
    </row>
    <row r="89" spans="1:8">
      <c r="A89" s="38"/>
      <c r="B89" s="34" t="str">
        <f>B85</f>
        <v>All Round Length</v>
      </c>
      <c r="C89" s="33">
        <f>C85</f>
        <v>1</v>
      </c>
      <c r="D89" s="35">
        <f>D85</f>
        <v>45.96</v>
      </c>
      <c r="E89" s="35">
        <v>0.38</v>
      </c>
      <c r="F89" s="35">
        <f>F43-F130</f>
        <v>0.62</v>
      </c>
      <c r="G89" s="35">
        <f>PRODUCT(C89:F89)</f>
        <v>10.828176000000001</v>
      </c>
      <c r="H89" s="33" t="s">
        <v>7</v>
      </c>
    </row>
    <row r="90" spans="1:8">
      <c r="A90" s="53"/>
      <c r="B90" s="55" t="s">
        <v>234</v>
      </c>
      <c r="C90" s="50">
        <v>1</v>
      </c>
      <c r="D90" s="51">
        <f>3*2+7.75</f>
        <v>13.75</v>
      </c>
      <c r="E90" s="35">
        <v>0.38</v>
      </c>
      <c r="F90" s="35">
        <v>0.45</v>
      </c>
      <c r="G90" s="35">
        <f>PRODUCT(C90:F90)</f>
        <v>2.3512499999999998</v>
      </c>
      <c r="H90" s="33" t="s">
        <v>7</v>
      </c>
    </row>
    <row r="91" spans="1:8">
      <c r="A91" s="53"/>
      <c r="B91" s="55" t="s">
        <v>837</v>
      </c>
      <c r="C91" s="50">
        <v>1</v>
      </c>
      <c r="D91" s="51">
        <f>5.5*2</f>
        <v>11</v>
      </c>
      <c r="E91" s="35">
        <v>0.38</v>
      </c>
      <c r="F91" s="35">
        <v>0.6</v>
      </c>
      <c r="G91" s="35">
        <f>PRODUCT(C91:F91)</f>
        <v>2.5079999999999996</v>
      </c>
      <c r="H91" s="33" t="s">
        <v>7</v>
      </c>
    </row>
    <row r="92" spans="1:8">
      <c r="A92" s="53"/>
      <c r="B92" s="283"/>
      <c r="C92" s="50"/>
      <c r="D92" s="51"/>
      <c r="E92" s="51"/>
      <c r="F92" s="51"/>
      <c r="G92" s="51"/>
      <c r="H92" s="50"/>
    </row>
    <row r="93" spans="1:8">
      <c r="A93" s="38"/>
      <c r="B93" s="37"/>
      <c r="C93" s="33"/>
      <c r="D93" s="35"/>
      <c r="E93" s="35"/>
      <c r="F93" s="36"/>
      <c r="G93" s="36">
        <f>ROUND(SUM(G89:G92)*1.05,0)</f>
        <v>16</v>
      </c>
      <c r="H93" s="38" t="s">
        <v>7</v>
      </c>
    </row>
    <row r="94" spans="1:8">
      <c r="A94" s="38"/>
      <c r="B94" s="37"/>
      <c r="C94" s="33"/>
      <c r="D94" s="35"/>
      <c r="E94" s="35"/>
      <c r="F94" s="36"/>
      <c r="G94" s="36"/>
      <c r="H94" s="33"/>
    </row>
    <row r="95" spans="1:8">
      <c r="A95" s="38"/>
      <c r="B95" s="37" t="s">
        <v>66</v>
      </c>
      <c r="C95" s="33"/>
      <c r="D95" s="35"/>
      <c r="E95" s="35"/>
      <c r="F95" s="36"/>
      <c r="G95" s="36">
        <f>G87+G93</f>
        <v>30</v>
      </c>
      <c r="H95" s="38" t="s">
        <v>7</v>
      </c>
    </row>
    <row r="96" spans="1:8">
      <c r="A96" s="38"/>
      <c r="B96" s="37"/>
      <c r="C96" s="33"/>
      <c r="D96" s="35"/>
      <c r="E96" s="35"/>
      <c r="F96" s="36"/>
      <c r="G96" s="36"/>
      <c r="H96" s="33"/>
    </row>
    <row r="97" spans="1:8">
      <c r="A97" s="38">
        <f>A82+1</f>
        <v>8</v>
      </c>
      <c r="B97" s="37" t="s">
        <v>67</v>
      </c>
      <c r="C97" s="33"/>
      <c r="D97" s="35"/>
      <c r="E97" s="35"/>
      <c r="F97" s="35"/>
      <c r="G97" s="35"/>
      <c r="H97" s="33"/>
    </row>
    <row r="98" spans="1:8">
      <c r="A98" s="38"/>
      <c r="B98" s="34"/>
      <c r="C98" s="33">
        <v>1</v>
      </c>
      <c r="D98" s="35">
        <v>45</v>
      </c>
      <c r="E98" s="35">
        <v>0.75</v>
      </c>
      <c r="F98" s="35"/>
      <c r="G98" s="35">
        <f>ROUND(PRODUCT(C98:F98),0)</f>
        <v>34</v>
      </c>
      <c r="H98" s="33" t="s">
        <v>6</v>
      </c>
    </row>
    <row r="99" spans="1:8">
      <c r="A99" s="38"/>
      <c r="B99" s="37"/>
      <c r="C99" s="33"/>
      <c r="D99" s="35"/>
      <c r="E99" s="35"/>
      <c r="F99" s="36"/>
      <c r="G99" s="36">
        <f>ROUNDUP(SUM(G98)*1.05,0)</f>
        <v>36</v>
      </c>
      <c r="H99" s="33" t="s">
        <v>6</v>
      </c>
    </row>
    <row r="100" spans="1:8">
      <c r="A100" s="38"/>
      <c r="B100" s="37"/>
      <c r="C100" s="33"/>
      <c r="D100" s="35"/>
      <c r="E100" s="35"/>
      <c r="F100" s="36"/>
      <c r="G100" s="36"/>
      <c r="H100" s="38"/>
    </row>
    <row r="101" spans="1:8">
      <c r="A101" s="38"/>
      <c r="B101" s="37" t="s">
        <v>68</v>
      </c>
      <c r="C101" s="33"/>
      <c r="D101" s="35"/>
      <c r="E101" s="35"/>
      <c r="F101" s="36"/>
      <c r="G101" s="36">
        <f>+G99</f>
        <v>36</v>
      </c>
      <c r="H101" s="38" t="s">
        <v>6</v>
      </c>
    </row>
    <row r="102" spans="1:8">
      <c r="A102" s="38"/>
      <c r="B102" s="37"/>
      <c r="C102" s="33"/>
      <c r="D102" s="35"/>
      <c r="E102" s="35"/>
      <c r="F102" s="36"/>
      <c r="G102" s="36"/>
      <c r="H102" s="38"/>
    </row>
    <row r="103" spans="1:8">
      <c r="A103" s="38">
        <f>A97+1</f>
        <v>9</v>
      </c>
      <c r="B103" s="37" t="s">
        <v>69</v>
      </c>
      <c r="C103" s="33"/>
      <c r="D103" s="35"/>
      <c r="E103" s="35"/>
      <c r="F103" s="35"/>
      <c r="G103" s="36"/>
      <c r="H103" s="38"/>
    </row>
    <row r="104" spans="1:8">
      <c r="A104" s="38" t="s">
        <v>70</v>
      </c>
      <c r="B104" s="37" t="s">
        <v>259</v>
      </c>
      <c r="C104" s="33"/>
      <c r="D104" s="35"/>
      <c r="E104" s="35"/>
      <c r="F104" s="35"/>
      <c r="G104" s="35"/>
      <c r="H104" s="33"/>
    </row>
    <row r="105" spans="1:8">
      <c r="A105" s="38"/>
      <c r="B105" s="34" t="str">
        <f>B52</f>
        <v>F1</v>
      </c>
      <c r="C105" s="33">
        <f>C52</f>
        <v>12</v>
      </c>
      <c r="D105" s="35">
        <f>D10-0.15*2</f>
        <v>1.8</v>
      </c>
      <c r="E105" s="35">
        <f>E10-0.15*2</f>
        <v>1.8</v>
      </c>
      <c r="F105" s="35">
        <v>0.45</v>
      </c>
      <c r="G105" s="35">
        <f>PRODUCT(C105:F105)</f>
        <v>17.496000000000002</v>
      </c>
      <c r="H105" s="33" t="s">
        <v>7</v>
      </c>
    </row>
    <row r="106" spans="1:8">
      <c r="A106" s="53"/>
      <c r="B106" s="34" t="str">
        <f>B53</f>
        <v>F2</v>
      </c>
      <c r="C106" s="33">
        <f>C53</f>
        <v>2</v>
      </c>
      <c r="D106" s="35">
        <f>D11-0.15*2</f>
        <v>2.1</v>
      </c>
      <c r="E106" s="35">
        <f>E11-0.15*2</f>
        <v>2.1</v>
      </c>
      <c r="F106" s="35">
        <v>0.5</v>
      </c>
      <c r="G106" s="35">
        <f>PRODUCT(C106:F106)</f>
        <v>4.41</v>
      </c>
      <c r="H106" s="33" t="s">
        <v>7</v>
      </c>
    </row>
    <row r="107" spans="1:8">
      <c r="A107" s="53"/>
      <c r="B107" s="55"/>
      <c r="C107" s="50"/>
      <c r="D107" s="51"/>
      <c r="E107" s="51"/>
      <c r="F107" s="51"/>
      <c r="G107" s="51"/>
      <c r="H107" s="50"/>
    </row>
    <row r="108" spans="1:8">
      <c r="A108" s="38"/>
      <c r="B108" s="37" t="s">
        <v>71</v>
      </c>
      <c r="C108" s="33"/>
      <c r="D108" s="35"/>
      <c r="E108" s="35"/>
      <c r="F108" s="35"/>
      <c r="G108" s="36">
        <f>ROUND(SUM(G105:G107)*1.05,0)</f>
        <v>23</v>
      </c>
      <c r="H108" s="38" t="s">
        <v>7</v>
      </c>
    </row>
    <row r="109" spans="1:8">
      <c r="A109" s="38"/>
      <c r="B109" s="37"/>
      <c r="C109" s="33"/>
      <c r="D109" s="35"/>
      <c r="E109" s="35"/>
      <c r="F109" s="35"/>
      <c r="G109" s="36"/>
      <c r="H109" s="38"/>
    </row>
    <row r="110" spans="1:8">
      <c r="A110" s="38" t="s">
        <v>72</v>
      </c>
      <c r="B110" s="37" t="s">
        <v>73</v>
      </c>
      <c r="C110" s="33"/>
      <c r="D110" s="35"/>
      <c r="E110" s="35"/>
      <c r="F110" s="35"/>
      <c r="G110" s="36"/>
      <c r="H110" s="33"/>
    </row>
    <row r="111" spans="1:8">
      <c r="A111" s="44"/>
      <c r="B111" s="48" t="s">
        <v>91</v>
      </c>
      <c r="C111" s="40"/>
      <c r="D111" s="42"/>
      <c r="E111" s="42"/>
      <c r="F111" s="42"/>
      <c r="G111" s="45"/>
      <c r="H111" s="40"/>
    </row>
    <row r="112" spans="1:8">
      <c r="A112" s="38"/>
      <c r="B112" s="37" t="s">
        <v>262</v>
      </c>
      <c r="C112" s="33"/>
      <c r="D112" s="35"/>
      <c r="E112" s="35"/>
      <c r="F112" s="35"/>
      <c r="G112" s="36"/>
      <c r="H112" s="33"/>
    </row>
    <row r="113" spans="1:8">
      <c r="A113" s="38"/>
      <c r="B113" s="34" t="s">
        <v>75</v>
      </c>
      <c r="C113" s="33">
        <v>14</v>
      </c>
      <c r="D113" s="35">
        <v>0.23</v>
      </c>
      <c r="E113" s="35">
        <v>0.45</v>
      </c>
      <c r="F113" s="35">
        <f>F10+F18+F24+F43-F52-F105-F130</f>
        <v>4.57</v>
      </c>
      <c r="G113" s="35">
        <f>PRODUCT(C113:F113)</f>
        <v>6.6219300000000008</v>
      </c>
      <c r="H113" s="33" t="s">
        <v>7</v>
      </c>
    </row>
    <row r="114" spans="1:8">
      <c r="A114" s="53"/>
      <c r="B114" s="55"/>
      <c r="C114" s="50"/>
      <c r="D114" s="51"/>
      <c r="E114" s="51"/>
      <c r="F114" s="51"/>
      <c r="G114" s="51"/>
      <c r="H114" s="50"/>
    </row>
    <row r="115" spans="1:8">
      <c r="A115" s="38"/>
      <c r="B115" s="37" t="s">
        <v>76</v>
      </c>
      <c r="C115" s="33"/>
      <c r="D115" s="35"/>
      <c r="E115" s="35"/>
      <c r="F115" s="35"/>
      <c r="G115" s="36">
        <f>ROUND(SUM(G113:G114)*1.05,0)</f>
        <v>7</v>
      </c>
      <c r="H115" s="38" t="s">
        <v>7</v>
      </c>
    </row>
    <row r="116" spans="1:8">
      <c r="A116" s="38"/>
      <c r="B116" s="37"/>
      <c r="C116" s="33"/>
      <c r="D116" s="35"/>
      <c r="E116" s="35"/>
      <c r="F116" s="35"/>
      <c r="G116" s="36"/>
      <c r="H116" s="38"/>
    </row>
    <row r="117" spans="1:8">
      <c r="A117" s="38"/>
      <c r="B117" s="37" t="s">
        <v>263</v>
      </c>
      <c r="C117" s="33"/>
      <c r="D117" s="35"/>
      <c r="E117" s="35"/>
      <c r="F117" s="35"/>
      <c r="G117" s="35"/>
      <c r="H117" s="33"/>
    </row>
    <row r="118" spans="1:8">
      <c r="A118" s="38"/>
      <c r="B118" s="34" t="str">
        <f>B113</f>
        <v>C1</v>
      </c>
      <c r="C118" s="33">
        <f>C113</f>
        <v>14</v>
      </c>
      <c r="D118" s="35">
        <f>D113</f>
        <v>0.23</v>
      </c>
      <c r="E118" s="35">
        <f>E113</f>
        <v>0.45</v>
      </c>
      <c r="F118" s="35">
        <v>3.2</v>
      </c>
      <c r="G118" s="35">
        <f>PRODUCT(C118:F118)</f>
        <v>4.6368</v>
      </c>
      <c r="H118" s="33" t="s">
        <v>7</v>
      </c>
    </row>
    <row r="119" spans="1:8">
      <c r="A119" s="53"/>
      <c r="B119" s="37" t="s">
        <v>223</v>
      </c>
      <c r="C119" s="50"/>
      <c r="D119" s="51"/>
      <c r="E119" s="51"/>
      <c r="F119" s="51"/>
      <c r="G119" s="51"/>
      <c r="H119" s="50"/>
    </row>
    <row r="120" spans="1:8">
      <c r="A120" s="53"/>
      <c r="B120" s="55" t="str">
        <f>B118</f>
        <v>C1</v>
      </c>
      <c r="C120" s="50">
        <f>C118</f>
        <v>14</v>
      </c>
      <c r="D120" s="51">
        <f>D118</f>
        <v>0.23</v>
      </c>
      <c r="E120" s="51">
        <f>E118</f>
        <v>0.45</v>
      </c>
      <c r="F120" s="35">
        <v>3.2</v>
      </c>
      <c r="G120" s="35">
        <f>PRODUCT(C120:F120)</f>
        <v>4.6368</v>
      </c>
      <c r="H120" s="33" t="s">
        <v>7</v>
      </c>
    </row>
    <row r="121" spans="1:8">
      <c r="A121" s="53"/>
      <c r="B121" s="55"/>
      <c r="C121" s="50"/>
      <c r="D121" s="51"/>
      <c r="E121" s="51"/>
      <c r="F121" s="51"/>
      <c r="G121" s="51"/>
      <c r="H121" s="50"/>
    </row>
    <row r="122" spans="1:8">
      <c r="A122" s="38"/>
      <c r="B122" s="37" t="s">
        <v>41</v>
      </c>
      <c r="C122" s="33"/>
      <c r="D122" s="35"/>
      <c r="E122" s="35"/>
      <c r="F122" s="35"/>
      <c r="G122" s="36">
        <f>ROUND(SUM(G118:G121)*1.05,0)</f>
        <v>10</v>
      </c>
      <c r="H122" s="38" t="s">
        <v>7</v>
      </c>
    </row>
    <row r="123" spans="1:8">
      <c r="A123" s="38"/>
      <c r="B123" s="37"/>
      <c r="C123" s="33"/>
      <c r="D123" s="35"/>
      <c r="E123" s="35"/>
      <c r="F123" s="35"/>
      <c r="G123" s="36"/>
      <c r="H123" s="38"/>
    </row>
    <row r="124" spans="1:8">
      <c r="A124" s="38"/>
      <c r="B124" s="37" t="s">
        <v>78</v>
      </c>
      <c r="C124" s="33"/>
      <c r="D124" s="36" t="s">
        <v>79</v>
      </c>
      <c r="E124" s="36"/>
      <c r="F124" s="35"/>
      <c r="G124" s="36">
        <f>G115</f>
        <v>7</v>
      </c>
      <c r="H124" s="38" t="s">
        <v>7</v>
      </c>
    </row>
    <row r="125" spans="1:8">
      <c r="A125" s="38"/>
      <c r="B125" s="37" t="s">
        <v>78</v>
      </c>
      <c r="C125" s="142"/>
      <c r="D125" s="143" t="s">
        <v>734</v>
      </c>
      <c r="E125" s="144"/>
      <c r="F125" s="145"/>
      <c r="G125" s="36">
        <f>G122</f>
        <v>10</v>
      </c>
      <c r="H125" s="38" t="s">
        <v>7</v>
      </c>
    </row>
    <row r="126" spans="1:8">
      <c r="A126" s="38"/>
      <c r="B126" s="37"/>
      <c r="C126" s="36"/>
      <c r="D126" s="36"/>
      <c r="E126" s="35"/>
      <c r="F126" s="36" t="s">
        <v>23</v>
      </c>
      <c r="G126" s="36">
        <f>SUM(G124:G125)</f>
        <v>17</v>
      </c>
      <c r="H126" s="38" t="s">
        <v>7</v>
      </c>
    </row>
    <row r="127" spans="1:8">
      <c r="A127" s="38"/>
      <c r="B127" s="34"/>
      <c r="C127" s="33"/>
      <c r="D127" s="35"/>
      <c r="E127" s="35"/>
      <c r="F127" s="35"/>
      <c r="G127" s="35"/>
      <c r="H127" s="33"/>
    </row>
    <row r="128" spans="1:8">
      <c r="A128" s="38" t="s">
        <v>81</v>
      </c>
      <c r="B128" s="37" t="s">
        <v>82</v>
      </c>
      <c r="C128" s="33"/>
      <c r="D128" s="35"/>
      <c r="E128" s="35"/>
      <c r="F128" s="35"/>
      <c r="G128" s="35"/>
      <c r="H128" s="33"/>
    </row>
    <row r="129" spans="1:8">
      <c r="A129" s="38"/>
      <c r="B129" s="37" t="s">
        <v>83</v>
      </c>
      <c r="C129" s="33"/>
      <c r="D129" s="35"/>
      <c r="E129" s="35"/>
      <c r="F129" s="35"/>
      <c r="G129" s="35"/>
      <c r="H129" s="33"/>
    </row>
    <row r="130" spans="1:8">
      <c r="A130" s="38"/>
      <c r="B130" s="34" t="s">
        <v>215</v>
      </c>
      <c r="C130" s="33">
        <v>3</v>
      </c>
      <c r="D130" s="35">
        <v>15.23</v>
      </c>
      <c r="E130" s="35">
        <v>0.23</v>
      </c>
      <c r="F130" s="35">
        <v>0.38</v>
      </c>
      <c r="G130" s="35">
        <f>PRODUCT(C130:F130)</f>
        <v>3.9933059999999996</v>
      </c>
      <c r="H130" s="33" t="s">
        <v>7</v>
      </c>
    </row>
    <row r="131" spans="1:8">
      <c r="A131" s="38"/>
      <c r="B131" s="37" t="s">
        <v>85</v>
      </c>
      <c r="C131" s="33"/>
      <c r="D131" s="35"/>
      <c r="E131" s="35"/>
      <c r="F131" s="35"/>
      <c r="G131" s="35"/>
      <c r="H131" s="33"/>
    </row>
    <row r="132" spans="1:8">
      <c r="A132" s="38"/>
      <c r="B132" s="34" t="s">
        <v>265</v>
      </c>
      <c r="C132" s="33">
        <v>5</v>
      </c>
      <c r="D132" s="35">
        <v>7.78</v>
      </c>
      <c r="E132" s="35">
        <v>0.23</v>
      </c>
      <c r="F132" s="35">
        <v>0.38</v>
      </c>
      <c r="G132" s="35">
        <f t="shared" ref="G132" si="1">PRODUCT(C132:F132)</f>
        <v>3.3998599999999999</v>
      </c>
      <c r="H132" s="33" t="s">
        <v>7</v>
      </c>
    </row>
    <row r="133" spans="1:8">
      <c r="A133" s="53"/>
      <c r="B133" s="55"/>
      <c r="C133" s="50"/>
      <c r="D133" s="51"/>
      <c r="E133" s="51"/>
      <c r="F133" s="51"/>
      <c r="G133" s="51"/>
      <c r="H133" s="50"/>
    </row>
    <row r="134" spans="1:8">
      <c r="A134" s="38"/>
      <c r="B134" s="37" t="s">
        <v>41</v>
      </c>
      <c r="C134" s="33"/>
      <c r="D134" s="35"/>
      <c r="E134" s="35"/>
      <c r="F134" s="35"/>
      <c r="G134" s="36">
        <f>ROUND(SUM(G130:G133)*1.05,0)</f>
        <v>8</v>
      </c>
      <c r="H134" s="38" t="s">
        <v>7</v>
      </c>
    </row>
    <row r="135" spans="1:8">
      <c r="A135" s="44"/>
      <c r="B135" s="48"/>
      <c r="C135" s="40"/>
      <c r="D135" s="42"/>
      <c r="E135" s="42"/>
      <c r="F135" s="42"/>
      <c r="G135" s="45"/>
      <c r="H135" s="44"/>
    </row>
    <row r="136" spans="1:8">
      <c r="A136" s="38" t="s">
        <v>86</v>
      </c>
      <c r="B136" s="37" t="s">
        <v>87</v>
      </c>
      <c r="C136" s="33"/>
      <c r="D136" s="35"/>
      <c r="E136" s="35"/>
      <c r="F136" s="35"/>
      <c r="G136" s="35"/>
      <c r="H136" s="33"/>
    </row>
    <row r="137" spans="1:8">
      <c r="A137" s="38"/>
      <c r="B137" s="147" t="s">
        <v>266</v>
      </c>
      <c r="C137" s="33"/>
      <c r="D137" s="35"/>
      <c r="E137" s="35"/>
      <c r="F137" s="35"/>
      <c r="G137" s="35"/>
      <c r="H137" s="33"/>
    </row>
    <row r="138" spans="1:8">
      <c r="A138" s="38"/>
      <c r="B138" s="37" t="s">
        <v>83</v>
      </c>
      <c r="C138" s="33"/>
      <c r="D138" s="35"/>
      <c r="E138" s="35"/>
      <c r="F138" s="35"/>
      <c r="G138" s="35"/>
      <c r="H138" s="33"/>
    </row>
    <row r="139" spans="1:8">
      <c r="A139" s="38"/>
      <c r="B139" s="34"/>
      <c r="C139" s="33">
        <v>3</v>
      </c>
      <c r="D139" s="35">
        <v>15.23</v>
      </c>
      <c r="E139" s="35">
        <v>0.23</v>
      </c>
      <c r="F139" s="35">
        <v>0.375</v>
      </c>
      <c r="G139" s="35">
        <f>PRODUCT(C139:F139)</f>
        <v>3.9407624999999999</v>
      </c>
      <c r="H139" s="33" t="s">
        <v>7</v>
      </c>
    </row>
    <row r="140" spans="1:8">
      <c r="A140" s="44"/>
      <c r="B140" s="34"/>
      <c r="C140" s="40">
        <v>5</v>
      </c>
      <c r="D140" s="42">
        <v>7.75</v>
      </c>
      <c r="E140" s="42">
        <v>0.23</v>
      </c>
      <c r="F140" s="42">
        <v>0.45</v>
      </c>
      <c r="G140" s="35">
        <f>PRODUCT(C140:F140)</f>
        <v>4.0106250000000001</v>
      </c>
      <c r="H140" s="33" t="s">
        <v>7</v>
      </c>
    </row>
    <row r="141" spans="1:8">
      <c r="A141" s="44"/>
      <c r="B141" s="41"/>
      <c r="C141" s="40">
        <v>1</v>
      </c>
      <c r="D141" s="42">
        <v>4.2</v>
      </c>
      <c r="E141" s="42">
        <v>0.23</v>
      </c>
      <c r="F141" s="42">
        <v>0.45</v>
      </c>
      <c r="G141" s="35">
        <f>PRODUCT(C141:F141)</f>
        <v>0.43470000000000003</v>
      </c>
      <c r="H141" s="33" t="s">
        <v>7</v>
      </c>
    </row>
    <row r="142" spans="1:8">
      <c r="A142" s="38"/>
      <c r="B142" s="147" t="s">
        <v>735</v>
      </c>
      <c r="C142" s="33"/>
      <c r="D142" s="35"/>
      <c r="E142" s="35"/>
      <c r="F142" s="35"/>
      <c r="G142" s="35"/>
      <c r="H142" s="33"/>
    </row>
    <row r="143" spans="1:8">
      <c r="A143" s="38"/>
      <c r="B143" s="34"/>
      <c r="C143" s="33">
        <v>3</v>
      </c>
      <c r="D143" s="35">
        <v>15.23</v>
      </c>
      <c r="E143" s="35">
        <v>0.23</v>
      </c>
      <c r="F143" s="35">
        <v>0.375</v>
      </c>
      <c r="G143" s="35">
        <f>PRODUCT(C143:F143)</f>
        <v>3.9407624999999999</v>
      </c>
      <c r="H143" s="33" t="s">
        <v>7</v>
      </c>
    </row>
    <row r="144" spans="1:8">
      <c r="A144" s="44"/>
      <c r="B144" s="34"/>
      <c r="C144" s="40">
        <v>5</v>
      </c>
      <c r="D144" s="42">
        <v>7.75</v>
      </c>
      <c r="E144" s="42">
        <v>0.23</v>
      </c>
      <c r="F144" s="42">
        <v>0.45</v>
      </c>
      <c r="G144" s="35">
        <f>PRODUCT(C144:F144)</f>
        <v>4.0106250000000001</v>
      </c>
      <c r="H144" s="33" t="s">
        <v>7</v>
      </c>
    </row>
    <row r="145" spans="1:8">
      <c r="A145" s="38"/>
      <c r="B145" s="37"/>
      <c r="C145" s="40">
        <v>1</v>
      </c>
      <c r="D145" s="42">
        <v>4.2</v>
      </c>
      <c r="E145" s="42">
        <v>0.23</v>
      </c>
      <c r="F145" s="42">
        <v>0.45</v>
      </c>
      <c r="G145" s="35">
        <f>PRODUCT(C145:F145)</f>
        <v>0.43470000000000003</v>
      </c>
      <c r="H145" s="33"/>
    </row>
    <row r="146" spans="1:8">
      <c r="A146" s="53"/>
      <c r="B146" s="55"/>
      <c r="C146" s="50"/>
      <c r="D146" s="51"/>
      <c r="E146" s="51"/>
      <c r="F146" s="51"/>
      <c r="G146" s="51"/>
      <c r="H146" s="50"/>
    </row>
    <row r="147" spans="1:8">
      <c r="A147" s="38"/>
      <c r="B147" s="37"/>
      <c r="C147" s="33"/>
      <c r="D147" s="35"/>
      <c r="E147" s="35"/>
      <c r="F147" s="36" t="s">
        <v>33</v>
      </c>
      <c r="G147" s="36">
        <f>ROUND(SUM(G139:G146)*1.05,0)</f>
        <v>18</v>
      </c>
      <c r="H147" s="36" t="s">
        <v>7</v>
      </c>
    </row>
    <row r="148" spans="1:8">
      <c r="A148" s="38"/>
      <c r="B148" s="37"/>
      <c r="C148" s="33"/>
      <c r="D148" s="35"/>
      <c r="E148" s="35"/>
      <c r="F148" s="36"/>
      <c r="G148" s="36"/>
      <c r="H148" s="36"/>
    </row>
    <row r="149" spans="1:8">
      <c r="A149" s="38"/>
      <c r="B149" s="148" t="s">
        <v>88</v>
      </c>
      <c r="C149" s="33"/>
      <c r="D149" s="36" t="s">
        <v>734</v>
      </c>
      <c r="E149" s="36"/>
      <c r="F149" s="36"/>
      <c r="G149" s="36">
        <f>G147</f>
        <v>18</v>
      </c>
      <c r="H149" s="38" t="s">
        <v>7</v>
      </c>
    </row>
    <row r="150" spans="1:8">
      <c r="A150" s="38"/>
      <c r="B150" s="37"/>
      <c r="C150" s="33"/>
      <c r="D150" s="35"/>
      <c r="E150" s="35"/>
      <c r="F150" s="35"/>
      <c r="G150" s="36"/>
      <c r="H150" s="36"/>
    </row>
    <row r="151" spans="1:8">
      <c r="A151" s="38" t="s">
        <v>89</v>
      </c>
      <c r="B151" s="37" t="s">
        <v>90</v>
      </c>
      <c r="C151" s="33"/>
      <c r="D151" s="35"/>
      <c r="E151" s="35"/>
      <c r="F151" s="35"/>
      <c r="G151" s="35"/>
      <c r="H151" s="33"/>
    </row>
    <row r="152" spans="1:8">
      <c r="A152" s="38"/>
      <c r="B152" s="37" t="s">
        <v>268</v>
      </c>
    </row>
    <row r="153" spans="1:8">
      <c r="A153" s="38"/>
      <c r="B153" s="34" t="s">
        <v>581</v>
      </c>
      <c r="C153" s="33">
        <v>1</v>
      </c>
      <c r="D153" s="35">
        <v>12.23</v>
      </c>
      <c r="E153" s="35">
        <v>7.75</v>
      </c>
      <c r="F153" s="146">
        <v>0.125</v>
      </c>
      <c r="G153" s="35">
        <f>PRODUCT(C153:F153)</f>
        <v>11.8478125</v>
      </c>
      <c r="H153" s="33" t="s">
        <v>7</v>
      </c>
    </row>
    <row r="154" spans="1:8">
      <c r="A154" s="38"/>
      <c r="B154" s="37" t="s">
        <v>223</v>
      </c>
    </row>
    <row r="155" spans="1:8">
      <c r="A155" s="38"/>
      <c r="B155" s="34" t="s">
        <v>581</v>
      </c>
      <c r="C155" s="33">
        <v>1</v>
      </c>
      <c r="D155" s="35">
        <v>15.23</v>
      </c>
      <c r="E155" s="35">
        <v>7.75</v>
      </c>
      <c r="F155" s="146">
        <v>0.125</v>
      </c>
      <c r="G155" s="35">
        <f>PRODUCT(C155:F155)</f>
        <v>14.7540625</v>
      </c>
      <c r="H155" s="33" t="s">
        <v>7</v>
      </c>
    </row>
    <row r="156" spans="1:8">
      <c r="A156" s="38"/>
      <c r="B156" s="34"/>
      <c r="C156" s="33"/>
      <c r="D156" s="35"/>
      <c r="E156" s="35"/>
      <c r="F156" s="35"/>
      <c r="G156" s="36" t="s">
        <v>34</v>
      </c>
      <c r="H156" s="33"/>
    </row>
    <row r="157" spans="1:8">
      <c r="A157" s="44"/>
      <c r="B157" s="41"/>
      <c r="C157" s="33"/>
      <c r="D157" s="35"/>
      <c r="E157" s="35"/>
      <c r="F157" s="35"/>
      <c r="G157" s="36">
        <f>ROUNDUP(SUM(G153:G156)*1.05,0)</f>
        <v>28</v>
      </c>
      <c r="H157" s="38" t="s">
        <v>7</v>
      </c>
    </row>
    <row r="158" spans="1:8">
      <c r="A158" s="38"/>
      <c r="B158" s="34"/>
      <c r="C158" s="33"/>
      <c r="D158" s="35"/>
      <c r="E158" s="35"/>
      <c r="F158" s="35"/>
      <c r="G158" s="36"/>
      <c r="H158" s="38"/>
    </row>
    <row r="159" spans="1:8">
      <c r="A159" s="38"/>
      <c r="B159" s="148" t="s">
        <v>90</v>
      </c>
      <c r="C159" s="33"/>
      <c r="D159" s="36" t="s">
        <v>734</v>
      </c>
      <c r="E159" s="36"/>
      <c r="F159" s="36"/>
      <c r="G159" s="36">
        <f>G157</f>
        <v>28</v>
      </c>
      <c r="H159" s="36" t="s">
        <v>7</v>
      </c>
    </row>
    <row r="160" spans="1:8">
      <c r="A160" s="44"/>
      <c r="B160" s="280"/>
      <c r="C160" s="40"/>
      <c r="D160" s="45"/>
      <c r="E160" s="45"/>
      <c r="F160" s="45"/>
      <c r="G160" s="45"/>
      <c r="H160" s="45"/>
    </row>
    <row r="161" spans="1:8">
      <c r="A161" s="38" t="s">
        <v>170</v>
      </c>
      <c r="B161" s="37" t="s">
        <v>93</v>
      </c>
      <c r="C161" s="33"/>
      <c r="D161" s="35"/>
      <c r="E161" s="35"/>
      <c r="F161" s="36"/>
      <c r="G161" s="36"/>
      <c r="H161" s="36"/>
    </row>
    <row r="162" spans="1:8">
      <c r="A162" s="44"/>
      <c r="B162" s="48" t="s">
        <v>80</v>
      </c>
      <c r="C162" s="40"/>
      <c r="D162" s="42"/>
      <c r="E162" s="42"/>
      <c r="F162" s="45"/>
      <c r="G162" s="45"/>
      <c r="H162" s="45"/>
    </row>
    <row r="163" spans="1:8">
      <c r="A163" s="38"/>
      <c r="B163" s="37" t="s">
        <v>94</v>
      </c>
      <c r="C163" s="33"/>
      <c r="D163" s="35"/>
      <c r="E163" s="35"/>
      <c r="F163" s="35"/>
      <c r="G163" s="35"/>
      <c r="H163" s="33"/>
    </row>
    <row r="164" spans="1:8">
      <c r="A164" s="38"/>
      <c r="B164" s="34" t="s">
        <v>95</v>
      </c>
      <c r="C164" s="33">
        <v>1</v>
      </c>
      <c r="D164" s="35">
        <v>4.5</v>
      </c>
      <c r="E164" s="35">
        <v>1.5</v>
      </c>
      <c r="F164" s="146">
        <v>0.17499999999999999</v>
      </c>
      <c r="G164" s="35">
        <f t="shared" ref="G164:G169" si="2">PRODUCT(C164:F164)</f>
        <v>1.1812499999999999</v>
      </c>
      <c r="H164" s="35" t="s">
        <v>7</v>
      </c>
    </row>
    <row r="165" spans="1:8">
      <c r="A165" s="38"/>
      <c r="B165" s="34" t="s">
        <v>96</v>
      </c>
      <c r="C165" s="33">
        <v>12</v>
      </c>
      <c r="D165" s="35">
        <v>1.5</v>
      </c>
      <c r="E165" s="35">
        <v>0.3</v>
      </c>
      <c r="F165" s="35">
        <v>0.15</v>
      </c>
      <c r="G165" s="35">
        <f t="shared" si="2"/>
        <v>0.80999999999999994</v>
      </c>
      <c r="H165" s="35" t="s">
        <v>7</v>
      </c>
    </row>
    <row r="166" spans="1:8">
      <c r="A166" s="38"/>
      <c r="B166" s="34" t="s">
        <v>97</v>
      </c>
      <c r="C166" s="33">
        <v>1</v>
      </c>
      <c r="D166" s="35">
        <v>3</v>
      </c>
      <c r="E166" s="35">
        <v>1.5</v>
      </c>
      <c r="F166" s="146">
        <v>0.17499999999999999</v>
      </c>
      <c r="G166" s="35">
        <f t="shared" si="2"/>
        <v>0.78749999999999998</v>
      </c>
      <c r="H166" s="35" t="s">
        <v>7</v>
      </c>
    </row>
    <row r="167" spans="1:8">
      <c r="A167" s="38"/>
      <c r="B167" s="34" t="s">
        <v>98</v>
      </c>
      <c r="C167" s="33">
        <v>1</v>
      </c>
      <c r="D167" s="35">
        <v>3</v>
      </c>
      <c r="E167" s="35">
        <v>0.23</v>
      </c>
      <c r="F167" s="146">
        <v>0.47499999999999998</v>
      </c>
      <c r="G167" s="35">
        <f t="shared" si="2"/>
        <v>0.32774999999999999</v>
      </c>
      <c r="H167" s="35" t="s">
        <v>7</v>
      </c>
    </row>
    <row r="168" spans="1:8">
      <c r="A168" s="38"/>
      <c r="B168" s="34" t="s">
        <v>1032</v>
      </c>
      <c r="C168" s="33">
        <v>1</v>
      </c>
      <c r="D168" s="35">
        <v>4.5</v>
      </c>
      <c r="E168" s="35">
        <v>1.5</v>
      </c>
      <c r="F168" s="146">
        <v>0.17499999999999999</v>
      </c>
      <c r="G168" s="35">
        <f t="shared" si="2"/>
        <v>1.1812499999999999</v>
      </c>
      <c r="H168" s="36" t="s">
        <v>7</v>
      </c>
    </row>
    <row r="169" spans="1:8">
      <c r="A169" s="44"/>
      <c r="B169" s="34" t="s">
        <v>96</v>
      </c>
      <c r="C169" s="33">
        <v>12</v>
      </c>
      <c r="D169" s="35">
        <v>1.5</v>
      </c>
      <c r="E169" s="35">
        <v>0.3</v>
      </c>
      <c r="F169" s="35">
        <v>0.15</v>
      </c>
      <c r="G169" s="35">
        <f t="shared" si="2"/>
        <v>0.80999999999999994</v>
      </c>
      <c r="H169" s="45"/>
    </row>
    <row r="170" spans="1:8">
      <c r="A170" s="38"/>
      <c r="B170" s="34"/>
      <c r="C170" s="33"/>
      <c r="D170" s="35"/>
      <c r="E170" s="35"/>
      <c r="F170" s="35"/>
      <c r="G170" s="36">
        <f>ROUND(SUM(G164:G169)*1.05,0)</f>
        <v>5</v>
      </c>
      <c r="H170" s="36" t="s">
        <v>7</v>
      </c>
    </row>
    <row r="171" spans="1:8">
      <c r="A171" s="38"/>
      <c r="B171" s="37"/>
      <c r="C171" s="33"/>
      <c r="D171" s="35"/>
      <c r="E171" s="35"/>
      <c r="F171" s="35"/>
      <c r="G171" s="36"/>
      <c r="H171" s="36"/>
    </row>
    <row r="172" spans="1:8">
      <c r="A172" s="38"/>
      <c r="B172" s="37" t="s">
        <v>99</v>
      </c>
      <c r="C172" s="33"/>
      <c r="D172" s="36" t="s">
        <v>80</v>
      </c>
      <c r="E172" s="36"/>
      <c r="F172" s="36" t="s">
        <v>23</v>
      </c>
      <c r="G172" s="36">
        <f>G170</f>
        <v>5</v>
      </c>
      <c r="H172" s="36" t="s">
        <v>7</v>
      </c>
    </row>
    <row r="173" spans="1:8">
      <c r="A173" s="44"/>
      <c r="B173" s="48"/>
      <c r="C173" s="40"/>
      <c r="D173" s="45"/>
      <c r="E173" s="305"/>
      <c r="F173" s="306"/>
      <c r="G173" s="45"/>
      <c r="H173" s="45"/>
    </row>
    <row r="174" spans="1:8">
      <c r="A174" s="38"/>
      <c r="B174" s="34"/>
      <c r="C174" s="33"/>
      <c r="D174" s="35"/>
      <c r="E174" s="636" t="s">
        <v>110</v>
      </c>
      <c r="F174" s="637"/>
      <c r="G174" s="36">
        <f>SUM(G172:G173)</f>
        <v>5</v>
      </c>
      <c r="H174" s="36" t="s">
        <v>7</v>
      </c>
    </row>
    <row r="175" spans="1:8">
      <c r="A175" s="44"/>
      <c r="B175" s="41"/>
      <c r="C175" s="40"/>
      <c r="D175" s="42"/>
      <c r="E175" s="42"/>
      <c r="F175" s="42"/>
      <c r="G175" s="45"/>
      <c r="H175" s="45"/>
    </row>
    <row r="176" spans="1:8">
      <c r="A176" s="38" t="s">
        <v>171</v>
      </c>
      <c r="B176" s="37" t="s">
        <v>100</v>
      </c>
      <c r="C176" s="33"/>
      <c r="D176" s="35"/>
      <c r="E176" s="35"/>
      <c r="F176" s="36"/>
      <c r="G176" s="36"/>
      <c r="H176" s="38"/>
    </row>
    <row r="177" spans="1:10">
      <c r="A177" s="38"/>
      <c r="B177" s="37" t="s">
        <v>268</v>
      </c>
    </row>
    <row r="178" spans="1:10">
      <c r="A178" s="38"/>
      <c r="B178" s="83"/>
      <c r="C178" s="33">
        <v>2</v>
      </c>
      <c r="D178" s="35">
        <v>15.23</v>
      </c>
      <c r="E178" s="35">
        <v>0.2</v>
      </c>
      <c r="F178" s="35">
        <v>0.45</v>
      </c>
      <c r="G178" s="35">
        <f t="shared" ref="G178" si="3">PRODUCT(C178:F178)</f>
        <v>2.7414000000000005</v>
      </c>
      <c r="H178" s="33" t="s">
        <v>7</v>
      </c>
    </row>
    <row r="179" spans="1:10">
      <c r="A179" s="44"/>
      <c r="B179" s="83"/>
      <c r="C179" s="40">
        <v>3</v>
      </c>
      <c r="D179" s="42">
        <v>7.75</v>
      </c>
      <c r="E179" s="35">
        <v>0.2</v>
      </c>
      <c r="F179" s="35">
        <v>0.45</v>
      </c>
      <c r="G179" s="35">
        <f t="shared" ref="G179" si="4">PRODUCT(C179:F179)</f>
        <v>2.0925000000000002</v>
      </c>
      <c r="H179" s="33" t="s">
        <v>7</v>
      </c>
    </row>
    <row r="180" spans="1:10">
      <c r="A180" s="44"/>
      <c r="B180" s="88"/>
      <c r="C180" s="40">
        <v>1</v>
      </c>
      <c r="D180" s="42">
        <v>12</v>
      </c>
      <c r="E180" s="35">
        <v>0.2</v>
      </c>
      <c r="F180" s="35">
        <v>0.45</v>
      </c>
      <c r="G180" s="35">
        <f t="shared" ref="G180:G183" si="5">PRODUCT(C180:F180)</f>
        <v>1.0800000000000003</v>
      </c>
      <c r="H180" s="33" t="s">
        <v>7</v>
      </c>
    </row>
    <row r="181" spans="1:10">
      <c r="A181" s="44"/>
      <c r="B181" s="88"/>
      <c r="C181" s="40">
        <v>3</v>
      </c>
      <c r="D181" s="42">
        <v>3.5</v>
      </c>
      <c r="E181" s="35">
        <v>0.1</v>
      </c>
      <c r="F181" s="35">
        <v>0.25</v>
      </c>
      <c r="G181" s="35">
        <f t="shared" si="5"/>
        <v>0.26250000000000001</v>
      </c>
      <c r="H181" s="33" t="s">
        <v>7</v>
      </c>
    </row>
    <row r="182" spans="1:10">
      <c r="A182" s="44"/>
      <c r="B182" s="88"/>
      <c r="C182" s="40">
        <v>2</v>
      </c>
      <c r="D182" s="42">
        <v>3</v>
      </c>
      <c r="E182" s="35">
        <v>0.1</v>
      </c>
      <c r="F182" s="35">
        <v>0.25</v>
      </c>
      <c r="G182" s="35">
        <f t="shared" si="5"/>
        <v>0.15000000000000002</v>
      </c>
      <c r="H182" s="33" t="s">
        <v>7</v>
      </c>
    </row>
    <row r="183" spans="1:10">
      <c r="A183" s="44"/>
      <c r="B183" s="88"/>
      <c r="C183" s="40">
        <v>1</v>
      </c>
      <c r="D183" s="42">
        <v>6.1</v>
      </c>
      <c r="E183" s="35">
        <v>0.1</v>
      </c>
      <c r="F183" s="35">
        <v>0.25</v>
      </c>
      <c r="G183" s="35">
        <f t="shared" si="5"/>
        <v>0.1525</v>
      </c>
      <c r="H183" s="33" t="s">
        <v>7</v>
      </c>
    </row>
    <row r="184" spans="1:10">
      <c r="A184" s="38"/>
      <c r="B184" s="34"/>
      <c r="C184" s="33"/>
      <c r="D184" s="35"/>
      <c r="E184" s="35"/>
      <c r="F184" s="35"/>
      <c r="G184" s="35"/>
      <c r="H184" s="33"/>
    </row>
    <row r="185" spans="1:10">
      <c r="A185" s="38"/>
      <c r="B185" s="37" t="s">
        <v>100</v>
      </c>
      <c r="C185" s="33"/>
      <c r="D185" s="36" t="s">
        <v>734</v>
      </c>
      <c r="E185" s="35"/>
      <c r="F185" s="36" t="s">
        <v>23</v>
      </c>
      <c r="G185" s="36">
        <f>ROUND(SUM(G178:G184)*1.05,0)</f>
        <v>7</v>
      </c>
      <c r="H185" s="38" t="s">
        <v>7</v>
      </c>
    </row>
    <row r="186" spans="1:10">
      <c r="A186" s="38"/>
      <c r="B186" s="37"/>
      <c r="C186" s="33"/>
      <c r="D186" s="35"/>
      <c r="E186" s="35"/>
      <c r="F186" s="36"/>
      <c r="G186" s="36"/>
      <c r="H186" s="38"/>
    </row>
    <row r="187" spans="1:10">
      <c r="A187" s="38" t="s">
        <v>717</v>
      </c>
      <c r="B187" s="37" t="s">
        <v>105</v>
      </c>
      <c r="C187" s="33"/>
      <c r="D187" s="35"/>
      <c r="E187" s="35"/>
      <c r="F187" s="36"/>
      <c r="G187" s="36"/>
      <c r="H187" s="38"/>
      <c r="I187" s="224"/>
    </row>
    <row r="188" spans="1:10">
      <c r="A188" s="53"/>
      <c r="B188" s="37" t="s">
        <v>268</v>
      </c>
      <c r="C188" s="50"/>
      <c r="D188" s="51"/>
      <c r="E188" s="51"/>
      <c r="F188" s="52"/>
      <c r="G188" s="52"/>
      <c r="H188" s="53"/>
      <c r="I188" s="224"/>
    </row>
    <row r="189" spans="1:10">
      <c r="A189" s="44"/>
      <c r="B189" s="41"/>
      <c r="C189" s="33">
        <v>2</v>
      </c>
      <c r="D189" s="35">
        <v>16.43</v>
      </c>
      <c r="E189" s="35">
        <v>0.6</v>
      </c>
      <c r="F189" s="35">
        <v>7.4999999999999997E-2</v>
      </c>
      <c r="G189" s="35">
        <f t="shared" ref="G189" si="6">PRODUCT(C189:F189)</f>
        <v>1.4786999999999997</v>
      </c>
      <c r="H189" s="33" t="s">
        <v>7</v>
      </c>
      <c r="I189" s="4"/>
      <c r="J189" s="4"/>
    </row>
    <row r="190" spans="1:10">
      <c r="A190" s="44"/>
      <c r="B190" s="41"/>
      <c r="C190" s="40">
        <v>2</v>
      </c>
      <c r="D190" s="42">
        <v>7.75</v>
      </c>
      <c r="E190" s="35">
        <v>0.6</v>
      </c>
      <c r="F190" s="35">
        <v>7.4999999999999997E-2</v>
      </c>
      <c r="G190" s="35">
        <f t="shared" ref="G190" si="7">PRODUCT(C190:F190)</f>
        <v>0.6974999999999999</v>
      </c>
      <c r="H190" s="33" t="s">
        <v>7</v>
      </c>
      <c r="I190" s="5"/>
      <c r="J190" s="4"/>
    </row>
    <row r="191" spans="1:10">
      <c r="A191" s="53"/>
      <c r="B191" s="55"/>
      <c r="C191" s="50"/>
      <c r="D191" s="51"/>
      <c r="E191" s="51"/>
      <c r="F191" s="51"/>
      <c r="G191" s="51"/>
      <c r="H191" s="50"/>
    </row>
    <row r="192" spans="1:10">
      <c r="A192" s="38"/>
      <c r="B192" s="34"/>
      <c r="C192" s="33"/>
      <c r="D192" s="36"/>
      <c r="E192" s="35"/>
      <c r="F192" s="36"/>
      <c r="G192" s="36">
        <f>ROUND(SUM(G189:G191)*1.1,0)</f>
        <v>2</v>
      </c>
      <c r="H192" s="38" t="s">
        <v>7</v>
      </c>
    </row>
    <row r="193" spans="1:10">
      <c r="A193" s="38"/>
      <c r="B193" s="34"/>
      <c r="C193" s="33"/>
      <c r="D193" s="35"/>
      <c r="E193" s="35"/>
      <c r="F193" s="36"/>
      <c r="G193" s="36"/>
      <c r="H193" s="38"/>
    </row>
    <row r="194" spans="1:10">
      <c r="A194" s="38"/>
      <c r="B194" s="37" t="s">
        <v>106</v>
      </c>
      <c r="C194" s="11"/>
      <c r="D194" s="36" t="s">
        <v>734</v>
      </c>
      <c r="E194" s="35"/>
      <c r="F194" s="36" t="s">
        <v>23</v>
      </c>
      <c r="G194" s="36">
        <f>G192</f>
        <v>2</v>
      </c>
      <c r="H194" s="38" t="s">
        <v>7</v>
      </c>
    </row>
    <row r="195" spans="1:10">
      <c r="A195" s="38"/>
      <c r="B195" s="37"/>
      <c r="C195" s="11"/>
      <c r="D195" s="36"/>
      <c r="E195" s="35"/>
      <c r="F195" s="36"/>
      <c r="G195" s="36"/>
      <c r="H195" s="38"/>
    </row>
    <row r="196" spans="1:10">
      <c r="A196" s="38"/>
      <c r="B196" s="37" t="s">
        <v>107</v>
      </c>
      <c r="C196" s="33"/>
      <c r="D196" s="35"/>
      <c r="E196" s="35"/>
      <c r="F196" s="35"/>
      <c r="G196" s="36"/>
      <c r="H196" s="38"/>
    </row>
    <row r="197" spans="1:10">
      <c r="A197" s="38"/>
      <c r="B197" s="37" t="s">
        <v>108</v>
      </c>
      <c r="C197" s="33"/>
      <c r="D197" s="35"/>
      <c r="E197" s="35"/>
      <c r="F197" s="35"/>
      <c r="G197" s="36">
        <f>G108+G124+G134</f>
        <v>38</v>
      </c>
      <c r="H197" s="38" t="s">
        <v>7</v>
      </c>
    </row>
    <row r="198" spans="1:10" ht="16.5" customHeight="1">
      <c r="A198" s="38"/>
      <c r="B198" s="37" t="s">
        <v>109</v>
      </c>
      <c r="C198" s="33"/>
      <c r="D198" s="35"/>
      <c r="E198" s="35"/>
      <c r="F198" s="35"/>
      <c r="G198" s="36">
        <f>G125+G149+G159+G174</f>
        <v>61</v>
      </c>
      <c r="H198" s="38" t="s">
        <v>7</v>
      </c>
    </row>
    <row r="199" spans="1:10" s="4" customFormat="1">
      <c r="A199" s="44"/>
      <c r="B199" s="48" t="s">
        <v>496</v>
      </c>
      <c r="C199" s="40"/>
      <c r="D199" s="42"/>
      <c r="E199" s="174"/>
      <c r="F199" s="46"/>
      <c r="G199" s="45">
        <f>G194+G185</f>
        <v>9</v>
      </c>
      <c r="H199" s="38" t="s">
        <v>7</v>
      </c>
      <c r="I199"/>
      <c r="J199"/>
    </row>
    <row r="200" spans="1:10" s="4" customFormat="1">
      <c r="A200" s="38"/>
      <c r="B200" s="37"/>
      <c r="C200" s="33"/>
      <c r="D200" s="35"/>
      <c r="E200" s="632" t="s">
        <v>110</v>
      </c>
      <c r="F200" s="633"/>
      <c r="G200" s="36">
        <f>SUM(G197:G199)</f>
        <v>108</v>
      </c>
      <c r="H200" s="38" t="s">
        <v>7</v>
      </c>
      <c r="I200"/>
      <c r="J200"/>
    </row>
    <row r="201" spans="1:10">
      <c r="A201" s="38"/>
      <c r="B201" s="37"/>
      <c r="C201" s="33"/>
      <c r="D201" s="35"/>
      <c r="E201" s="35"/>
      <c r="F201" s="36"/>
      <c r="G201" s="36"/>
      <c r="H201" s="38"/>
    </row>
    <row r="202" spans="1:10">
      <c r="A202" s="38">
        <f>A103+1</f>
        <v>10</v>
      </c>
      <c r="B202" s="105" t="s">
        <v>111</v>
      </c>
      <c r="C202" s="106"/>
      <c r="D202" s="107"/>
      <c r="E202" s="107"/>
      <c r="F202" s="107"/>
      <c r="G202" s="107"/>
      <c r="H202" s="106"/>
    </row>
    <row r="203" spans="1:10">
      <c r="A203" s="38"/>
      <c r="B203" s="108" t="s">
        <v>112</v>
      </c>
      <c r="C203" s="106"/>
      <c r="D203" s="107">
        <f>G108</f>
        <v>23</v>
      </c>
      <c r="E203" s="107" t="s">
        <v>113</v>
      </c>
      <c r="F203" s="12">
        <v>60</v>
      </c>
      <c r="G203" s="107">
        <f t="shared" ref="G203:G210" si="8">F203*D203</f>
        <v>1380</v>
      </c>
      <c r="H203" s="106" t="s">
        <v>114</v>
      </c>
    </row>
    <row r="204" spans="1:10">
      <c r="A204" s="38"/>
      <c r="B204" s="108" t="s">
        <v>115</v>
      </c>
      <c r="C204" s="106"/>
      <c r="D204" s="107">
        <f>G134</f>
        <v>8</v>
      </c>
      <c r="E204" s="107" t="s">
        <v>113</v>
      </c>
      <c r="F204" s="12">
        <v>150</v>
      </c>
      <c r="G204" s="107">
        <f t="shared" si="8"/>
        <v>1200</v>
      </c>
      <c r="H204" s="106" t="s">
        <v>114</v>
      </c>
    </row>
    <row r="205" spans="1:10">
      <c r="A205" s="38"/>
      <c r="B205" s="108" t="s">
        <v>116</v>
      </c>
      <c r="C205" s="106"/>
      <c r="D205" s="107">
        <f>G126</f>
        <v>17</v>
      </c>
      <c r="E205" s="107" t="s">
        <v>113</v>
      </c>
      <c r="F205" s="12">
        <v>250</v>
      </c>
      <c r="G205" s="107">
        <f t="shared" si="8"/>
        <v>4250</v>
      </c>
      <c r="H205" s="106" t="s">
        <v>114</v>
      </c>
    </row>
    <row r="206" spans="1:10">
      <c r="A206" s="38"/>
      <c r="B206" s="108" t="s">
        <v>117</v>
      </c>
      <c r="C206" s="106"/>
      <c r="D206" s="107">
        <f>G149</f>
        <v>18</v>
      </c>
      <c r="E206" s="107" t="s">
        <v>113</v>
      </c>
      <c r="F206" s="12">
        <v>250</v>
      </c>
      <c r="G206" s="107">
        <f t="shared" si="8"/>
        <v>4500</v>
      </c>
      <c r="H206" s="106" t="s">
        <v>114</v>
      </c>
    </row>
    <row r="207" spans="1:10">
      <c r="A207" s="38"/>
      <c r="B207" s="108" t="s">
        <v>118</v>
      </c>
      <c r="C207" s="106"/>
      <c r="D207" s="107">
        <f>G159</f>
        <v>28</v>
      </c>
      <c r="E207" s="107" t="s">
        <v>113</v>
      </c>
      <c r="F207" s="12">
        <v>80</v>
      </c>
      <c r="G207" s="107">
        <f t="shared" si="8"/>
        <v>2240</v>
      </c>
      <c r="H207" s="106" t="s">
        <v>114</v>
      </c>
    </row>
    <row r="208" spans="1:10">
      <c r="A208" s="38"/>
      <c r="B208" s="108" t="s">
        <v>410</v>
      </c>
      <c r="C208" s="106"/>
      <c r="D208" s="107">
        <f>G174</f>
        <v>5</v>
      </c>
      <c r="E208" s="107" t="s">
        <v>113</v>
      </c>
      <c r="F208" s="12">
        <v>100</v>
      </c>
      <c r="G208" s="107">
        <f t="shared" si="8"/>
        <v>500</v>
      </c>
      <c r="H208" s="106" t="s">
        <v>114</v>
      </c>
    </row>
    <row r="209" spans="1:8">
      <c r="A209" s="38"/>
      <c r="B209" s="109" t="s">
        <v>409</v>
      </c>
      <c r="C209" s="106"/>
      <c r="D209" s="107">
        <f>G185</f>
        <v>7</v>
      </c>
      <c r="E209" s="107" t="s">
        <v>113</v>
      </c>
      <c r="F209" s="12">
        <v>80</v>
      </c>
      <c r="G209" s="107">
        <f t="shared" si="8"/>
        <v>560</v>
      </c>
      <c r="H209" s="106" t="s">
        <v>114</v>
      </c>
    </row>
    <row r="210" spans="1:8">
      <c r="A210" s="38"/>
      <c r="B210" s="109" t="s">
        <v>412</v>
      </c>
      <c r="C210" s="106"/>
      <c r="D210" s="107">
        <f>G194</f>
        <v>2</v>
      </c>
      <c r="E210" s="107" t="s">
        <v>113</v>
      </c>
      <c r="F210" s="12">
        <v>60</v>
      </c>
      <c r="G210" s="107">
        <f t="shared" si="8"/>
        <v>120</v>
      </c>
      <c r="H210" s="106" t="s">
        <v>114</v>
      </c>
    </row>
    <row r="211" spans="1:8">
      <c r="A211" s="38"/>
      <c r="B211" s="109"/>
      <c r="C211" s="106"/>
      <c r="D211" s="107">
        <f>ROUNDUP(SUM(D203:D210),0)</f>
        <v>108</v>
      </c>
      <c r="E211" s="107"/>
      <c r="F211" s="107"/>
      <c r="G211" s="107">
        <f>ROUND(SUM(G203:G210),0)</f>
        <v>14750</v>
      </c>
      <c r="H211" s="106" t="s">
        <v>114</v>
      </c>
    </row>
    <row r="212" spans="1:8">
      <c r="A212" s="38"/>
      <c r="B212" s="109" t="s">
        <v>119</v>
      </c>
      <c r="C212" s="106"/>
      <c r="D212" s="107"/>
      <c r="E212" s="107"/>
      <c r="F212" s="107"/>
      <c r="G212" s="107">
        <f>ROUND(+G211*5%,0)</f>
        <v>738</v>
      </c>
      <c r="H212" s="106" t="s">
        <v>114</v>
      </c>
    </row>
    <row r="213" spans="1:8">
      <c r="A213" s="38"/>
      <c r="B213" s="109"/>
      <c r="C213" s="106"/>
      <c r="D213" s="107"/>
      <c r="E213" s="107"/>
      <c r="F213" s="107"/>
      <c r="G213" s="107"/>
      <c r="H213" s="106"/>
    </row>
    <row r="214" spans="1:8">
      <c r="A214" s="38"/>
      <c r="B214" s="109"/>
      <c r="C214" s="106"/>
      <c r="D214" s="107"/>
      <c r="E214" s="107"/>
      <c r="F214" s="107"/>
      <c r="G214" s="110">
        <f>SUM(G211:G213)</f>
        <v>15488</v>
      </c>
      <c r="H214" s="111" t="s">
        <v>120</v>
      </c>
    </row>
    <row r="215" spans="1:8">
      <c r="A215" s="38"/>
      <c r="B215" s="109"/>
      <c r="C215" s="106"/>
      <c r="D215" s="107"/>
      <c r="E215" s="107"/>
      <c r="F215" s="110" t="s">
        <v>121</v>
      </c>
      <c r="G215" s="110">
        <f>ROUNDUP((G214/1000),0)</f>
        <v>16</v>
      </c>
      <c r="H215" s="111" t="s">
        <v>122</v>
      </c>
    </row>
    <row r="216" spans="1:8">
      <c r="A216" s="10"/>
      <c r="B216" s="112"/>
      <c r="C216" s="11"/>
      <c r="D216" s="11"/>
      <c r="E216" s="11"/>
      <c r="F216" s="11"/>
      <c r="G216" s="11"/>
      <c r="H216" s="11"/>
    </row>
    <row r="217" spans="1:8">
      <c r="A217" s="38">
        <f>A202+1</f>
        <v>11</v>
      </c>
      <c r="B217" s="37" t="s">
        <v>123</v>
      </c>
      <c r="C217" s="11"/>
      <c r="D217" s="11"/>
      <c r="E217" s="11"/>
      <c r="F217" s="11"/>
      <c r="G217" s="11"/>
      <c r="H217" s="11"/>
    </row>
    <row r="218" spans="1:8">
      <c r="A218" s="10"/>
      <c r="B218" s="29" t="str">
        <f>+B104</f>
        <v xml:space="preserve">Under Footing </v>
      </c>
      <c r="C218" s="11"/>
      <c r="D218" s="11"/>
      <c r="E218" s="11"/>
      <c r="F218" s="11"/>
      <c r="G218" s="35"/>
      <c r="H218" s="33"/>
    </row>
    <row r="219" spans="1:8">
      <c r="A219" s="10"/>
      <c r="B219" s="112" t="str">
        <f>+B105</f>
        <v>F1</v>
      </c>
      <c r="C219" s="11">
        <f>+C105</f>
        <v>12</v>
      </c>
      <c r="D219" s="11">
        <f>(D105*2)+(E105*2)</f>
        <v>7.2</v>
      </c>
      <c r="E219" s="11"/>
      <c r="F219" s="12">
        <f>+F105</f>
        <v>0.45</v>
      </c>
      <c r="G219" s="35">
        <f>PRODUCT(C219:F219)</f>
        <v>38.880000000000003</v>
      </c>
      <c r="H219" s="33" t="s">
        <v>6</v>
      </c>
    </row>
    <row r="220" spans="1:8">
      <c r="A220" s="294"/>
      <c r="B220" s="29"/>
      <c r="C220" s="11"/>
      <c r="D220" s="11"/>
      <c r="E220" s="11"/>
      <c r="F220" s="12"/>
      <c r="G220" s="51"/>
      <c r="H220" s="50"/>
    </row>
    <row r="221" spans="1:8">
      <c r="A221" s="294"/>
      <c r="B221" s="112" t="str">
        <f>+B106</f>
        <v>F2</v>
      </c>
      <c r="C221" s="11">
        <f>+C106</f>
        <v>2</v>
      </c>
      <c r="D221" s="11">
        <f>(D106*2)+(E106*2)</f>
        <v>8.4</v>
      </c>
      <c r="E221" s="11"/>
      <c r="F221" s="12">
        <f>+F106</f>
        <v>0.5</v>
      </c>
      <c r="G221" s="35">
        <f>PRODUCT(C221:F221)</f>
        <v>8.4</v>
      </c>
      <c r="H221" s="33" t="s">
        <v>6</v>
      </c>
    </row>
    <row r="222" spans="1:8">
      <c r="A222" s="294"/>
      <c r="B222" s="312"/>
      <c r="C222" s="313"/>
      <c r="D222" s="313"/>
      <c r="E222" s="313"/>
      <c r="F222" s="314"/>
      <c r="G222" s="51"/>
      <c r="H222" s="50"/>
    </row>
    <row r="223" spans="1:8">
      <c r="A223" s="10"/>
      <c r="B223" s="29" t="s">
        <v>269</v>
      </c>
      <c r="C223" s="11"/>
      <c r="D223" s="11"/>
      <c r="E223" s="11"/>
      <c r="F223" s="11"/>
      <c r="G223" s="36">
        <f>ROUND(SUM(G219:G222)*1.05,0)</f>
        <v>50</v>
      </c>
      <c r="H223" s="38" t="s">
        <v>6</v>
      </c>
    </row>
    <row r="224" spans="1:8">
      <c r="A224" s="10"/>
      <c r="B224" s="29"/>
      <c r="C224" s="11"/>
      <c r="D224" s="11"/>
      <c r="E224" s="11"/>
      <c r="F224" s="11"/>
      <c r="G224" s="36"/>
      <c r="H224" s="38"/>
    </row>
    <row r="225" spans="1:8">
      <c r="A225" s="10"/>
      <c r="B225" s="29" t="str">
        <f>+B110</f>
        <v>RCC Columns</v>
      </c>
      <c r="C225" s="11"/>
      <c r="D225" s="11"/>
      <c r="E225" s="11"/>
      <c r="F225" s="11"/>
      <c r="G225" s="11"/>
      <c r="H225" s="11"/>
    </row>
    <row r="226" spans="1:8">
      <c r="A226" s="10"/>
      <c r="B226" s="29" t="str">
        <f>+B112</f>
        <v xml:space="preserve">Below FFL </v>
      </c>
      <c r="C226" s="11"/>
      <c r="D226" s="11"/>
      <c r="E226" s="11"/>
      <c r="F226" s="11"/>
      <c r="G226" s="11"/>
      <c r="H226" s="11"/>
    </row>
    <row r="227" spans="1:8">
      <c r="A227" s="10"/>
      <c r="B227" s="112" t="str">
        <f>+B113</f>
        <v>C1</v>
      </c>
      <c r="C227" s="11">
        <f>+C113</f>
        <v>14</v>
      </c>
      <c r="D227" s="11">
        <f>+(D113+E113)*2</f>
        <v>1.36</v>
      </c>
      <c r="E227" s="11"/>
      <c r="F227" s="12">
        <f>+F113</f>
        <v>4.57</v>
      </c>
      <c r="G227" s="35">
        <f>PRODUCT(C227:F227)</f>
        <v>87.012800000000013</v>
      </c>
      <c r="H227" s="33" t="s">
        <v>6</v>
      </c>
    </row>
    <row r="228" spans="1:8">
      <c r="A228" s="294"/>
      <c r="B228" s="312"/>
      <c r="C228" s="313"/>
      <c r="D228" s="313"/>
      <c r="E228" s="313"/>
      <c r="F228" s="314"/>
      <c r="G228" s="51"/>
      <c r="H228" s="50"/>
    </row>
    <row r="229" spans="1:8">
      <c r="A229" s="10"/>
      <c r="B229" s="29"/>
      <c r="C229" s="11"/>
      <c r="D229" s="11"/>
      <c r="E229" s="11"/>
      <c r="F229" s="11"/>
      <c r="G229" s="36">
        <f>ROUND(SUM(G227:G228)*1.05,0)</f>
        <v>91</v>
      </c>
      <c r="H229" s="38" t="s">
        <v>6</v>
      </c>
    </row>
    <row r="230" spans="1:8">
      <c r="A230" s="10"/>
      <c r="B230" s="29" t="str">
        <f>+B117</f>
        <v xml:space="preserve">RCC for columns(above FFL upto GF)  </v>
      </c>
      <c r="C230" s="11"/>
      <c r="D230" s="11"/>
      <c r="E230" s="11"/>
      <c r="F230" s="11"/>
      <c r="G230" s="11"/>
      <c r="H230" s="11"/>
    </row>
    <row r="231" spans="1:8">
      <c r="A231" s="10"/>
      <c r="B231" s="112" t="str">
        <f>+B118</f>
        <v>C1</v>
      </c>
      <c r="C231" s="11">
        <f>+C118</f>
        <v>14</v>
      </c>
      <c r="D231" s="11">
        <f>+(D118+E118)*2</f>
        <v>1.36</v>
      </c>
      <c r="E231" s="11"/>
      <c r="F231" s="12">
        <f>+F118</f>
        <v>3.2</v>
      </c>
      <c r="G231" s="35">
        <f>PRODUCT(C231:F231)</f>
        <v>60.928000000000011</v>
      </c>
      <c r="H231" s="33" t="s">
        <v>6</v>
      </c>
    </row>
    <row r="232" spans="1:8">
      <c r="A232" s="63"/>
      <c r="B232" s="29" t="str">
        <f>+B119</f>
        <v>First Floor</v>
      </c>
      <c r="C232" s="11"/>
      <c r="D232" s="11"/>
      <c r="E232" s="11"/>
      <c r="F232" s="12"/>
      <c r="G232" s="42"/>
      <c r="H232" s="40"/>
    </row>
    <row r="233" spans="1:8">
      <c r="A233" s="63"/>
      <c r="B233" s="112" t="str">
        <f>+B120</f>
        <v>C1</v>
      </c>
      <c r="C233" s="11">
        <f>+C120</f>
        <v>14</v>
      </c>
      <c r="D233" s="11">
        <f>+(D120+E120)*2</f>
        <v>1.36</v>
      </c>
      <c r="E233" s="11"/>
      <c r="F233" s="12">
        <f>+F120</f>
        <v>3.2</v>
      </c>
      <c r="G233" s="35">
        <f>PRODUCT(C233:F233)</f>
        <v>60.928000000000011</v>
      </c>
      <c r="H233" s="33" t="s">
        <v>6</v>
      </c>
    </row>
    <row r="234" spans="1:8">
      <c r="A234" s="63"/>
      <c r="B234" s="176"/>
      <c r="C234" s="157"/>
      <c r="D234" s="157"/>
      <c r="E234" s="157"/>
      <c r="F234" s="150"/>
      <c r="G234" s="42"/>
      <c r="H234" s="40"/>
    </row>
    <row r="235" spans="1:8">
      <c r="A235" s="10"/>
      <c r="B235" s="112"/>
      <c r="C235" s="11"/>
      <c r="D235" s="11"/>
      <c r="E235" s="11"/>
      <c r="F235" s="12"/>
      <c r="G235" s="36">
        <f>ROUND(SUM(G231:G234)*1.1,0)</f>
        <v>134</v>
      </c>
      <c r="H235" s="38" t="s">
        <v>6</v>
      </c>
    </row>
    <row r="236" spans="1:8">
      <c r="A236" s="10"/>
      <c r="B236" s="112"/>
      <c r="C236" s="11"/>
      <c r="D236" s="11"/>
      <c r="E236" s="11"/>
      <c r="F236" s="11"/>
      <c r="G236" s="11"/>
      <c r="H236" s="11"/>
    </row>
    <row r="237" spans="1:8">
      <c r="A237" s="10"/>
      <c r="B237" s="29" t="s">
        <v>124</v>
      </c>
      <c r="C237" s="33"/>
      <c r="D237" s="36" t="s">
        <v>79</v>
      </c>
      <c r="E237" s="36"/>
      <c r="F237" s="11"/>
      <c r="G237" s="113">
        <f>G229</f>
        <v>91</v>
      </c>
      <c r="H237" s="38" t="s">
        <v>6</v>
      </c>
    </row>
    <row r="238" spans="1:8">
      <c r="A238" s="10"/>
      <c r="B238" s="29" t="s">
        <v>124</v>
      </c>
      <c r="C238" s="142" t="s">
        <v>233</v>
      </c>
      <c r="D238" s="143"/>
      <c r="E238" s="144"/>
      <c r="F238" s="11"/>
      <c r="G238" s="113">
        <f>G235</f>
        <v>134</v>
      </c>
      <c r="H238" s="38" t="s">
        <v>6</v>
      </c>
    </row>
    <row r="239" spans="1:8">
      <c r="A239" s="10"/>
      <c r="B239" s="29"/>
      <c r="C239" s="10"/>
      <c r="D239" s="10"/>
      <c r="E239" s="638" t="s">
        <v>110</v>
      </c>
      <c r="F239" s="639"/>
      <c r="G239" s="113">
        <f>SUM(G237:G238)</f>
        <v>225</v>
      </c>
      <c r="H239" s="38" t="s">
        <v>6</v>
      </c>
    </row>
    <row r="240" spans="1:8">
      <c r="A240" s="63"/>
      <c r="B240" s="124"/>
      <c r="C240" s="63"/>
      <c r="D240" s="63"/>
      <c r="E240" s="257"/>
      <c r="F240" s="258"/>
      <c r="G240" s="115"/>
      <c r="H240" s="44"/>
    </row>
    <row r="241" spans="1:8">
      <c r="A241" s="10"/>
      <c r="B241" s="29" t="s">
        <v>126</v>
      </c>
      <c r="C241" s="11"/>
      <c r="D241" s="11"/>
      <c r="E241" s="11"/>
      <c r="F241" s="11"/>
      <c r="G241" s="11"/>
      <c r="H241" s="11"/>
    </row>
    <row r="242" spans="1:8">
      <c r="A242" s="10"/>
      <c r="B242" s="29" t="str">
        <f>B129</f>
        <v>Horizontal  Beams</v>
      </c>
      <c r="C242" s="11"/>
      <c r="D242" s="11"/>
      <c r="E242" s="11"/>
      <c r="F242" s="11"/>
      <c r="G242" s="35"/>
      <c r="H242" s="33"/>
    </row>
    <row r="243" spans="1:8">
      <c r="A243" s="10"/>
      <c r="B243" s="112" t="str">
        <f>B130</f>
        <v>PB1</v>
      </c>
      <c r="C243" s="11">
        <f>C130</f>
        <v>3</v>
      </c>
      <c r="D243" s="11">
        <f>D130</f>
        <v>15.23</v>
      </c>
      <c r="E243" s="11"/>
      <c r="F243" s="11">
        <f>F130*2</f>
        <v>0.76</v>
      </c>
      <c r="G243" s="35">
        <f t="shared" ref="G243:G245" si="9">PRODUCT(C243:F243)</f>
        <v>34.724399999999996</v>
      </c>
      <c r="H243" s="33" t="s">
        <v>6</v>
      </c>
    </row>
    <row r="244" spans="1:8">
      <c r="A244" s="10"/>
      <c r="B244" s="29" t="str">
        <f>B131</f>
        <v>Vertical  Beams</v>
      </c>
      <c r="C244" s="11"/>
      <c r="D244" s="11"/>
      <c r="E244" s="11"/>
      <c r="F244" s="11"/>
      <c r="G244" s="35"/>
      <c r="H244" s="33"/>
    </row>
    <row r="245" spans="1:8">
      <c r="A245" s="10"/>
      <c r="B245" s="112" t="str">
        <f>B132</f>
        <v>PB2</v>
      </c>
      <c r="C245" s="11">
        <f>C132</f>
        <v>5</v>
      </c>
      <c r="D245" s="11">
        <f>D132</f>
        <v>7.78</v>
      </c>
      <c r="E245" s="11"/>
      <c r="F245" s="11">
        <f>F132*2</f>
        <v>0.76</v>
      </c>
      <c r="G245" s="35">
        <f t="shared" si="9"/>
        <v>29.564</v>
      </c>
      <c r="H245" s="33" t="s">
        <v>6</v>
      </c>
    </row>
    <row r="246" spans="1:8">
      <c r="A246" s="63"/>
      <c r="B246" s="176"/>
      <c r="C246" s="157"/>
      <c r="D246" s="157"/>
      <c r="E246" s="157"/>
      <c r="F246" s="157"/>
      <c r="G246" s="42"/>
      <c r="H246" s="40"/>
    </row>
    <row r="247" spans="1:8">
      <c r="A247" s="10"/>
      <c r="B247" s="112"/>
      <c r="C247" s="11"/>
      <c r="D247" s="11"/>
      <c r="E247" s="11"/>
      <c r="F247" s="11"/>
      <c r="G247" s="36">
        <f>ROUND(SUM(G243:G246)*1.05,0)</f>
        <v>68</v>
      </c>
      <c r="H247" s="38" t="s">
        <v>6</v>
      </c>
    </row>
    <row r="248" spans="1:8">
      <c r="A248" s="10"/>
      <c r="B248" s="29" t="s">
        <v>127</v>
      </c>
      <c r="C248" s="11"/>
      <c r="D248" s="11"/>
      <c r="E248" s="11"/>
      <c r="F248" s="11"/>
      <c r="G248" s="11"/>
      <c r="H248" s="11"/>
    </row>
    <row r="249" spans="1:8">
      <c r="A249" s="10"/>
      <c r="B249" s="29" t="str">
        <f>B137</f>
        <v xml:space="preserve">Ground Floor </v>
      </c>
      <c r="C249" s="11"/>
      <c r="D249" s="11"/>
      <c r="E249" s="11"/>
      <c r="F249" s="11"/>
      <c r="G249" s="11"/>
      <c r="H249" s="11"/>
    </row>
    <row r="250" spans="1:8">
      <c r="A250" s="10"/>
      <c r="B250" s="112"/>
      <c r="C250" s="11">
        <f t="shared" ref="C250:D252" si="10">C139</f>
        <v>3</v>
      </c>
      <c r="D250" s="11">
        <f t="shared" si="10"/>
        <v>15.23</v>
      </c>
      <c r="E250" s="12"/>
      <c r="F250" s="12">
        <f>E139+F139*2-0.125*2</f>
        <v>0.73</v>
      </c>
      <c r="G250" s="35">
        <f t="shared" ref="G250" si="11">PRODUCT(C250:F250)</f>
        <v>33.353699999999996</v>
      </c>
      <c r="H250" s="33" t="s">
        <v>6</v>
      </c>
    </row>
    <row r="251" spans="1:8">
      <c r="A251" s="63"/>
      <c r="B251" s="112"/>
      <c r="C251" s="11">
        <f t="shared" si="10"/>
        <v>5</v>
      </c>
      <c r="D251" s="11">
        <f t="shared" si="10"/>
        <v>7.75</v>
      </c>
      <c r="E251" s="12"/>
      <c r="F251" s="12">
        <f>E140+F140*2-0.125*2</f>
        <v>0.88000000000000012</v>
      </c>
      <c r="G251" s="35">
        <f t="shared" ref="G251" si="12">PRODUCT(C251:F251)</f>
        <v>34.1</v>
      </c>
      <c r="H251" s="33" t="s">
        <v>6</v>
      </c>
    </row>
    <row r="252" spans="1:8">
      <c r="A252" s="63"/>
      <c r="B252" s="176"/>
      <c r="C252" s="11">
        <f t="shared" si="10"/>
        <v>1</v>
      </c>
      <c r="D252" s="11">
        <f t="shared" si="10"/>
        <v>4.2</v>
      </c>
      <c r="E252" s="12"/>
      <c r="F252" s="12">
        <f>E141+F141*2-0.125*2</f>
        <v>0.88000000000000012</v>
      </c>
      <c r="G252" s="35">
        <f t="shared" ref="G252" si="13">PRODUCT(C252:F252)</f>
        <v>3.6960000000000006</v>
      </c>
      <c r="H252" s="33" t="s">
        <v>6</v>
      </c>
    </row>
    <row r="253" spans="1:8">
      <c r="A253" s="63"/>
      <c r="B253" s="112" t="str">
        <f>B142</f>
        <v xml:space="preserve">First Floor </v>
      </c>
      <c r="C253" s="11"/>
      <c r="D253" s="11"/>
      <c r="E253" s="12"/>
      <c r="F253" s="12"/>
      <c r="G253" s="42"/>
      <c r="H253" s="40"/>
    </row>
    <row r="254" spans="1:8">
      <c r="A254" s="63"/>
      <c r="B254" s="112"/>
      <c r="C254" s="11">
        <v>3</v>
      </c>
      <c r="D254" s="11">
        <v>15.23</v>
      </c>
      <c r="E254" s="12"/>
      <c r="F254" s="12">
        <v>0.73</v>
      </c>
      <c r="G254" s="35">
        <f t="shared" ref="G254:G255" si="14">PRODUCT(C254:F254)</f>
        <v>33.353699999999996</v>
      </c>
      <c r="H254" s="33" t="s">
        <v>6</v>
      </c>
    </row>
    <row r="255" spans="1:8">
      <c r="A255" s="63"/>
      <c r="B255" s="112"/>
      <c r="C255" s="11">
        <v>5</v>
      </c>
      <c r="D255" s="11">
        <v>7.75</v>
      </c>
      <c r="E255" s="12"/>
      <c r="F255" s="12">
        <v>0.88</v>
      </c>
      <c r="G255" s="35">
        <f t="shared" si="14"/>
        <v>34.1</v>
      </c>
      <c r="H255" s="33" t="s">
        <v>6</v>
      </c>
    </row>
    <row r="256" spans="1:8">
      <c r="A256" s="63"/>
      <c r="B256" s="176"/>
      <c r="C256" s="11">
        <v>1</v>
      </c>
      <c r="D256" s="11">
        <v>4.2</v>
      </c>
      <c r="E256" s="12"/>
      <c r="F256" s="12">
        <v>0.88</v>
      </c>
      <c r="G256" s="35">
        <f t="shared" ref="G256" si="15">PRODUCT(C256:F256)</f>
        <v>3.6960000000000002</v>
      </c>
      <c r="H256" s="33" t="s">
        <v>6</v>
      </c>
    </row>
    <row r="257" spans="1:8">
      <c r="A257" s="63"/>
      <c r="B257" s="176"/>
      <c r="C257" s="157"/>
      <c r="D257" s="157"/>
      <c r="E257" s="150"/>
      <c r="F257" s="150"/>
      <c r="G257" s="42"/>
      <c r="H257" s="40"/>
    </row>
    <row r="258" spans="1:8">
      <c r="A258" s="10"/>
      <c r="B258" s="112"/>
      <c r="C258" s="11"/>
      <c r="D258" s="11"/>
      <c r="E258" s="12"/>
      <c r="F258" s="12"/>
      <c r="G258" s="36">
        <f>ROUND(SUM(G250:G257)*1.05,0)</f>
        <v>149</v>
      </c>
      <c r="H258" s="38" t="s">
        <v>6</v>
      </c>
    </row>
    <row r="259" spans="1:8">
      <c r="A259" s="10"/>
      <c r="B259" s="13"/>
      <c r="C259" s="12"/>
      <c r="D259" s="12"/>
      <c r="E259" s="12"/>
      <c r="F259" s="12"/>
      <c r="G259" s="36"/>
      <c r="H259" s="38"/>
    </row>
    <row r="260" spans="1:8">
      <c r="A260" s="10"/>
      <c r="B260" s="29" t="s">
        <v>128</v>
      </c>
      <c r="C260" s="10"/>
      <c r="D260" s="10" t="s">
        <v>734</v>
      </c>
      <c r="E260" s="12"/>
      <c r="F260" s="12"/>
      <c r="G260" s="113">
        <f>G258</f>
        <v>149</v>
      </c>
      <c r="H260" s="38" t="s">
        <v>6</v>
      </c>
    </row>
    <row r="261" spans="1:8">
      <c r="A261" s="10"/>
      <c r="B261" s="29"/>
      <c r="C261" s="10"/>
      <c r="D261" s="10"/>
      <c r="E261" s="638"/>
      <c r="F261" s="639"/>
      <c r="G261" s="113"/>
      <c r="H261" s="38"/>
    </row>
    <row r="262" spans="1:8">
      <c r="A262" s="10"/>
      <c r="B262" s="29" t="s">
        <v>129</v>
      </c>
      <c r="C262" s="11"/>
      <c r="D262" s="11"/>
      <c r="E262" s="11"/>
      <c r="F262" s="11"/>
      <c r="G262" s="11"/>
      <c r="H262" s="11"/>
    </row>
    <row r="263" spans="1:8">
      <c r="A263" s="10"/>
      <c r="B263" s="114" t="str">
        <f>B152</f>
        <v xml:space="preserve">GROUND  FLOOR  </v>
      </c>
      <c r="C263" s="12"/>
      <c r="D263" s="12"/>
      <c r="E263" s="12"/>
      <c r="F263" s="12"/>
      <c r="G263" s="11"/>
      <c r="H263" s="11"/>
    </row>
    <row r="264" spans="1:8">
      <c r="A264" s="63"/>
      <c r="B264" s="13" t="str">
        <f>B153</f>
        <v>Slab-1</v>
      </c>
      <c r="C264" s="149">
        <f>C153</f>
        <v>1</v>
      </c>
      <c r="D264" s="12">
        <f>D153</f>
        <v>12.23</v>
      </c>
      <c r="E264" s="12">
        <f>E153</f>
        <v>7.75</v>
      </c>
      <c r="F264" s="150"/>
      <c r="G264" s="35">
        <f>PRODUCT(C264:F264)</f>
        <v>94.782499999999999</v>
      </c>
      <c r="H264" s="33" t="s">
        <v>6</v>
      </c>
    </row>
    <row r="265" spans="1:8">
      <c r="A265" s="63"/>
      <c r="B265" s="114" t="str">
        <f>B154</f>
        <v>First Floor</v>
      </c>
      <c r="C265" s="149"/>
      <c r="D265" s="12"/>
      <c r="E265" s="12"/>
      <c r="F265" s="150"/>
      <c r="G265" s="42"/>
      <c r="H265" s="40"/>
    </row>
    <row r="266" spans="1:8">
      <c r="A266" s="63"/>
      <c r="B266" s="13" t="str">
        <f>B155</f>
        <v>Slab-1</v>
      </c>
      <c r="C266" s="149">
        <f>C155</f>
        <v>1</v>
      </c>
      <c r="D266" s="12">
        <f>D155</f>
        <v>15.23</v>
      </c>
      <c r="E266" s="12">
        <f>E155</f>
        <v>7.75</v>
      </c>
      <c r="F266" s="150"/>
      <c r="G266" s="35">
        <f t="shared" ref="G266" si="16">PRODUCT(C266:F266)</f>
        <v>118.0325</v>
      </c>
      <c r="H266" s="33" t="s">
        <v>6</v>
      </c>
    </row>
    <row r="267" spans="1:8">
      <c r="A267" s="63"/>
      <c r="B267" s="151"/>
      <c r="C267" s="236"/>
      <c r="D267" s="150"/>
      <c r="E267" s="150"/>
      <c r="F267" s="150"/>
      <c r="G267" s="42"/>
      <c r="H267" s="40"/>
    </row>
    <row r="268" spans="1:8">
      <c r="A268" s="63"/>
      <c r="B268" s="13"/>
      <c r="C268" s="149"/>
      <c r="D268" s="12"/>
      <c r="E268" s="12"/>
      <c r="F268" s="150"/>
      <c r="G268" s="36">
        <f>ROUND(SUM(G264:G267)*1.05,0)</f>
        <v>223</v>
      </c>
      <c r="H268" s="38" t="s">
        <v>6</v>
      </c>
    </row>
    <row r="269" spans="1:8">
      <c r="A269" s="10"/>
      <c r="B269" s="13"/>
      <c r="C269" s="12"/>
      <c r="D269" s="12"/>
      <c r="E269" s="12"/>
      <c r="F269" s="12"/>
      <c r="G269" s="11"/>
      <c r="H269" s="11"/>
    </row>
    <row r="270" spans="1:8">
      <c r="A270" s="10"/>
      <c r="B270" s="114" t="s">
        <v>130</v>
      </c>
      <c r="C270" s="113"/>
      <c r="D270" s="10" t="s">
        <v>734</v>
      </c>
      <c r="E270" s="113"/>
      <c r="F270" s="113"/>
      <c r="G270" s="113">
        <f>G268</f>
        <v>223</v>
      </c>
      <c r="H270" s="38" t="s">
        <v>6</v>
      </c>
    </row>
    <row r="271" spans="1:8">
      <c r="A271" s="63"/>
      <c r="B271" s="156"/>
      <c r="C271" s="115"/>
      <c r="D271" s="63"/>
      <c r="E271" s="115"/>
      <c r="F271" s="115"/>
      <c r="G271" s="115"/>
      <c r="H271" s="44"/>
    </row>
    <row r="272" spans="1:8">
      <c r="A272" s="10"/>
      <c r="B272" s="29" t="s">
        <v>131</v>
      </c>
      <c r="C272" s="12"/>
      <c r="D272" s="12"/>
      <c r="E272" s="12"/>
      <c r="F272" s="12"/>
      <c r="G272" s="11"/>
      <c r="H272" s="11"/>
    </row>
    <row r="273" spans="1:8">
      <c r="A273" s="63"/>
      <c r="B273" s="124" t="s">
        <v>80</v>
      </c>
      <c r="C273" s="150"/>
      <c r="D273" s="150"/>
      <c r="E273" s="150"/>
      <c r="F273" s="150"/>
      <c r="G273" s="157"/>
      <c r="H273" s="157"/>
    </row>
    <row r="274" spans="1:8">
      <c r="A274" s="63"/>
      <c r="B274" s="114" t="str">
        <f>B163</f>
        <v>Staircase-1</v>
      </c>
      <c r="C274" s="150"/>
      <c r="D274" s="150"/>
      <c r="E274" s="150"/>
      <c r="F274" s="150"/>
      <c r="G274" s="157"/>
      <c r="H274" s="157"/>
    </row>
    <row r="275" spans="1:8">
      <c r="A275" s="10"/>
      <c r="B275" s="34" t="s">
        <v>95</v>
      </c>
      <c r="C275" s="149">
        <v>1</v>
      </c>
      <c r="D275" s="12">
        <v>4.5</v>
      </c>
      <c r="E275" s="12">
        <v>1.85</v>
      </c>
      <c r="F275" s="12"/>
      <c r="G275" s="35">
        <f>PRODUCT(C275:F275)</f>
        <v>8.3250000000000011</v>
      </c>
      <c r="H275" s="33" t="s">
        <v>6</v>
      </c>
    </row>
    <row r="276" spans="1:8">
      <c r="A276" s="10"/>
      <c r="B276" s="34" t="s">
        <v>96</v>
      </c>
      <c r="C276" s="149">
        <v>12</v>
      </c>
      <c r="D276" s="12">
        <v>1.5</v>
      </c>
      <c r="E276" s="12"/>
      <c r="F276" s="12">
        <v>0.15</v>
      </c>
      <c r="G276" s="35">
        <f t="shared" ref="G276:G281" si="17">PRODUCT(C276:F276)</f>
        <v>2.6999999999999997</v>
      </c>
      <c r="H276" s="33" t="s">
        <v>6</v>
      </c>
    </row>
    <row r="277" spans="1:8">
      <c r="A277" s="10"/>
      <c r="B277" s="34" t="s">
        <v>97</v>
      </c>
      <c r="C277" s="149">
        <v>1</v>
      </c>
      <c r="D277" s="12">
        <v>3</v>
      </c>
      <c r="E277" s="12">
        <v>1.5</v>
      </c>
      <c r="F277" s="11"/>
      <c r="G277" s="35">
        <f t="shared" si="17"/>
        <v>4.5</v>
      </c>
      <c r="H277" s="33" t="s">
        <v>6</v>
      </c>
    </row>
    <row r="278" spans="1:8">
      <c r="A278" s="10"/>
      <c r="B278" s="34"/>
      <c r="C278" s="149">
        <v>1</v>
      </c>
      <c r="D278" s="12">
        <v>1.5</v>
      </c>
      <c r="E278" s="12"/>
      <c r="F278" s="604">
        <v>0.17499999999999999</v>
      </c>
      <c r="G278" s="35">
        <f t="shared" si="17"/>
        <v>0.26249999999999996</v>
      </c>
      <c r="H278" s="33" t="s">
        <v>6</v>
      </c>
    </row>
    <row r="279" spans="1:8">
      <c r="A279" s="63"/>
      <c r="B279" s="34" t="s">
        <v>98</v>
      </c>
      <c r="C279" s="236">
        <v>1</v>
      </c>
      <c r="D279" s="150">
        <v>3</v>
      </c>
      <c r="E279" s="150">
        <v>1.1299999999999999</v>
      </c>
      <c r="F279" s="603"/>
      <c r="G279" s="35">
        <f t="shared" si="17"/>
        <v>3.3899999999999997</v>
      </c>
      <c r="H279" s="33" t="s">
        <v>6</v>
      </c>
    </row>
    <row r="280" spans="1:8">
      <c r="A280" s="63"/>
      <c r="B280" s="34" t="s">
        <v>95</v>
      </c>
      <c r="C280" s="149">
        <v>1</v>
      </c>
      <c r="D280" s="12">
        <v>4.5</v>
      </c>
      <c r="E280" s="12">
        <v>1.85</v>
      </c>
      <c r="F280" s="12"/>
      <c r="G280" s="35">
        <f t="shared" si="17"/>
        <v>8.3250000000000011</v>
      </c>
      <c r="H280" s="33" t="s">
        <v>6</v>
      </c>
    </row>
    <row r="281" spans="1:8">
      <c r="A281" s="63"/>
      <c r="B281" s="34" t="s">
        <v>96</v>
      </c>
      <c r="C281" s="149">
        <v>12</v>
      </c>
      <c r="D281" s="12">
        <v>1.5</v>
      </c>
      <c r="E281" s="12"/>
      <c r="F281" s="12">
        <v>0.15</v>
      </c>
      <c r="G281" s="35">
        <f t="shared" si="17"/>
        <v>2.6999999999999997</v>
      </c>
      <c r="H281" s="33" t="s">
        <v>6</v>
      </c>
    </row>
    <row r="282" spans="1:8">
      <c r="A282" s="10"/>
      <c r="B282" s="13"/>
      <c r="C282" s="12"/>
      <c r="D282" s="12"/>
      <c r="E282" s="12"/>
      <c r="F282" s="12"/>
      <c r="G282" s="35"/>
      <c r="H282" s="33"/>
    </row>
    <row r="283" spans="1:8">
      <c r="A283" s="10"/>
      <c r="B283" s="13"/>
      <c r="C283" s="12"/>
      <c r="D283" s="12"/>
      <c r="E283" s="12"/>
      <c r="F283" s="12"/>
      <c r="G283" s="36">
        <f>ROUND(SUM(G275:G282)*1.05,0)</f>
        <v>32</v>
      </c>
      <c r="H283" s="38" t="s">
        <v>6</v>
      </c>
    </row>
    <row r="284" spans="1:8">
      <c r="A284" s="10"/>
      <c r="B284" s="13"/>
      <c r="C284" s="12"/>
      <c r="D284" s="12"/>
      <c r="E284" s="12"/>
      <c r="F284" s="12"/>
      <c r="G284" s="11"/>
      <c r="H284" s="11"/>
    </row>
    <row r="285" spans="1:8">
      <c r="A285" s="10"/>
      <c r="B285" s="114" t="s">
        <v>99</v>
      </c>
      <c r="C285" s="113"/>
      <c r="D285" s="113"/>
      <c r="E285" s="113"/>
      <c r="F285" s="113"/>
      <c r="G285" s="113">
        <f>G283</f>
        <v>32</v>
      </c>
      <c r="H285" s="38" t="s">
        <v>6</v>
      </c>
    </row>
    <row r="286" spans="1:8">
      <c r="A286" s="63"/>
      <c r="B286" s="156"/>
      <c r="C286" s="115"/>
      <c r="D286" s="115"/>
      <c r="E286" s="237"/>
      <c r="F286" s="238"/>
      <c r="G286" s="115"/>
      <c r="H286" s="44"/>
    </row>
    <row r="287" spans="1:8">
      <c r="A287" s="63"/>
      <c r="B287" s="156"/>
      <c r="C287" s="115"/>
      <c r="D287" s="115"/>
      <c r="E287" s="638" t="s">
        <v>110</v>
      </c>
      <c r="F287" s="639"/>
      <c r="G287" s="113">
        <f>SUM(G285:G285)</f>
        <v>32</v>
      </c>
      <c r="H287" s="38" t="s">
        <v>6</v>
      </c>
    </row>
    <row r="288" spans="1:8">
      <c r="A288" s="10"/>
      <c r="B288" s="13"/>
      <c r="C288" s="12"/>
      <c r="D288" s="12"/>
      <c r="E288" s="12"/>
      <c r="F288" s="12"/>
      <c r="G288" s="11"/>
      <c r="H288" s="11"/>
    </row>
    <row r="289" spans="1:8">
      <c r="A289" s="10"/>
      <c r="B289" s="13"/>
      <c r="C289" s="12"/>
      <c r="D289" s="12"/>
      <c r="E289" s="12"/>
      <c r="F289" s="12"/>
      <c r="G289" s="11"/>
      <c r="H289" s="11"/>
    </row>
    <row r="290" spans="1:8">
      <c r="A290" s="10"/>
      <c r="B290" s="114" t="s">
        <v>132</v>
      </c>
      <c r="C290" s="12"/>
      <c r="D290" s="12"/>
      <c r="E290" s="12"/>
      <c r="F290" s="12"/>
      <c r="G290" s="11"/>
      <c r="H290" s="11"/>
    </row>
    <row r="291" spans="1:8">
      <c r="A291" s="63"/>
      <c r="B291" s="156" t="s">
        <v>80</v>
      </c>
      <c r="C291" s="150"/>
      <c r="D291" s="150"/>
      <c r="E291" s="150"/>
      <c r="F291" s="150"/>
      <c r="G291" s="157"/>
      <c r="H291" s="157"/>
    </row>
    <row r="292" spans="1:8">
      <c r="A292" s="10"/>
      <c r="B292" s="13"/>
      <c r="C292" s="149">
        <v>2</v>
      </c>
      <c r="D292" s="12">
        <f>+D178</f>
        <v>15.23</v>
      </c>
      <c r="E292" s="12"/>
      <c r="F292" s="12">
        <v>1.1000000000000001</v>
      </c>
      <c r="G292" s="35">
        <f t="shared" ref="G292:G293" si="18">PRODUCT(C292:F292)</f>
        <v>33.506</v>
      </c>
      <c r="H292" s="33" t="s">
        <v>6</v>
      </c>
    </row>
    <row r="293" spans="1:8">
      <c r="A293" s="10"/>
      <c r="B293" s="13"/>
      <c r="C293" s="149">
        <v>3</v>
      </c>
      <c r="D293" s="12">
        <v>7.75</v>
      </c>
      <c r="E293" s="12"/>
      <c r="F293" s="12">
        <v>1.1000000000000001</v>
      </c>
      <c r="G293" s="35">
        <f t="shared" si="18"/>
        <v>25.575000000000003</v>
      </c>
      <c r="H293" s="33" t="s">
        <v>6</v>
      </c>
    </row>
    <row r="294" spans="1:8">
      <c r="A294" s="63"/>
      <c r="B294" s="151"/>
      <c r="C294" s="236">
        <v>1</v>
      </c>
      <c r="D294" s="42">
        <v>12</v>
      </c>
      <c r="E294" s="150"/>
      <c r="F294" s="150">
        <v>1.1000000000000001</v>
      </c>
      <c r="G294" s="35">
        <f t="shared" ref="G294:G297" si="19">PRODUCT(C294:F294)</f>
        <v>13.200000000000001</v>
      </c>
      <c r="H294" s="33" t="s">
        <v>6</v>
      </c>
    </row>
    <row r="295" spans="1:8">
      <c r="A295" s="63"/>
      <c r="B295" s="151"/>
      <c r="C295" s="236">
        <v>3</v>
      </c>
      <c r="D295" s="42">
        <v>3.5</v>
      </c>
      <c r="E295" s="150"/>
      <c r="F295" s="150">
        <v>0.6</v>
      </c>
      <c r="G295" s="35">
        <f t="shared" si="19"/>
        <v>6.3</v>
      </c>
      <c r="H295" s="33" t="s">
        <v>6</v>
      </c>
    </row>
    <row r="296" spans="1:8">
      <c r="A296" s="63"/>
      <c r="B296" s="151"/>
      <c r="C296" s="236">
        <v>2</v>
      </c>
      <c r="D296" s="42">
        <v>3</v>
      </c>
      <c r="E296" s="150"/>
      <c r="F296" s="150">
        <v>0.6</v>
      </c>
      <c r="G296" s="35">
        <f t="shared" si="19"/>
        <v>3.5999999999999996</v>
      </c>
      <c r="H296" s="33" t="s">
        <v>6</v>
      </c>
    </row>
    <row r="297" spans="1:8">
      <c r="A297" s="63"/>
      <c r="B297" s="151"/>
      <c r="C297" s="236">
        <v>1</v>
      </c>
      <c r="D297" s="42">
        <v>6.1</v>
      </c>
      <c r="E297" s="150"/>
      <c r="F297" s="150">
        <v>0.6</v>
      </c>
      <c r="G297" s="35">
        <f t="shared" si="19"/>
        <v>3.6599999999999997</v>
      </c>
      <c r="H297" s="33" t="s">
        <v>6</v>
      </c>
    </row>
    <row r="298" spans="1:8">
      <c r="A298" s="63"/>
      <c r="B298" s="151"/>
      <c r="C298" s="236"/>
      <c r="D298" s="150"/>
      <c r="E298" s="150"/>
      <c r="F298" s="150"/>
      <c r="G298" s="42"/>
      <c r="H298" s="40"/>
    </row>
    <row r="299" spans="1:8">
      <c r="A299" s="10"/>
      <c r="B299" s="13"/>
      <c r="C299" s="149"/>
      <c r="D299" s="10" t="s">
        <v>734</v>
      </c>
      <c r="E299" s="12"/>
      <c r="F299" s="113" t="s">
        <v>33</v>
      </c>
      <c r="G299" s="36">
        <f>ROUND(SUM(G292:G298)*1.05,0)</f>
        <v>90</v>
      </c>
      <c r="H299" s="38" t="s">
        <v>6</v>
      </c>
    </row>
    <row r="300" spans="1:8">
      <c r="A300" s="10"/>
      <c r="B300" s="13"/>
      <c r="C300" s="149"/>
      <c r="D300" s="12"/>
      <c r="E300" s="12"/>
      <c r="F300" s="12"/>
      <c r="G300" s="11"/>
      <c r="H300" s="11"/>
    </row>
    <row r="301" spans="1:8">
      <c r="A301" s="10"/>
      <c r="B301" s="114" t="s">
        <v>134</v>
      </c>
      <c r="C301" s="149"/>
      <c r="D301" s="12"/>
      <c r="E301" s="12"/>
      <c r="F301" s="12"/>
      <c r="G301" s="11"/>
      <c r="H301" s="11"/>
    </row>
    <row r="302" spans="1:8">
      <c r="A302" s="63"/>
      <c r="B302" s="156" t="s">
        <v>80</v>
      </c>
      <c r="C302" s="236"/>
      <c r="D302" s="150"/>
      <c r="E302" s="150"/>
      <c r="F302" s="150"/>
      <c r="G302" s="157"/>
      <c r="H302" s="157"/>
    </row>
    <row r="303" spans="1:8">
      <c r="A303" s="10"/>
      <c r="B303" s="13"/>
      <c r="C303" s="149">
        <v>2</v>
      </c>
      <c r="D303" s="12">
        <v>16.43</v>
      </c>
      <c r="E303" s="12">
        <v>0.67500000000000004</v>
      </c>
      <c r="F303" s="12"/>
      <c r="G303" s="35">
        <f t="shared" ref="G303:G304" si="20">PRODUCT(C303:F303)</f>
        <v>22.180500000000002</v>
      </c>
      <c r="H303" s="33" t="s">
        <v>6</v>
      </c>
    </row>
    <row r="304" spans="1:8">
      <c r="A304" s="10"/>
      <c r="B304" s="13"/>
      <c r="C304" s="149">
        <v>2</v>
      </c>
      <c r="D304" s="12">
        <v>7.75</v>
      </c>
      <c r="E304" s="12">
        <v>0.67500000000000004</v>
      </c>
      <c r="F304" s="12"/>
      <c r="G304" s="35">
        <f t="shared" si="20"/>
        <v>10.4625</v>
      </c>
      <c r="H304" s="33" t="s">
        <v>6</v>
      </c>
    </row>
    <row r="305" spans="1:8">
      <c r="A305" s="63"/>
      <c r="B305" s="151"/>
      <c r="C305" s="150"/>
      <c r="D305" s="150"/>
      <c r="E305" s="150"/>
      <c r="F305" s="150"/>
      <c r="G305" s="42"/>
      <c r="H305" s="40"/>
    </row>
    <row r="306" spans="1:8">
      <c r="A306" s="10"/>
      <c r="B306" s="13"/>
      <c r="C306" s="12"/>
      <c r="D306" s="10" t="s">
        <v>734</v>
      </c>
      <c r="E306" s="12"/>
      <c r="F306" s="113" t="s">
        <v>33</v>
      </c>
      <c r="G306" s="36">
        <f>ROUND(SUM(G303:G305)*1.05,0)</f>
        <v>34</v>
      </c>
      <c r="H306" s="38" t="s">
        <v>6</v>
      </c>
    </row>
    <row r="307" spans="1:8">
      <c r="A307" s="80">
        <f>A217+1</f>
        <v>12</v>
      </c>
      <c r="B307" s="116" t="s">
        <v>135</v>
      </c>
      <c r="C307" s="81"/>
      <c r="D307" s="82"/>
      <c r="E307" s="82"/>
      <c r="F307" s="82"/>
      <c r="G307" s="82"/>
      <c r="H307" s="81"/>
    </row>
    <row r="308" spans="1:8">
      <c r="A308" s="80"/>
      <c r="B308" s="117" t="s">
        <v>611</v>
      </c>
      <c r="C308" s="81"/>
      <c r="D308" s="82"/>
      <c r="E308" s="82"/>
      <c r="F308" s="82"/>
      <c r="G308" s="82"/>
      <c r="H308" s="81"/>
    </row>
    <row r="309" spans="1:8">
      <c r="A309" s="80"/>
      <c r="B309" s="116" t="s">
        <v>80</v>
      </c>
      <c r="C309" s="81"/>
      <c r="D309" s="82"/>
      <c r="E309" s="82"/>
      <c r="F309" s="82"/>
      <c r="G309" s="82"/>
      <c r="H309" s="81"/>
    </row>
    <row r="310" spans="1:8">
      <c r="A310" s="80"/>
      <c r="B310" s="83" t="s">
        <v>136</v>
      </c>
      <c r="C310" s="81">
        <v>3</v>
      </c>
      <c r="D310" s="82">
        <v>15</v>
      </c>
      <c r="E310" s="82">
        <v>0.2</v>
      </c>
      <c r="F310" s="82">
        <v>3</v>
      </c>
      <c r="G310" s="35">
        <f>PRODUCT(C310:F310)</f>
        <v>27</v>
      </c>
      <c r="H310" s="81" t="s">
        <v>7</v>
      </c>
    </row>
    <row r="311" spans="1:8">
      <c r="A311" s="80"/>
      <c r="B311" s="83" t="s">
        <v>137</v>
      </c>
      <c r="C311" s="81">
        <v>3</v>
      </c>
      <c r="D311" s="82">
        <v>7.75</v>
      </c>
      <c r="E311" s="82">
        <v>0.2</v>
      </c>
      <c r="F311" s="82">
        <v>3</v>
      </c>
      <c r="G311" s="35">
        <f>PRODUCT(C311:F311)</f>
        <v>13.950000000000001</v>
      </c>
      <c r="H311" s="81" t="s">
        <v>7</v>
      </c>
    </row>
    <row r="312" spans="1:8">
      <c r="A312" s="84"/>
      <c r="B312" s="85" t="s">
        <v>200</v>
      </c>
      <c r="C312" s="86"/>
      <c r="D312" s="87"/>
      <c r="E312" s="87"/>
      <c r="F312" s="87"/>
      <c r="G312" s="42"/>
      <c r="H312" s="86"/>
    </row>
    <row r="313" spans="1:8">
      <c r="A313" s="84"/>
      <c r="B313" s="88" t="s">
        <v>271</v>
      </c>
      <c r="C313" s="86">
        <v>2</v>
      </c>
      <c r="D313" s="87">
        <v>2.1</v>
      </c>
      <c r="E313" s="87">
        <v>0.9</v>
      </c>
      <c r="F313" s="87">
        <v>0.15</v>
      </c>
      <c r="G313" s="35">
        <f>PRODUCT(C313:F313)</f>
        <v>0.56700000000000006</v>
      </c>
      <c r="H313" s="81" t="s">
        <v>7</v>
      </c>
    </row>
    <row r="314" spans="1:8">
      <c r="A314" s="84"/>
      <c r="B314" s="88"/>
      <c r="C314" s="86">
        <f>C313</f>
        <v>2</v>
      </c>
      <c r="D314" s="87">
        <f>D313</f>
        <v>2.1</v>
      </c>
      <c r="E314" s="87">
        <f>E313-0.3</f>
        <v>0.60000000000000009</v>
      </c>
      <c r="F314" s="87">
        <f>F313+0.15</f>
        <v>0.3</v>
      </c>
      <c r="G314" s="35">
        <f>PRODUCT(C314:F314)</f>
        <v>0.75600000000000012</v>
      </c>
      <c r="H314" s="81" t="s">
        <v>7</v>
      </c>
    </row>
    <row r="315" spans="1:8">
      <c r="A315" s="84"/>
      <c r="B315" s="88"/>
      <c r="C315" s="86">
        <f>C314</f>
        <v>2</v>
      </c>
      <c r="D315" s="87">
        <f>D314</f>
        <v>2.1</v>
      </c>
      <c r="E315" s="87">
        <f>E314-0.3</f>
        <v>0.3000000000000001</v>
      </c>
      <c r="F315" s="87">
        <f>F314+0.15</f>
        <v>0.44999999999999996</v>
      </c>
      <c r="G315" s="35">
        <f>PRODUCT(C315:F315)</f>
        <v>0.56700000000000017</v>
      </c>
      <c r="H315" s="81" t="s">
        <v>7</v>
      </c>
    </row>
    <row r="316" spans="1:8">
      <c r="A316" s="84"/>
      <c r="B316" s="85" t="s">
        <v>272</v>
      </c>
      <c r="C316" s="86"/>
      <c r="D316" s="87"/>
      <c r="E316" s="87"/>
      <c r="F316" s="87"/>
      <c r="G316" s="42"/>
      <c r="H316" s="86"/>
    </row>
    <row r="317" spans="1:8">
      <c r="A317" s="84"/>
      <c r="B317" s="88" t="s">
        <v>101</v>
      </c>
      <c r="C317" s="86">
        <v>2</v>
      </c>
      <c r="D317" s="87">
        <v>1.2</v>
      </c>
      <c r="E317" s="82">
        <v>0.2</v>
      </c>
      <c r="F317" s="87">
        <v>2.1</v>
      </c>
      <c r="G317" s="35">
        <f>-PRODUCT(C317:F317)</f>
        <v>-1.008</v>
      </c>
      <c r="H317" s="81" t="s">
        <v>7</v>
      </c>
    </row>
    <row r="318" spans="1:8">
      <c r="A318" s="84"/>
      <c r="B318" s="88" t="s">
        <v>186</v>
      </c>
      <c r="C318" s="86">
        <v>4</v>
      </c>
      <c r="D318" s="87">
        <v>0.9</v>
      </c>
      <c r="E318" s="87">
        <v>0.2</v>
      </c>
      <c r="F318" s="87">
        <v>2.1</v>
      </c>
      <c r="G318" s="35">
        <f t="shared" ref="G318" si="21">-PRODUCT(C318:F318)</f>
        <v>-1.5120000000000002</v>
      </c>
      <c r="H318" s="81" t="s">
        <v>7</v>
      </c>
    </row>
    <row r="319" spans="1:8">
      <c r="A319" s="84"/>
      <c r="B319" s="88" t="s">
        <v>102</v>
      </c>
      <c r="C319" s="86">
        <v>6</v>
      </c>
      <c r="D319" s="87">
        <v>1.5</v>
      </c>
      <c r="E319" s="82">
        <v>0.2</v>
      </c>
      <c r="F319" s="87">
        <v>1.2</v>
      </c>
      <c r="G319" s="35">
        <f>-PRODUCT(C319:F319)</f>
        <v>-2.16</v>
      </c>
      <c r="H319" s="81" t="s">
        <v>7</v>
      </c>
    </row>
    <row r="320" spans="1:8">
      <c r="A320" s="84"/>
      <c r="B320" s="88" t="s">
        <v>103</v>
      </c>
      <c r="C320" s="86">
        <v>4</v>
      </c>
      <c r="D320" s="87">
        <v>1.2</v>
      </c>
      <c r="E320" s="82">
        <v>0.2</v>
      </c>
      <c r="F320" s="87">
        <v>1.2</v>
      </c>
      <c r="G320" s="35">
        <f>-PRODUCT(C320:F320)</f>
        <v>-1.1519999999999999</v>
      </c>
      <c r="H320" s="81" t="s">
        <v>7</v>
      </c>
    </row>
    <row r="321" spans="1:8">
      <c r="A321" s="84"/>
      <c r="B321" s="88" t="s">
        <v>104</v>
      </c>
      <c r="C321" s="86">
        <v>1</v>
      </c>
      <c r="D321" s="87">
        <v>0.9</v>
      </c>
      <c r="E321" s="82">
        <v>0.2</v>
      </c>
      <c r="F321" s="87">
        <v>0.6</v>
      </c>
      <c r="G321" s="35">
        <f>-PRODUCT(C321:F321)</f>
        <v>-0.10800000000000001</v>
      </c>
      <c r="H321" s="81" t="s">
        <v>7</v>
      </c>
    </row>
    <row r="322" spans="1:8">
      <c r="A322" s="80"/>
      <c r="B322" s="116" t="s">
        <v>223</v>
      </c>
      <c r="C322" s="81"/>
      <c r="D322" s="82"/>
      <c r="E322" s="82"/>
      <c r="F322" s="82"/>
      <c r="G322" s="82"/>
      <c r="H322" s="81"/>
    </row>
    <row r="323" spans="1:8">
      <c r="A323" s="80"/>
      <c r="B323" s="83" t="s">
        <v>137</v>
      </c>
      <c r="C323" s="81">
        <v>3</v>
      </c>
      <c r="D323" s="82">
        <v>7.75</v>
      </c>
      <c r="E323" s="82">
        <v>0.2</v>
      </c>
      <c r="F323" s="82">
        <v>1</v>
      </c>
      <c r="G323" s="35">
        <f>PRODUCT(C323:F323)</f>
        <v>4.6500000000000004</v>
      </c>
      <c r="H323" s="81" t="s">
        <v>7</v>
      </c>
    </row>
    <row r="324" spans="1:8">
      <c r="A324" s="84"/>
      <c r="B324" s="88"/>
      <c r="C324" s="86"/>
      <c r="D324" s="87"/>
      <c r="E324" s="87"/>
      <c r="F324" s="87"/>
      <c r="G324" s="42"/>
      <c r="H324" s="86"/>
    </row>
    <row r="325" spans="1:8">
      <c r="A325" s="80"/>
      <c r="B325" s="116" t="s">
        <v>139</v>
      </c>
      <c r="C325" s="81"/>
      <c r="D325" s="82"/>
      <c r="E325" s="82"/>
      <c r="F325" s="82"/>
      <c r="G325" s="36">
        <f>ROUNDUP(SUM(G310:G324)*1.05,0)</f>
        <v>44</v>
      </c>
      <c r="H325" s="80" t="s">
        <v>7</v>
      </c>
    </row>
    <row r="326" spans="1:8">
      <c r="A326" s="84"/>
      <c r="B326" s="85"/>
      <c r="C326" s="86"/>
      <c r="D326" s="87"/>
      <c r="E326" s="87"/>
      <c r="F326" s="87"/>
      <c r="G326" s="45"/>
      <c r="H326" s="84"/>
    </row>
    <row r="327" spans="1:8">
      <c r="A327" s="84"/>
      <c r="B327" s="116" t="s">
        <v>715</v>
      </c>
      <c r="C327" s="81"/>
      <c r="D327" s="10" t="s">
        <v>734</v>
      </c>
      <c r="E327" s="80"/>
      <c r="F327" s="89" t="s">
        <v>23</v>
      </c>
      <c r="G327" s="89">
        <f>G325</f>
        <v>44</v>
      </c>
      <c r="H327" s="80" t="s">
        <v>7</v>
      </c>
    </row>
    <row r="328" spans="1:8">
      <c r="A328" s="84"/>
      <c r="B328" s="85"/>
      <c r="C328" s="86"/>
      <c r="D328" s="90"/>
      <c r="E328" s="638"/>
      <c r="F328" s="639"/>
      <c r="G328" s="113"/>
      <c r="H328" s="80"/>
    </row>
    <row r="329" spans="1:8">
      <c r="A329" s="80">
        <f>A307+1</f>
        <v>13</v>
      </c>
      <c r="B329" s="117" t="s">
        <v>584</v>
      </c>
      <c r="C329" s="81"/>
      <c r="D329" s="82"/>
      <c r="E329" s="82"/>
      <c r="F329" s="82"/>
      <c r="G329" s="82"/>
      <c r="H329" s="81"/>
    </row>
    <row r="330" spans="1:8">
      <c r="A330" s="84"/>
      <c r="B330" s="117" t="s">
        <v>211</v>
      </c>
      <c r="C330" s="81"/>
      <c r="D330" s="82"/>
      <c r="E330" s="82"/>
      <c r="F330" s="82"/>
      <c r="G330" s="82"/>
      <c r="H330" s="81"/>
    </row>
    <row r="331" spans="1:8">
      <c r="A331" s="80"/>
      <c r="B331" s="116" t="s">
        <v>80</v>
      </c>
      <c r="C331" s="81"/>
      <c r="D331" s="82"/>
      <c r="E331" s="82"/>
      <c r="F331" s="82"/>
      <c r="G331" s="82"/>
      <c r="H331" s="81"/>
    </row>
    <row r="332" spans="1:8">
      <c r="A332" s="84"/>
      <c r="B332" s="88" t="s">
        <v>308</v>
      </c>
      <c r="C332" s="86">
        <v>1</v>
      </c>
      <c r="D332" s="87">
        <f>1.5+1.9*2</f>
        <v>5.3</v>
      </c>
      <c r="E332" s="87"/>
      <c r="F332" s="87">
        <v>3.5</v>
      </c>
      <c r="G332" s="35">
        <f t="shared" ref="G332:G335" si="22">PRODUCT(C332:F332)</f>
        <v>18.55</v>
      </c>
      <c r="H332" s="82" t="s">
        <v>6</v>
      </c>
    </row>
    <row r="333" spans="1:8">
      <c r="A333" s="84"/>
      <c r="B333" s="88" t="s">
        <v>309</v>
      </c>
      <c r="C333" s="86">
        <v>1</v>
      </c>
      <c r="D333" s="87">
        <v>3</v>
      </c>
      <c r="E333" s="87"/>
      <c r="F333" s="87">
        <v>3.5</v>
      </c>
      <c r="G333" s="35">
        <f t="shared" si="22"/>
        <v>10.5</v>
      </c>
      <c r="H333" s="82" t="s">
        <v>6</v>
      </c>
    </row>
    <row r="334" spans="1:8">
      <c r="A334" s="84"/>
      <c r="B334" s="88" t="s">
        <v>310</v>
      </c>
      <c r="C334" s="86">
        <v>1</v>
      </c>
      <c r="D334" s="87">
        <f>2.95+3.635</f>
        <v>6.585</v>
      </c>
      <c r="E334" s="87"/>
      <c r="F334" s="87">
        <v>3.5</v>
      </c>
      <c r="G334" s="35">
        <f t="shared" si="22"/>
        <v>23.047499999999999</v>
      </c>
      <c r="H334" s="82" t="s">
        <v>6</v>
      </c>
    </row>
    <row r="335" spans="1:8">
      <c r="A335" s="84"/>
      <c r="B335" s="88" t="s">
        <v>311</v>
      </c>
      <c r="C335" s="86">
        <v>1</v>
      </c>
      <c r="D335" s="87">
        <f>2.95+2.1</f>
        <v>5.0500000000000007</v>
      </c>
      <c r="E335" s="87"/>
      <c r="F335" s="87">
        <v>3.5</v>
      </c>
      <c r="G335" s="35">
        <f t="shared" si="22"/>
        <v>17.675000000000004</v>
      </c>
      <c r="H335" s="82" t="s">
        <v>6</v>
      </c>
    </row>
    <row r="336" spans="1:8">
      <c r="A336" s="84"/>
      <c r="B336" s="88" t="s">
        <v>189</v>
      </c>
      <c r="C336" s="86">
        <v>2</v>
      </c>
      <c r="D336" s="87">
        <f>15.23*2+7.55*2</f>
        <v>45.56</v>
      </c>
      <c r="E336" s="87"/>
      <c r="F336" s="87">
        <v>0.9</v>
      </c>
      <c r="G336" s="35">
        <f t="shared" ref="G336" si="23">PRODUCT(C336:F336)</f>
        <v>82.00800000000001</v>
      </c>
      <c r="H336" s="82" t="s">
        <v>6</v>
      </c>
    </row>
    <row r="337" spans="1:8">
      <c r="A337" s="84"/>
      <c r="B337" s="88" t="s">
        <v>99</v>
      </c>
      <c r="C337" s="86">
        <v>2</v>
      </c>
      <c r="D337" s="87">
        <v>4.5</v>
      </c>
      <c r="E337" s="87"/>
      <c r="F337" s="87">
        <v>0.9</v>
      </c>
      <c r="G337" s="35">
        <f t="shared" ref="G337" si="24">PRODUCT(C337:F337)</f>
        <v>8.1</v>
      </c>
      <c r="H337" s="82" t="s">
        <v>6</v>
      </c>
    </row>
    <row r="338" spans="1:8">
      <c r="A338" s="84"/>
      <c r="B338" s="85" t="s">
        <v>272</v>
      </c>
      <c r="C338" s="86"/>
      <c r="D338" s="87"/>
      <c r="E338" s="87"/>
      <c r="F338" s="87"/>
      <c r="G338" s="42"/>
      <c r="H338" s="87"/>
    </row>
    <row r="339" spans="1:8">
      <c r="A339" s="84"/>
      <c r="B339" s="88" t="s">
        <v>102</v>
      </c>
      <c r="C339" s="86">
        <v>1</v>
      </c>
      <c r="D339" s="87">
        <v>1.5</v>
      </c>
      <c r="E339" s="87"/>
      <c r="F339" s="87">
        <v>1.2</v>
      </c>
      <c r="G339" s="35">
        <f>-PRODUCT(C339:F339)</f>
        <v>-1.7999999999999998</v>
      </c>
      <c r="H339" s="82" t="s">
        <v>6</v>
      </c>
    </row>
    <row r="340" spans="1:8">
      <c r="A340" s="84"/>
      <c r="B340" s="88" t="s">
        <v>186</v>
      </c>
      <c r="C340" s="86">
        <v>2</v>
      </c>
      <c r="D340" s="87">
        <v>0.9</v>
      </c>
      <c r="E340" s="87"/>
      <c r="F340" s="87">
        <v>2.1</v>
      </c>
      <c r="G340" s="35">
        <f t="shared" ref="G340:G341" si="25">-PRODUCT(C340:F340)</f>
        <v>-3.7800000000000002</v>
      </c>
      <c r="H340" s="82" t="s">
        <v>6</v>
      </c>
    </row>
    <row r="341" spans="1:8">
      <c r="A341" s="84"/>
      <c r="B341" s="88" t="s">
        <v>307</v>
      </c>
      <c r="C341" s="86">
        <v>1</v>
      </c>
      <c r="D341" s="87">
        <v>0.75</v>
      </c>
      <c r="E341" s="87"/>
      <c r="F341" s="87">
        <v>2.1</v>
      </c>
      <c r="G341" s="35">
        <f t="shared" si="25"/>
        <v>-1.5750000000000002</v>
      </c>
      <c r="H341" s="82" t="s">
        <v>6</v>
      </c>
    </row>
    <row r="342" spans="1:8">
      <c r="A342" s="84"/>
      <c r="B342" s="88"/>
      <c r="C342" s="86"/>
      <c r="D342" s="87"/>
      <c r="E342" s="87"/>
      <c r="F342" s="87"/>
      <c r="G342" s="42"/>
      <c r="H342" s="87"/>
    </row>
    <row r="343" spans="1:8">
      <c r="A343" s="80"/>
      <c r="B343" s="116" t="s">
        <v>596</v>
      </c>
      <c r="C343" s="81"/>
      <c r="D343" s="82"/>
      <c r="E343" s="82"/>
      <c r="F343" s="82"/>
      <c r="G343" s="36">
        <f>ROUNDUP(SUM(G332:G342)*1.05,0)</f>
        <v>161</v>
      </c>
      <c r="H343" s="89" t="s">
        <v>6</v>
      </c>
    </row>
    <row r="344" spans="1:8">
      <c r="A344" s="80"/>
      <c r="B344" s="116"/>
      <c r="C344" s="81"/>
      <c r="D344" s="82"/>
      <c r="E344" s="82"/>
      <c r="F344" s="82"/>
      <c r="G344" s="89"/>
      <c r="H344" s="89"/>
    </row>
    <row r="345" spans="1:8">
      <c r="A345" s="80"/>
      <c r="B345" s="116" t="s">
        <v>586</v>
      </c>
      <c r="C345" s="81"/>
      <c r="D345" s="10" t="s">
        <v>734</v>
      </c>
      <c r="E345" s="82"/>
      <c r="F345" s="89"/>
      <c r="G345" s="89">
        <f>G343</f>
        <v>161</v>
      </c>
      <c r="H345" s="80" t="s">
        <v>6</v>
      </c>
    </row>
    <row r="346" spans="1:8">
      <c r="A346" s="80"/>
      <c r="B346" s="116"/>
      <c r="C346" s="81"/>
      <c r="D346" s="89"/>
      <c r="E346" s="82"/>
      <c r="F346" s="89"/>
      <c r="G346" s="89"/>
      <c r="H346" s="80"/>
    </row>
    <row r="347" spans="1:8">
      <c r="A347" s="80">
        <f>A329+1</f>
        <v>14</v>
      </c>
      <c r="B347" s="116" t="s">
        <v>140</v>
      </c>
      <c r="C347" s="81"/>
      <c r="D347" s="82"/>
      <c r="E347" s="82"/>
      <c r="F347" s="82"/>
      <c r="G347" s="82"/>
      <c r="H347" s="81"/>
    </row>
    <row r="348" spans="1:8">
      <c r="A348" s="80"/>
      <c r="B348" s="116" t="s">
        <v>408</v>
      </c>
      <c r="C348" s="81"/>
      <c r="D348" s="82"/>
      <c r="E348" s="82"/>
      <c r="F348" s="82"/>
      <c r="G348" s="82"/>
      <c r="H348" s="81"/>
    </row>
    <row r="349" spans="1:8">
      <c r="A349" s="80"/>
      <c r="B349" s="116" t="s">
        <v>80</v>
      </c>
      <c r="C349" s="81"/>
      <c r="D349" s="82"/>
      <c r="E349" s="82"/>
      <c r="F349" s="82"/>
      <c r="G349" s="82"/>
      <c r="H349" s="81"/>
    </row>
    <row r="350" spans="1:8">
      <c r="A350" s="80"/>
      <c r="B350" s="83" t="s">
        <v>273</v>
      </c>
      <c r="C350" s="81">
        <v>1</v>
      </c>
      <c r="D350" s="82">
        <f>(15.5+7.75)*2</f>
        <v>46.5</v>
      </c>
      <c r="E350" s="82"/>
      <c r="F350" s="82">
        <v>4.5999999999999996</v>
      </c>
      <c r="G350" s="82">
        <f>PRODUCT(C350:F350)</f>
        <v>213.89999999999998</v>
      </c>
      <c r="H350" s="81" t="s">
        <v>6</v>
      </c>
    </row>
    <row r="351" spans="1:8">
      <c r="A351" s="84"/>
      <c r="B351" s="85" t="s">
        <v>235</v>
      </c>
      <c r="C351" s="86"/>
      <c r="D351" s="87"/>
      <c r="E351" s="87"/>
      <c r="F351" s="87"/>
      <c r="G351" s="87"/>
      <c r="H351" s="86"/>
    </row>
    <row r="352" spans="1:8">
      <c r="A352" s="84"/>
      <c r="B352" s="88" t="s">
        <v>133</v>
      </c>
      <c r="C352" s="86">
        <v>2</v>
      </c>
      <c r="D352" s="87">
        <v>0.9</v>
      </c>
      <c r="E352" s="87"/>
      <c r="F352" s="87">
        <v>0.45</v>
      </c>
      <c r="G352" s="82">
        <f>PRODUCT(C352:F352)</f>
        <v>0.81</v>
      </c>
      <c r="H352" s="81" t="s">
        <v>6</v>
      </c>
    </row>
    <row r="353" spans="1:8">
      <c r="A353" s="80"/>
      <c r="B353" s="116" t="s">
        <v>192</v>
      </c>
      <c r="C353" s="81"/>
      <c r="D353" s="82"/>
      <c r="E353" s="82"/>
      <c r="F353" s="82"/>
      <c r="G353" s="82"/>
      <c r="H353" s="81"/>
    </row>
    <row r="354" spans="1:8">
      <c r="A354" s="80"/>
      <c r="B354" s="83" t="s">
        <v>101</v>
      </c>
      <c r="C354" s="81">
        <f>2*0.5</f>
        <v>1</v>
      </c>
      <c r="D354" s="82">
        <v>1.05</v>
      </c>
      <c r="E354" s="82"/>
      <c r="F354" s="82">
        <v>2.1</v>
      </c>
      <c r="G354" s="82">
        <f>-PRODUCT(C354:F354)</f>
        <v>-2.2050000000000001</v>
      </c>
      <c r="H354" s="81" t="s">
        <v>6</v>
      </c>
    </row>
    <row r="355" spans="1:8">
      <c r="A355" s="84"/>
      <c r="B355" s="83" t="s">
        <v>186</v>
      </c>
      <c r="C355" s="81">
        <f>1*0.5</f>
        <v>0.5</v>
      </c>
      <c r="D355" s="82">
        <v>0.9</v>
      </c>
      <c r="E355" s="82"/>
      <c r="F355" s="82">
        <v>2.1</v>
      </c>
      <c r="G355" s="82">
        <f>-PRODUCT(C355:F355)</f>
        <v>-0.94500000000000006</v>
      </c>
      <c r="H355" s="81" t="s">
        <v>6</v>
      </c>
    </row>
    <row r="356" spans="1:8">
      <c r="A356" s="84"/>
      <c r="B356" s="83" t="s">
        <v>102</v>
      </c>
      <c r="C356" s="86">
        <f>6*0.5</f>
        <v>3</v>
      </c>
      <c r="D356" s="87">
        <v>1.5</v>
      </c>
      <c r="E356" s="87"/>
      <c r="F356" s="87">
        <v>1.2</v>
      </c>
      <c r="G356" s="82">
        <f t="shared" ref="G356:G358" si="26">-PRODUCT(C356:F356)</f>
        <v>-5.3999999999999995</v>
      </c>
      <c r="H356" s="81" t="s">
        <v>6</v>
      </c>
    </row>
    <row r="357" spans="1:8">
      <c r="A357" s="84"/>
      <c r="B357" s="83" t="s">
        <v>103</v>
      </c>
      <c r="C357" s="86">
        <f>4*0.5</f>
        <v>2</v>
      </c>
      <c r="D357" s="87">
        <v>1.2</v>
      </c>
      <c r="E357" s="87"/>
      <c r="F357" s="87">
        <v>1.2</v>
      </c>
      <c r="G357" s="82">
        <f t="shared" si="26"/>
        <v>-2.88</v>
      </c>
      <c r="H357" s="81" t="s">
        <v>6</v>
      </c>
    </row>
    <row r="358" spans="1:8">
      <c r="A358" s="80"/>
      <c r="B358" s="83" t="s">
        <v>104</v>
      </c>
      <c r="C358" s="81">
        <f>1*0.5</f>
        <v>0.5</v>
      </c>
      <c r="D358" s="82">
        <v>0.9</v>
      </c>
      <c r="E358" s="82"/>
      <c r="F358" s="82">
        <v>0.6</v>
      </c>
      <c r="G358" s="82">
        <f t="shared" si="26"/>
        <v>-0.27</v>
      </c>
      <c r="H358" s="81" t="s">
        <v>6</v>
      </c>
    </row>
    <row r="359" spans="1:8">
      <c r="A359" s="80"/>
      <c r="B359" s="116" t="s">
        <v>223</v>
      </c>
      <c r="C359" s="81"/>
      <c r="D359" s="82"/>
      <c r="E359" s="82"/>
      <c r="F359" s="82"/>
      <c r="G359" s="82"/>
      <c r="H359" s="81"/>
    </row>
    <row r="360" spans="1:8">
      <c r="A360" s="80"/>
      <c r="B360" s="88" t="s">
        <v>190</v>
      </c>
      <c r="C360" s="81">
        <v>1</v>
      </c>
      <c r="D360" s="82">
        <f>(15.5+7.75)*2</f>
        <v>46.5</v>
      </c>
      <c r="E360" s="82"/>
      <c r="F360" s="82">
        <v>2.2000000000000002</v>
      </c>
      <c r="G360" s="82">
        <f>PRODUCT(C360:F360)</f>
        <v>102.30000000000001</v>
      </c>
      <c r="H360" s="81" t="s">
        <v>6</v>
      </c>
    </row>
    <row r="361" spans="1:8">
      <c r="A361" s="84"/>
      <c r="B361" s="85" t="s">
        <v>163</v>
      </c>
      <c r="C361" s="86"/>
      <c r="D361" s="87"/>
      <c r="E361" s="87"/>
      <c r="F361" s="87"/>
      <c r="G361" s="87"/>
      <c r="H361" s="86"/>
    </row>
    <row r="362" spans="1:8">
      <c r="A362" s="84"/>
      <c r="B362" s="88" t="s">
        <v>190</v>
      </c>
      <c r="C362" s="86">
        <v>1</v>
      </c>
      <c r="D362" s="82">
        <f>(15.6+7.75)*2</f>
        <v>46.7</v>
      </c>
      <c r="E362" s="87"/>
      <c r="F362" s="87">
        <v>2.4500000000000002</v>
      </c>
      <c r="G362" s="82">
        <f>PRODUCT(C362:F362)</f>
        <v>114.41500000000002</v>
      </c>
      <c r="H362" s="81" t="s">
        <v>6</v>
      </c>
    </row>
    <row r="363" spans="1:8">
      <c r="A363" s="84"/>
      <c r="B363" s="88"/>
      <c r="C363" s="86"/>
      <c r="D363" s="87"/>
      <c r="E363" s="87"/>
      <c r="F363" s="87"/>
      <c r="G363" s="87"/>
      <c r="H363" s="86"/>
    </row>
    <row r="364" spans="1:8">
      <c r="A364" s="80"/>
      <c r="B364" s="83"/>
      <c r="C364" s="81"/>
      <c r="D364" s="82"/>
      <c r="E364" s="82"/>
      <c r="F364" s="89" t="s">
        <v>33</v>
      </c>
      <c r="G364" s="36">
        <f>ROUNDUP(SUM(G350:G363)*1.05,0)</f>
        <v>441</v>
      </c>
      <c r="H364" s="80" t="s">
        <v>6</v>
      </c>
    </row>
    <row r="365" spans="1:8">
      <c r="A365" s="80"/>
      <c r="B365" s="83"/>
      <c r="C365" s="81"/>
      <c r="D365" s="82"/>
      <c r="E365" s="82"/>
      <c r="F365" s="89"/>
      <c r="G365" s="89"/>
      <c r="H365" s="80"/>
    </row>
    <row r="366" spans="1:8">
      <c r="A366" s="80"/>
      <c r="B366" s="116" t="s">
        <v>142</v>
      </c>
      <c r="C366" s="81"/>
      <c r="D366" s="10" t="s">
        <v>734</v>
      </c>
      <c r="E366" s="80"/>
      <c r="F366" s="82"/>
      <c r="G366" s="89">
        <f>G364</f>
        <v>441</v>
      </c>
      <c r="H366" s="80" t="s">
        <v>6</v>
      </c>
    </row>
    <row r="367" spans="1:8">
      <c r="A367" s="80"/>
      <c r="B367" s="116"/>
      <c r="C367" s="81"/>
      <c r="D367" s="82"/>
      <c r="E367" s="82"/>
      <c r="F367" s="82"/>
      <c r="G367" s="89"/>
      <c r="H367" s="80"/>
    </row>
    <row r="368" spans="1:8">
      <c r="A368" s="80">
        <f>A347+1</f>
        <v>15</v>
      </c>
      <c r="B368" s="116" t="s">
        <v>143</v>
      </c>
      <c r="C368" s="81"/>
      <c r="D368" s="82"/>
      <c r="E368" s="82"/>
      <c r="F368" s="82"/>
      <c r="G368" s="82"/>
      <c r="H368" s="81"/>
    </row>
    <row r="369" spans="1:8">
      <c r="A369" s="80"/>
      <c r="B369" s="152" t="s">
        <v>80</v>
      </c>
      <c r="C369" s="81"/>
      <c r="D369" s="82"/>
      <c r="E369" s="82"/>
      <c r="F369" s="82"/>
      <c r="G369" s="82"/>
      <c r="H369" s="81"/>
    </row>
    <row r="370" spans="1:8">
      <c r="A370" s="80"/>
      <c r="B370" s="83" t="s">
        <v>312</v>
      </c>
      <c r="C370" s="81">
        <v>1</v>
      </c>
      <c r="D370" s="82">
        <f>3.69*2+3*2</f>
        <v>13.379999999999999</v>
      </c>
      <c r="E370" s="82"/>
      <c r="F370" s="82">
        <v>3.5</v>
      </c>
      <c r="G370" s="82">
        <f>PRODUCT(C370:F370)</f>
        <v>46.83</v>
      </c>
      <c r="H370" s="81" t="s">
        <v>6</v>
      </c>
    </row>
    <row r="371" spans="1:8">
      <c r="A371" s="84"/>
      <c r="B371" s="83" t="s">
        <v>308</v>
      </c>
      <c r="C371" s="81">
        <v>1</v>
      </c>
      <c r="D371" s="82">
        <f>1.5*2+1.9*2</f>
        <v>6.8</v>
      </c>
      <c r="E371" s="82"/>
      <c r="F371" s="82">
        <v>3.5</v>
      </c>
      <c r="G371" s="82">
        <f t="shared" ref="G371:G378" si="27">PRODUCT(C371:F371)</f>
        <v>23.8</v>
      </c>
      <c r="H371" s="81" t="s">
        <v>6</v>
      </c>
    </row>
    <row r="372" spans="1:8">
      <c r="A372" s="84"/>
      <c r="B372" s="88" t="s">
        <v>183</v>
      </c>
      <c r="C372" s="81">
        <v>1</v>
      </c>
      <c r="D372" s="87">
        <f>2.74*2+3*2</f>
        <v>11.48</v>
      </c>
      <c r="E372" s="87"/>
      <c r="F372" s="82">
        <v>3.5</v>
      </c>
      <c r="G372" s="82">
        <f t="shared" si="27"/>
        <v>40.18</v>
      </c>
      <c r="H372" s="81" t="s">
        <v>6</v>
      </c>
    </row>
    <row r="373" spans="1:8">
      <c r="A373" s="84"/>
      <c r="B373" s="88" t="s">
        <v>313</v>
      </c>
      <c r="C373" s="81">
        <v>1</v>
      </c>
      <c r="D373" s="87">
        <f>1.68*2</f>
        <v>3.36</v>
      </c>
      <c r="E373" s="87"/>
      <c r="F373" s="82">
        <v>3.5</v>
      </c>
      <c r="G373" s="82">
        <f t="shared" si="27"/>
        <v>11.76</v>
      </c>
      <c r="H373" s="81" t="s">
        <v>6</v>
      </c>
    </row>
    <row r="374" spans="1:8">
      <c r="A374" s="84"/>
      <c r="B374" s="88" t="s">
        <v>309</v>
      </c>
      <c r="C374" s="81">
        <v>1</v>
      </c>
      <c r="D374" s="87">
        <f>3.31*2+3*2</f>
        <v>12.620000000000001</v>
      </c>
      <c r="E374" s="87"/>
      <c r="F374" s="82">
        <v>3.5</v>
      </c>
      <c r="G374" s="82">
        <f t="shared" si="27"/>
        <v>44.17</v>
      </c>
      <c r="H374" s="81" t="s">
        <v>6</v>
      </c>
    </row>
    <row r="375" spans="1:8">
      <c r="A375" s="84"/>
      <c r="B375" s="88" t="s">
        <v>210</v>
      </c>
      <c r="C375" s="81">
        <v>1</v>
      </c>
      <c r="D375" s="87">
        <f>6.1*2+1.2</f>
        <v>13.399999999999999</v>
      </c>
      <c r="E375" s="87"/>
      <c r="F375" s="82">
        <v>3.5</v>
      </c>
      <c r="G375" s="82">
        <f t="shared" si="27"/>
        <v>46.899999999999991</v>
      </c>
      <c r="H375" s="81" t="s">
        <v>6</v>
      </c>
    </row>
    <row r="376" spans="1:8">
      <c r="A376" s="84"/>
      <c r="B376" s="88" t="s">
        <v>314</v>
      </c>
      <c r="C376" s="81">
        <v>1</v>
      </c>
      <c r="D376" s="87">
        <f>5.9*2+4.4*2</f>
        <v>20.6</v>
      </c>
      <c r="E376" s="87"/>
      <c r="F376" s="82">
        <v>3.5</v>
      </c>
      <c r="G376" s="82">
        <f t="shared" si="27"/>
        <v>72.100000000000009</v>
      </c>
      <c r="H376" s="81" t="s">
        <v>6</v>
      </c>
    </row>
    <row r="377" spans="1:8">
      <c r="A377" s="84"/>
      <c r="B377" s="88" t="s">
        <v>310</v>
      </c>
      <c r="C377" s="81">
        <v>1</v>
      </c>
      <c r="D377" s="87">
        <f>3.635*2+2.83*2</f>
        <v>12.93</v>
      </c>
      <c r="E377" s="87"/>
      <c r="F377" s="82">
        <v>3.5</v>
      </c>
      <c r="G377" s="82">
        <f t="shared" si="27"/>
        <v>45.254999999999995</v>
      </c>
      <c r="H377" s="81" t="s">
        <v>6</v>
      </c>
    </row>
    <row r="378" spans="1:8">
      <c r="A378" s="84"/>
      <c r="B378" s="88" t="s">
        <v>311</v>
      </c>
      <c r="C378" s="81">
        <v>1</v>
      </c>
      <c r="D378" s="87">
        <f>2.1*2+2.83*2</f>
        <v>9.86</v>
      </c>
      <c r="E378" s="87"/>
      <c r="F378" s="82">
        <v>3.5</v>
      </c>
      <c r="G378" s="82">
        <f t="shared" si="27"/>
        <v>34.51</v>
      </c>
      <c r="H378" s="81" t="s">
        <v>6</v>
      </c>
    </row>
    <row r="379" spans="1:8">
      <c r="A379" s="84"/>
      <c r="B379" s="88" t="s">
        <v>1036</v>
      </c>
      <c r="C379" s="86">
        <v>2</v>
      </c>
      <c r="D379" s="87">
        <v>7.75</v>
      </c>
      <c r="E379" s="87"/>
      <c r="F379" s="87">
        <v>3.5</v>
      </c>
      <c r="G379" s="82">
        <f t="shared" ref="G379:G381" si="28">PRODUCT(C379:F379)</f>
        <v>54.25</v>
      </c>
      <c r="H379" s="81" t="s">
        <v>6</v>
      </c>
    </row>
    <row r="380" spans="1:8">
      <c r="A380" s="84"/>
      <c r="B380" s="88"/>
      <c r="C380" s="86">
        <v>2</v>
      </c>
      <c r="D380" s="87">
        <v>3</v>
      </c>
      <c r="E380" s="87"/>
      <c r="F380" s="87">
        <v>3.5</v>
      </c>
      <c r="G380" s="82">
        <f t="shared" si="28"/>
        <v>21</v>
      </c>
      <c r="H380" s="81" t="s">
        <v>6</v>
      </c>
    </row>
    <row r="381" spans="1:8">
      <c r="A381" s="84"/>
      <c r="B381" s="88"/>
      <c r="C381" s="86">
        <v>2</v>
      </c>
      <c r="D381" s="87">
        <v>4.5</v>
      </c>
      <c r="E381" s="87"/>
      <c r="F381" s="87">
        <v>2</v>
      </c>
      <c r="G381" s="87">
        <f t="shared" si="28"/>
        <v>18</v>
      </c>
      <c r="H381" s="81" t="s">
        <v>6</v>
      </c>
    </row>
    <row r="382" spans="1:8">
      <c r="A382" s="80"/>
      <c r="B382" s="116" t="s">
        <v>193</v>
      </c>
      <c r="C382" s="81"/>
      <c r="D382" s="82"/>
      <c r="E382" s="82"/>
      <c r="F382" s="82"/>
      <c r="G382" s="82"/>
      <c r="H382" s="81"/>
    </row>
    <row r="383" spans="1:8">
      <c r="A383" s="80"/>
      <c r="B383" s="83" t="s">
        <v>101</v>
      </c>
      <c r="C383" s="81">
        <f>2*0.5</f>
        <v>1</v>
      </c>
      <c r="D383" s="82">
        <v>1.2</v>
      </c>
      <c r="E383" s="82"/>
      <c r="F383" s="82">
        <v>2.1</v>
      </c>
      <c r="G383" s="82">
        <f>-PRODUCT(C383:F383)</f>
        <v>-2.52</v>
      </c>
      <c r="H383" s="81" t="s">
        <v>6</v>
      </c>
    </row>
    <row r="384" spans="1:8">
      <c r="A384" s="84"/>
      <c r="B384" s="83" t="s">
        <v>186</v>
      </c>
      <c r="C384" s="86">
        <f>6*0.5</f>
        <v>3</v>
      </c>
      <c r="D384" s="87">
        <v>0.9</v>
      </c>
      <c r="E384" s="87"/>
      <c r="F384" s="87">
        <v>2.1</v>
      </c>
      <c r="G384" s="82">
        <f t="shared" ref="G384:G388" si="29">-PRODUCT(C384:F384)</f>
        <v>-5.6700000000000008</v>
      </c>
      <c r="H384" s="81" t="s">
        <v>6</v>
      </c>
    </row>
    <row r="385" spans="1:8">
      <c r="A385" s="84"/>
      <c r="B385" s="83" t="s">
        <v>307</v>
      </c>
      <c r="C385" s="86">
        <f>1*0.5</f>
        <v>0.5</v>
      </c>
      <c r="D385" s="87">
        <v>0.75</v>
      </c>
      <c r="E385" s="87"/>
      <c r="F385" s="87">
        <v>2.1</v>
      </c>
      <c r="G385" s="82">
        <f t="shared" si="29"/>
        <v>-0.78750000000000009</v>
      </c>
      <c r="H385" s="81" t="s">
        <v>6</v>
      </c>
    </row>
    <row r="386" spans="1:8">
      <c r="A386" s="84"/>
      <c r="B386" s="83" t="s">
        <v>102</v>
      </c>
      <c r="C386" s="86">
        <f>7*0.5</f>
        <v>3.5</v>
      </c>
      <c r="D386" s="87">
        <v>1.5</v>
      </c>
      <c r="E386" s="87"/>
      <c r="F386" s="87">
        <v>1.2</v>
      </c>
      <c r="G386" s="82">
        <f t="shared" si="29"/>
        <v>-6.3</v>
      </c>
      <c r="H386" s="81" t="s">
        <v>6</v>
      </c>
    </row>
    <row r="387" spans="1:8">
      <c r="A387" s="84"/>
      <c r="B387" s="83" t="s">
        <v>103</v>
      </c>
      <c r="C387" s="86">
        <f>4*0.5</f>
        <v>2</v>
      </c>
      <c r="D387" s="87">
        <v>1.2</v>
      </c>
      <c r="E387" s="87"/>
      <c r="F387" s="87">
        <v>1.2</v>
      </c>
      <c r="G387" s="82">
        <f t="shared" si="29"/>
        <v>-2.88</v>
      </c>
      <c r="H387" s="81" t="s">
        <v>6</v>
      </c>
    </row>
    <row r="388" spans="1:8">
      <c r="A388" s="80"/>
      <c r="B388" s="83" t="s">
        <v>104</v>
      </c>
      <c r="C388" s="81">
        <f>1*0.5</f>
        <v>0.5</v>
      </c>
      <c r="D388" s="82">
        <v>0.9</v>
      </c>
      <c r="E388" s="82"/>
      <c r="F388" s="82">
        <v>0.6</v>
      </c>
      <c r="G388" s="82">
        <f t="shared" si="29"/>
        <v>-0.27</v>
      </c>
      <c r="H388" s="81" t="s">
        <v>6</v>
      </c>
    </row>
    <row r="389" spans="1:8">
      <c r="A389" s="84"/>
      <c r="B389" s="88"/>
      <c r="C389" s="86"/>
      <c r="D389" s="87"/>
      <c r="E389" s="87"/>
      <c r="F389" s="87"/>
      <c r="G389" s="87"/>
      <c r="H389" s="86"/>
    </row>
    <row r="390" spans="1:8">
      <c r="A390" s="80"/>
      <c r="B390" s="83"/>
      <c r="C390" s="81"/>
      <c r="D390" s="82"/>
      <c r="E390" s="82"/>
      <c r="F390" s="89" t="s">
        <v>33</v>
      </c>
      <c r="G390" s="36">
        <f>ROUND(SUM(G370:G389)*1.05,0)</f>
        <v>462</v>
      </c>
      <c r="H390" s="80" t="s">
        <v>6</v>
      </c>
    </row>
    <row r="391" spans="1:8">
      <c r="A391" s="80"/>
      <c r="B391" s="116"/>
      <c r="C391" s="81"/>
      <c r="D391" s="82"/>
      <c r="E391" s="82"/>
      <c r="F391" s="82"/>
      <c r="G391" s="82"/>
      <c r="H391" s="81"/>
    </row>
    <row r="392" spans="1:8">
      <c r="A392" s="80"/>
      <c r="B392" s="116" t="s">
        <v>144</v>
      </c>
      <c r="C392" s="81"/>
      <c r="D392" s="10" t="s">
        <v>734</v>
      </c>
      <c r="E392" s="80"/>
      <c r="F392" s="89" t="s">
        <v>23</v>
      </c>
      <c r="G392" s="89">
        <f>G390</f>
        <v>462</v>
      </c>
      <c r="H392" s="80" t="s">
        <v>6</v>
      </c>
    </row>
    <row r="393" spans="1:8">
      <c r="A393" s="80"/>
      <c r="B393" s="83"/>
      <c r="C393" s="81"/>
      <c r="D393" s="82"/>
      <c r="E393" s="638"/>
      <c r="F393" s="639"/>
      <c r="G393" s="113"/>
      <c r="H393" s="80"/>
    </row>
    <row r="394" spans="1:8">
      <c r="A394" s="80">
        <f>A368+1</f>
        <v>16</v>
      </c>
      <c r="B394" s="116" t="s">
        <v>145</v>
      </c>
      <c r="C394" s="81"/>
      <c r="D394" s="82"/>
      <c r="E394" s="82"/>
      <c r="F394" s="82"/>
      <c r="G394" s="82"/>
      <c r="H394" s="81"/>
    </row>
    <row r="395" spans="1:8">
      <c r="A395" s="80"/>
      <c r="B395" s="116" t="s">
        <v>91</v>
      </c>
      <c r="C395" s="81"/>
      <c r="D395" s="82"/>
      <c r="E395" s="82"/>
      <c r="F395" s="153"/>
      <c r="G395" s="82"/>
      <c r="H395" s="81"/>
    </row>
    <row r="396" spans="1:8">
      <c r="A396" s="38"/>
      <c r="B396" s="83" t="s">
        <v>312</v>
      </c>
      <c r="C396" s="33">
        <v>1</v>
      </c>
      <c r="D396" s="35">
        <v>3.69</v>
      </c>
      <c r="E396" s="35">
        <v>3</v>
      </c>
      <c r="F396" s="35"/>
      <c r="G396" s="35">
        <f>PRODUCT(C396:F396)</f>
        <v>11.07</v>
      </c>
      <c r="H396" s="81" t="s">
        <v>6</v>
      </c>
    </row>
    <row r="397" spans="1:8">
      <c r="A397" s="44"/>
      <c r="B397" s="83" t="s">
        <v>308</v>
      </c>
      <c r="C397" s="40">
        <v>1</v>
      </c>
      <c r="D397" s="42">
        <v>1.5</v>
      </c>
      <c r="E397" s="42">
        <v>1.9</v>
      </c>
      <c r="F397" s="42"/>
      <c r="G397" s="35">
        <f t="shared" ref="G397:G404" si="30">PRODUCT(C397:F397)</f>
        <v>2.8499999999999996</v>
      </c>
      <c r="H397" s="81" t="s">
        <v>6</v>
      </c>
    </row>
    <row r="398" spans="1:8">
      <c r="A398" s="44"/>
      <c r="B398" s="88" t="s">
        <v>183</v>
      </c>
      <c r="C398" s="40">
        <v>1</v>
      </c>
      <c r="D398" s="42">
        <v>2.74</v>
      </c>
      <c r="E398" s="42">
        <v>3</v>
      </c>
      <c r="F398" s="42"/>
      <c r="G398" s="35">
        <f t="shared" si="30"/>
        <v>8.2200000000000006</v>
      </c>
      <c r="H398" s="81" t="s">
        <v>6</v>
      </c>
    </row>
    <row r="399" spans="1:8">
      <c r="A399" s="44"/>
      <c r="B399" s="88" t="s">
        <v>313</v>
      </c>
      <c r="C399" s="40">
        <v>1</v>
      </c>
      <c r="D399" s="42">
        <v>1</v>
      </c>
      <c r="E399" s="42">
        <v>1.74</v>
      </c>
      <c r="F399" s="42"/>
      <c r="G399" s="35">
        <f t="shared" si="30"/>
        <v>1.74</v>
      </c>
      <c r="H399" s="81" t="s">
        <v>6</v>
      </c>
    </row>
    <row r="400" spans="1:8">
      <c r="A400" s="44"/>
      <c r="B400" s="88" t="s">
        <v>309</v>
      </c>
      <c r="C400" s="40">
        <v>1</v>
      </c>
      <c r="D400" s="42">
        <v>3.31</v>
      </c>
      <c r="E400" s="42">
        <v>3</v>
      </c>
      <c r="F400" s="42"/>
      <c r="G400" s="35">
        <f t="shared" si="30"/>
        <v>9.93</v>
      </c>
      <c r="H400" s="81" t="s">
        <v>6</v>
      </c>
    </row>
    <row r="401" spans="1:8">
      <c r="A401" s="44"/>
      <c r="B401" s="88" t="s">
        <v>210</v>
      </c>
      <c r="C401" s="40">
        <v>1</v>
      </c>
      <c r="D401" s="42">
        <v>6.1</v>
      </c>
      <c r="E401" s="42">
        <v>1.2</v>
      </c>
      <c r="F401" s="42"/>
      <c r="G401" s="35">
        <f t="shared" si="30"/>
        <v>7.3199999999999994</v>
      </c>
      <c r="H401" s="81" t="s">
        <v>6</v>
      </c>
    </row>
    <row r="402" spans="1:8">
      <c r="A402" s="44"/>
      <c r="B402" s="88" t="s">
        <v>314</v>
      </c>
      <c r="C402" s="40">
        <v>1</v>
      </c>
      <c r="D402" s="42">
        <v>5.9</v>
      </c>
      <c r="E402" s="42">
        <v>4.4000000000000004</v>
      </c>
      <c r="F402" s="42"/>
      <c r="G402" s="35">
        <f t="shared" si="30"/>
        <v>25.960000000000004</v>
      </c>
      <c r="H402" s="81" t="s">
        <v>6</v>
      </c>
    </row>
    <row r="403" spans="1:8">
      <c r="A403" s="44"/>
      <c r="B403" s="88" t="s">
        <v>310</v>
      </c>
      <c r="C403" s="40">
        <v>1</v>
      </c>
      <c r="D403" s="42">
        <v>3.6349999999999998</v>
      </c>
      <c r="E403" s="42">
        <v>2.83</v>
      </c>
      <c r="F403" s="42"/>
      <c r="G403" s="35">
        <f t="shared" si="30"/>
        <v>10.287049999999999</v>
      </c>
      <c r="H403" s="81" t="s">
        <v>6</v>
      </c>
    </row>
    <row r="404" spans="1:8">
      <c r="A404" s="38"/>
      <c r="B404" s="88" t="s">
        <v>311</v>
      </c>
      <c r="C404" s="33">
        <v>1</v>
      </c>
      <c r="D404" s="35">
        <v>2.1</v>
      </c>
      <c r="E404" s="35">
        <v>2.83</v>
      </c>
      <c r="F404" s="35"/>
      <c r="G404" s="35">
        <f t="shared" si="30"/>
        <v>5.9430000000000005</v>
      </c>
      <c r="H404" s="81" t="s">
        <v>6</v>
      </c>
    </row>
    <row r="405" spans="1:8">
      <c r="A405" s="80"/>
      <c r="B405" s="118" t="s">
        <v>242</v>
      </c>
      <c r="C405" s="119">
        <v>1</v>
      </c>
      <c r="D405" s="82">
        <f>1.2+5</f>
        <v>6.2</v>
      </c>
      <c r="E405" s="82"/>
      <c r="F405" s="82">
        <f>0.45*2</f>
        <v>0.9</v>
      </c>
      <c r="G405" s="35">
        <f>PRODUCT(C405:F405)</f>
        <v>5.58</v>
      </c>
      <c r="H405" s="81" t="s">
        <v>6</v>
      </c>
    </row>
    <row r="406" spans="1:8">
      <c r="A406" s="84"/>
      <c r="B406" s="154" t="s">
        <v>755</v>
      </c>
      <c r="C406" s="155">
        <v>1</v>
      </c>
      <c r="D406" s="87">
        <v>2.4</v>
      </c>
      <c r="E406" s="87">
        <v>7.75</v>
      </c>
      <c r="F406" s="87"/>
      <c r="G406" s="35">
        <f>PRODUCT(C406:F406)</f>
        <v>18.599999999999998</v>
      </c>
      <c r="H406" s="81" t="s">
        <v>6</v>
      </c>
    </row>
    <row r="407" spans="1:8">
      <c r="A407" s="84"/>
      <c r="B407" s="154" t="s">
        <v>1037</v>
      </c>
      <c r="C407" s="155">
        <v>2</v>
      </c>
      <c r="D407" s="87">
        <v>4.5</v>
      </c>
      <c r="E407" s="87">
        <v>1.5</v>
      </c>
      <c r="F407" s="87"/>
      <c r="G407" s="42">
        <f>PRODUCT(C407:F407)</f>
        <v>13.5</v>
      </c>
      <c r="H407" s="81" t="s">
        <v>6</v>
      </c>
    </row>
    <row r="408" spans="1:8">
      <c r="A408" s="84"/>
      <c r="B408" s="154" t="s">
        <v>1038</v>
      </c>
      <c r="C408" s="155">
        <v>1</v>
      </c>
      <c r="D408" s="87">
        <v>3</v>
      </c>
      <c r="E408" s="87">
        <v>1.5</v>
      </c>
      <c r="F408" s="87"/>
      <c r="G408" s="42">
        <f>PRODUCT(C408:F408)</f>
        <v>4.5</v>
      </c>
      <c r="H408" s="81" t="s">
        <v>6</v>
      </c>
    </row>
    <row r="409" spans="1:8">
      <c r="A409" s="84"/>
      <c r="B409" s="164" t="s">
        <v>243</v>
      </c>
      <c r="C409" s="86"/>
      <c r="D409" s="87"/>
      <c r="E409" s="87"/>
      <c r="F409" s="87"/>
      <c r="G409" s="42"/>
      <c r="H409" s="86"/>
    </row>
    <row r="410" spans="1:8">
      <c r="A410" s="84"/>
      <c r="B410" s="13"/>
      <c r="C410" s="149">
        <v>4</v>
      </c>
      <c r="D410" s="12">
        <v>16.43</v>
      </c>
      <c r="E410" s="12">
        <v>0.6</v>
      </c>
      <c r="F410" s="12"/>
      <c r="G410" s="35">
        <f t="shared" ref="G410:G411" si="31">PRODUCT(C410:F410)</f>
        <v>39.431999999999995</v>
      </c>
      <c r="H410" s="81" t="s">
        <v>6</v>
      </c>
    </row>
    <row r="411" spans="1:8">
      <c r="A411" s="84"/>
      <c r="B411" s="13"/>
      <c r="C411" s="149">
        <v>4</v>
      </c>
      <c r="D411" s="12">
        <v>7.75</v>
      </c>
      <c r="E411" s="12">
        <v>0.6</v>
      </c>
      <c r="F411" s="12"/>
      <c r="G411" s="35">
        <f t="shared" si="31"/>
        <v>18.599999999999998</v>
      </c>
      <c r="H411" s="81" t="s">
        <v>6</v>
      </c>
    </row>
    <row r="412" spans="1:8">
      <c r="A412" s="80"/>
      <c r="B412" s="116" t="s">
        <v>223</v>
      </c>
      <c r="C412" s="81"/>
      <c r="D412" s="82"/>
      <c r="E412" s="82"/>
      <c r="F412" s="153"/>
      <c r="G412" s="82"/>
      <c r="H412" s="81"/>
    </row>
    <row r="413" spans="1:8">
      <c r="A413" s="38"/>
      <c r="B413" s="83"/>
      <c r="C413" s="33">
        <v>1</v>
      </c>
      <c r="D413" s="35">
        <v>15.23</v>
      </c>
      <c r="E413" s="35">
        <v>7.75</v>
      </c>
      <c r="F413" s="35"/>
      <c r="G413" s="35">
        <f>PRODUCT(C413:F413)</f>
        <v>118.0325</v>
      </c>
      <c r="H413" s="81" t="s">
        <v>6</v>
      </c>
    </row>
    <row r="414" spans="1:8">
      <c r="A414" s="44"/>
      <c r="B414" s="83"/>
      <c r="C414" s="11">
        <v>3</v>
      </c>
      <c r="D414" s="11">
        <v>15.23</v>
      </c>
      <c r="E414" s="12"/>
      <c r="F414" s="12">
        <v>0.73</v>
      </c>
      <c r="G414" s="35">
        <f t="shared" ref="G414:G416" si="32">PRODUCT(C414:F414)</f>
        <v>33.353699999999996</v>
      </c>
      <c r="H414" s="81" t="s">
        <v>6</v>
      </c>
    </row>
    <row r="415" spans="1:8">
      <c r="A415" s="44"/>
      <c r="B415" s="88"/>
      <c r="C415" s="11">
        <v>5</v>
      </c>
      <c r="D415" s="11">
        <v>7.75</v>
      </c>
      <c r="E415" s="12"/>
      <c r="F415" s="12">
        <v>0.88</v>
      </c>
      <c r="G415" s="35">
        <f t="shared" si="32"/>
        <v>34.1</v>
      </c>
      <c r="H415" s="81" t="s">
        <v>6</v>
      </c>
    </row>
    <row r="416" spans="1:8">
      <c r="A416" s="44"/>
      <c r="B416" s="88"/>
      <c r="C416" s="11">
        <v>1</v>
      </c>
      <c r="D416" s="11">
        <v>4.2</v>
      </c>
      <c r="E416" s="12"/>
      <c r="F416" s="12">
        <v>0.88</v>
      </c>
      <c r="G416" s="35">
        <f t="shared" si="32"/>
        <v>3.6960000000000002</v>
      </c>
      <c r="H416" s="81" t="s">
        <v>6</v>
      </c>
    </row>
    <row r="417" spans="1:8">
      <c r="A417" s="84"/>
      <c r="B417" s="154"/>
      <c r="C417" s="155"/>
      <c r="D417" s="87"/>
      <c r="E417" s="87"/>
      <c r="F417" s="87"/>
      <c r="G417" s="42"/>
      <c r="H417" s="86"/>
    </row>
    <row r="418" spans="1:8">
      <c r="A418" s="84"/>
      <c r="B418" s="154"/>
      <c r="C418" s="155"/>
      <c r="D418" s="87"/>
      <c r="E418" s="87"/>
      <c r="F418" s="87"/>
      <c r="G418" s="36">
        <f>ROUND(SUM(G396:G417)*1.05,0)</f>
        <v>391</v>
      </c>
      <c r="H418" s="80" t="s">
        <v>6</v>
      </c>
    </row>
    <row r="419" spans="1:8">
      <c r="A419" s="80"/>
      <c r="B419" s="83"/>
      <c r="C419" s="81"/>
      <c r="D419" s="82"/>
      <c r="E419" s="82"/>
      <c r="F419" s="89"/>
      <c r="G419" s="36"/>
      <c r="H419" s="80"/>
    </row>
    <row r="420" spans="1:8">
      <c r="A420" s="80"/>
      <c r="B420" s="116" t="s">
        <v>145</v>
      </c>
      <c r="C420" s="89"/>
      <c r="D420" s="10" t="s">
        <v>734</v>
      </c>
      <c r="E420" s="80"/>
      <c r="F420" s="89" t="s">
        <v>23</v>
      </c>
      <c r="G420" s="89">
        <f>G418</f>
        <v>391</v>
      </c>
      <c r="H420" s="80" t="s">
        <v>6</v>
      </c>
    </row>
    <row r="421" spans="1:8">
      <c r="A421" s="80"/>
      <c r="B421" s="116"/>
      <c r="C421" s="89"/>
      <c r="D421" s="89"/>
      <c r="E421" s="638"/>
      <c r="F421" s="639"/>
      <c r="G421" s="113"/>
      <c r="H421" s="80"/>
    </row>
    <row r="422" spans="1:8">
      <c r="A422" s="80">
        <f>A394+1</f>
        <v>17</v>
      </c>
      <c r="B422" s="116" t="s">
        <v>146</v>
      </c>
      <c r="C422" s="89"/>
      <c r="D422" s="89"/>
      <c r="E422" s="80"/>
      <c r="F422" s="89"/>
      <c r="G422" s="89"/>
      <c r="H422" s="80"/>
    </row>
    <row r="423" spans="1:8">
      <c r="A423" s="80"/>
      <c r="B423" s="116" t="s">
        <v>147</v>
      </c>
      <c r="C423" s="89"/>
      <c r="D423" s="89"/>
      <c r="E423" s="80"/>
      <c r="F423" s="89"/>
      <c r="G423" s="89"/>
      <c r="H423" s="80"/>
    </row>
    <row r="424" spans="1:8">
      <c r="A424" s="80"/>
      <c r="B424" s="83" t="str">
        <f t="shared" ref="B424:D426" si="33">B89</f>
        <v>All Round Length</v>
      </c>
      <c r="C424" s="119">
        <f t="shared" si="33"/>
        <v>1</v>
      </c>
      <c r="D424" s="82">
        <f t="shared" si="33"/>
        <v>45.96</v>
      </c>
      <c r="E424" s="82"/>
      <c r="F424" s="82">
        <f>F89</f>
        <v>0.62</v>
      </c>
      <c r="G424" s="82">
        <f>PRODUCT(C424:F424)</f>
        <v>28.495200000000001</v>
      </c>
      <c r="H424" s="81" t="s">
        <v>6</v>
      </c>
    </row>
    <row r="425" spans="1:8">
      <c r="A425" s="346"/>
      <c r="B425" s="83" t="str">
        <f t="shared" si="33"/>
        <v>For Stair Case</v>
      </c>
      <c r="C425" s="119">
        <f t="shared" si="33"/>
        <v>1</v>
      </c>
      <c r="D425" s="82">
        <f t="shared" si="33"/>
        <v>13.75</v>
      </c>
      <c r="E425" s="349"/>
      <c r="F425" s="82">
        <f>F90</f>
        <v>0.45</v>
      </c>
      <c r="G425" s="82">
        <f t="shared" ref="G425:G426" si="34">PRODUCT(C425:F425)</f>
        <v>6.1875</v>
      </c>
      <c r="H425" s="81" t="s">
        <v>6</v>
      </c>
    </row>
    <row r="426" spans="1:8">
      <c r="A426" s="346"/>
      <c r="B426" s="83" t="str">
        <f t="shared" si="33"/>
        <v>For Ramp Side Wall</v>
      </c>
      <c r="C426" s="119">
        <f t="shared" si="33"/>
        <v>1</v>
      </c>
      <c r="D426" s="82">
        <f t="shared" si="33"/>
        <v>11</v>
      </c>
      <c r="E426" s="349"/>
      <c r="F426" s="82">
        <f>F91</f>
        <v>0.6</v>
      </c>
      <c r="G426" s="82">
        <f t="shared" si="34"/>
        <v>6.6</v>
      </c>
      <c r="H426" s="81" t="s">
        <v>6</v>
      </c>
    </row>
    <row r="427" spans="1:8">
      <c r="A427" s="80"/>
      <c r="B427" s="116"/>
      <c r="C427" s="89"/>
      <c r="D427" s="89"/>
      <c r="E427" s="80"/>
      <c r="F427" s="89"/>
      <c r="G427" s="89"/>
      <c r="H427" s="80"/>
    </row>
    <row r="428" spans="1:8">
      <c r="A428" s="80"/>
      <c r="B428" s="83"/>
      <c r="C428" s="81"/>
      <c r="D428" s="82"/>
      <c r="E428" s="82"/>
      <c r="F428" s="89"/>
      <c r="G428" s="36">
        <f>ROUND(SUM(G424:G427)*1.05,0)</f>
        <v>43</v>
      </c>
      <c r="H428" s="80" t="s">
        <v>6</v>
      </c>
    </row>
    <row r="429" spans="1:8">
      <c r="A429" s="80"/>
      <c r="B429" s="116" t="s">
        <v>148</v>
      </c>
      <c r="C429" s="89"/>
      <c r="D429" s="89"/>
      <c r="E429" s="80"/>
      <c r="F429" s="89" t="s">
        <v>23</v>
      </c>
      <c r="G429" s="89">
        <f>G428</f>
        <v>43</v>
      </c>
      <c r="H429" s="80" t="s">
        <v>6</v>
      </c>
    </row>
    <row r="430" spans="1:8">
      <c r="A430" s="84"/>
      <c r="B430" s="85"/>
      <c r="C430" s="90"/>
      <c r="D430" s="90"/>
      <c r="E430" s="84"/>
      <c r="F430" s="90"/>
      <c r="G430" s="90"/>
      <c r="H430" s="84"/>
    </row>
    <row r="431" spans="1:8">
      <c r="A431" s="84">
        <f>A422+1</f>
        <v>18</v>
      </c>
      <c r="B431" s="85" t="s">
        <v>497</v>
      </c>
      <c r="C431" s="90"/>
      <c r="D431" s="90"/>
      <c r="E431" s="84"/>
      <c r="F431" s="90"/>
      <c r="G431" s="90"/>
      <c r="H431" s="84"/>
    </row>
    <row r="432" spans="1:8">
      <c r="A432" s="84"/>
      <c r="B432" s="85" t="s">
        <v>80</v>
      </c>
      <c r="C432" s="90"/>
      <c r="D432" s="90"/>
      <c r="E432" s="84"/>
      <c r="F432" s="90"/>
      <c r="G432" s="90"/>
      <c r="H432" s="84"/>
    </row>
    <row r="433" spans="1:16">
      <c r="A433" s="84"/>
      <c r="B433" s="154"/>
      <c r="C433" s="155">
        <v>1</v>
      </c>
      <c r="D433" s="87">
        <v>50.76</v>
      </c>
      <c r="E433" s="84"/>
      <c r="F433" s="90"/>
      <c r="G433" s="82">
        <f t="shared" ref="G433:G434" si="35">PRODUCT(C433:F433)</f>
        <v>50.76</v>
      </c>
      <c r="H433" s="86" t="s">
        <v>9</v>
      </c>
    </row>
    <row r="434" spans="1:16">
      <c r="A434" s="84"/>
      <c r="B434" s="154" t="s">
        <v>725</v>
      </c>
      <c r="C434" s="155">
        <v>1</v>
      </c>
      <c r="D434" s="87">
        <f>12*2+7.78*2</f>
        <v>39.56</v>
      </c>
      <c r="E434" s="84"/>
      <c r="F434" s="90"/>
      <c r="G434" s="82">
        <f t="shared" si="35"/>
        <v>39.56</v>
      </c>
      <c r="H434" s="86" t="s">
        <v>9</v>
      </c>
    </row>
    <row r="435" spans="1:16">
      <c r="A435" s="84"/>
      <c r="B435" s="154"/>
      <c r="C435" s="155"/>
      <c r="D435" s="87"/>
      <c r="E435" s="84"/>
      <c r="F435" s="90"/>
      <c r="G435" s="87"/>
      <c r="H435" s="86"/>
    </row>
    <row r="436" spans="1:16">
      <c r="A436" s="84"/>
      <c r="B436" s="85"/>
      <c r="C436" s="90"/>
      <c r="D436" s="90"/>
      <c r="E436" s="84"/>
      <c r="F436" s="89" t="s">
        <v>33</v>
      </c>
      <c r="G436" s="36">
        <f>ROUND(SUM(G433:G435)*1.05,0)</f>
        <v>95</v>
      </c>
      <c r="H436" s="84" t="s">
        <v>9</v>
      </c>
    </row>
    <row r="437" spans="1:16">
      <c r="A437" s="84"/>
      <c r="B437" s="116" t="s">
        <v>1046</v>
      </c>
      <c r="C437" s="90"/>
      <c r="D437" s="90"/>
      <c r="E437" s="84"/>
      <c r="F437" s="90"/>
      <c r="G437" s="45"/>
      <c r="H437" s="84"/>
    </row>
    <row r="438" spans="1:16">
      <c r="A438" s="84">
        <f>A431+1</f>
        <v>19</v>
      </c>
      <c r="B438" s="85" t="s">
        <v>1047</v>
      </c>
      <c r="C438" s="90"/>
      <c r="D438" s="90"/>
      <c r="E438" s="84"/>
      <c r="F438" s="90"/>
      <c r="G438" s="45"/>
      <c r="H438" s="84"/>
      <c r="J438" s="4"/>
    </row>
    <row r="439" spans="1:16">
      <c r="A439" s="84"/>
      <c r="B439" s="88" t="s">
        <v>312</v>
      </c>
      <c r="C439" s="87">
        <v>1</v>
      </c>
      <c r="D439" s="87">
        <v>3.69</v>
      </c>
      <c r="E439" s="86">
        <v>3</v>
      </c>
      <c r="F439" s="87"/>
      <c r="G439" s="82">
        <f t="shared" ref="G439" si="36">PRODUCT(C439:F439)</f>
        <v>11.07</v>
      </c>
      <c r="H439" s="81" t="s">
        <v>6</v>
      </c>
      <c r="J439" s="4"/>
    </row>
    <row r="440" spans="1:16">
      <c r="A440" s="84"/>
      <c r="B440" s="85"/>
      <c r="C440" s="87"/>
      <c r="D440" s="87"/>
      <c r="E440" s="86"/>
      <c r="F440" s="87"/>
      <c r="G440" s="42"/>
      <c r="H440" s="86"/>
      <c r="I440" s="4"/>
      <c r="J440" s="4"/>
    </row>
    <row r="441" spans="1:16">
      <c r="A441" s="84"/>
      <c r="B441" s="85"/>
      <c r="C441" s="87"/>
      <c r="D441" s="87"/>
      <c r="E441" s="86"/>
      <c r="F441" s="87"/>
      <c r="G441" s="36">
        <f>ROUND(SUM(G439:G440)*1.05,0)</f>
        <v>12</v>
      </c>
      <c r="H441" s="80" t="s">
        <v>6</v>
      </c>
      <c r="I441" s="4"/>
      <c r="J441" s="4"/>
    </row>
    <row r="442" spans="1:16">
      <c r="A442" s="80"/>
      <c r="B442" s="83"/>
      <c r="C442" s="81"/>
      <c r="D442" s="82"/>
      <c r="E442" s="82"/>
      <c r="F442" s="82"/>
      <c r="G442" s="82"/>
      <c r="H442" s="81"/>
      <c r="I442" s="4"/>
      <c r="J442" s="4"/>
    </row>
    <row r="443" spans="1:16">
      <c r="A443" s="80"/>
      <c r="B443" s="116" t="s">
        <v>597</v>
      </c>
      <c r="C443" s="81"/>
      <c r="D443" s="82"/>
      <c r="E443" s="82"/>
      <c r="F443" s="82"/>
      <c r="G443" s="82"/>
      <c r="H443" s="81"/>
      <c r="I443" s="4"/>
      <c r="J443" s="4"/>
    </row>
    <row r="444" spans="1:16">
      <c r="A444" s="346">
        <f>A438+1</f>
        <v>20</v>
      </c>
      <c r="B444" s="347" t="s">
        <v>834</v>
      </c>
      <c r="C444" s="348"/>
      <c r="D444" s="349"/>
      <c r="E444" s="349"/>
      <c r="F444" s="349"/>
      <c r="G444" s="349"/>
      <c r="H444" s="348"/>
      <c r="I444" s="4"/>
      <c r="J444" s="4"/>
    </row>
    <row r="445" spans="1:16">
      <c r="A445" s="80"/>
      <c r="B445" s="116" t="s">
        <v>835</v>
      </c>
      <c r="C445" s="81"/>
      <c r="D445" s="82"/>
      <c r="E445" s="82"/>
      <c r="F445" s="82"/>
      <c r="G445" s="82"/>
      <c r="H445" s="81"/>
      <c r="I445" s="4"/>
      <c r="J445" s="4"/>
    </row>
    <row r="446" spans="1:16">
      <c r="A446" s="80"/>
      <c r="B446" s="83" t="s">
        <v>99</v>
      </c>
      <c r="C446" s="86">
        <v>1</v>
      </c>
      <c r="D446" s="87">
        <v>7.75</v>
      </c>
      <c r="E446" s="87">
        <v>3</v>
      </c>
      <c r="F446" s="153">
        <v>0.125</v>
      </c>
      <c r="G446" s="82">
        <f>PRODUCT(C446:F446)</f>
        <v>2.90625</v>
      </c>
      <c r="H446" s="81" t="s">
        <v>7</v>
      </c>
      <c r="I446" s="4"/>
      <c r="J446" s="4"/>
    </row>
    <row r="447" spans="1:16">
      <c r="A447" s="346"/>
      <c r="B447" s="350" t="s">
        <v>1039</v>
      </c>
      <c r="C447" s="348">
        <v>1</v>
      </c>
      <c r="D447" s="349">
        <v>6.6</v>
      </c>
      <c r="E447" s="349">
        <v>1.8</v>
      </c>
      <c r="F447" s="153">
        <v>0.125</v>
      </c>
      <c r="G447" s="82">
        <f>PRODUCT(C447:F447)</f>
        <v>1.4849999999999999</v>
      </c>
      <c r="H447" s="81" t="s">
        <v>7</v>
      </c>
      <c r="I447" s="4"/>
      <c r="J447" s="4"/>
    </row>
    <row r="448" spans="1:16">
      <c r="A448" s="84"/>
      <c r="B448" s="88" t="s">
        <v>1040</v>
      </c>
      <c r="C448" s="86">
        <v>1</v>
      </c>
      <c r="D448" s="87">
        <v>5</v>
      </c>
      <c r="E448" s="87">
        <v>2</v>
      </c>
      <c r="F448" s="153">
        <v>0.125</v>
      </c>
      <c r="G448" s="82">
        <f>PRODUCT(C448:F448)</f>
        <v>1.25</v>
      </c>
      <c r="H448" s="81" t="s">
        <v>7</v>
      </c>
      <c r="I448" s="4"/>
      <c r="J448" s="4"/>
      <c r="K448" s="4"/>
      <c r="L448" s="4"/>
      <c r="M448" s="4"/>
      <c r="N448" s="4"/>
      <c r="O448" s="4"/>
      <c r="P448" s="4"/>
    </row>
    <row r="449" spans="1:16">
      <c r="A449" s="80"/>
      <c r="B449" s="118"/>
      <c r="C449" s="81"/>
      <c r="D449" s="82"/>
      <c r="E449" s="82"/>
      <c r="F449" s="89" t="s">
        <v>33</v>
      </c>
      <c r="G449" s="36">
        <f>ROUND(SUM(G446:G448)*1.1,0)</f>
        <v>6</v>
      </c>
      <c r="H449" s="80" t="s">
        <v>7</v>
      </c>
      <c r="I449" s="4"/>
      <c r="J449" s="2"/>
      <c r="K449" s="4"/>
      <c r="L449" s="4"/>
      <c r="M449" s="4"/>
      <c r="N449" s="4"/>
      <c r="O449" s="4"/>
      <c r="P449" s="4"/>
    </row>
    <row r="450" spans="1:16" s="4" customFormat="1">
      <c r="A450" s="80"/>
      <c r="B450" s="83"/>
      <c r="C450" s="81"/>
      <c r="D450" s="82"/>
      <c r="E450" s="82"/>
      <c r="F450" s="89"/>
      <c r="G450" s="89"/>
      <c r="H450" s="80"/>
      <c r="J450"/>
    </row>
    <row r="451" spans="1:16" s="4" customFormat="1">
      <c r="A451" s="80"/>
      <c r="B451" s="116" t="s">
        <v>504</v>
      </c>
      <c r="C451" s="89"/>
      <c r="D451" s="89"/>
      <c r="E451" s="82"/>
      <c r="F451" s="89" t="s">
        <v>23</v>
      </c>
      <c r="G451" s="89">
        <f>G449</f>
        <v>6</v>
      </c>
      <c r="H451" s="80" t="s">
        <v>7</v>
      </c>
      <c r="I451" s="1"/>
      <c r="J451"/>
    </row>
    <row r="452" spans="1:16" s="4" customFormat="1">
      <c r="A452" s="84"/>
      <c r="B452" s="85"/>
      <c r="C452" s="90"/>
      <c r="D452" s="90"/>
      <c r="E452" s="87"/>
      <c r="F452" s="90"/>
      <c r="G452" s="90"/>
      <c r="H452" s="84"/>
      <c r="I452"/>
      <c r="J452"/>
    </row>
    <row r="453" spans="1:16" s="4" customFormat="1" ht="27.6">
      <c r="A453" s="139">
        <f>A444+1</f>
        <v>21</v>
      </c>
      <c r="B453" s="92" t="s">
        <v>506</v>
      </c>
      <c r="C453" s="140"/>
      <c r="D453" s="140"/>
      <c r="E453" s="140"/>
      <c r="F453" s="140"/>
      <c r="G453" s="140"/>
      <c r="H453" s="139"/>
      <c r="I453"/>
      <c r="J453"/>
    </row>
    <row r="454" spans="1:16" s="4" customFormat="1">
      <c r="A454" s="139"/>
      <c r="B454" s="140" t="s">
        <v>507</v>
      </c>
      <c r="C454" s="140">
        <f>G451/12</f>
        <v>0.5</v>
      </c>
      <c r="D454" s="131">
        <f>2*(3+4)</f>
        <v>14</v>
      </c>
      <c r="E454" s="139" t="s">
        <v>508</v>
      </c>
      <c r="F454" s="139" t="s">
        <v>508</v>
      </c>
      <c r="G454" s="131">
        <f>+C454*D454</f>
        <v>7</v>
      </c>
      <c r="H454" s="139" t="s">
        <v>509</v>
      </c>
      <c r="I454"/>
      <c r="J454"/>
    </row>
    <row r="455" spans="1:16" s="4" customFormat="1">
      <c r="A455" s="139"/>
      <c r="B455" s="140"/>
      <c r="C455" s="140"/>
      <c r="D455" s="140"/>
      <c r="E455" s="140"/>
      <c r="F455" s="178" t="s">
        <v>510</v>
      </c>
      <c r="G455" s="179">
        <f>ROUNDUP(G454,0)</f>
        <v>7</v>
      </c>
      <c r="H455" s="180" t="s">
        <v>509</v>
      </c>
      <c r="I455"/>
      <c r="J455"/>
    </row>
    <row r="456" spans="1:16" s="4" customFormat="1">
      <c r="A456" s="63">
        <f>A453+1</f>
        <v>22</v>
      </c>
      <c r="B456" s="124" t="s">
        <v>511</v>
      </c>
      <c r="C456" s="157"/>
      <c r="D456" s="157"/>
      <c r="E456" s="157"/>
      <c r="F456" s="157"/>
      <c r="G456" s="45"/>
      <c r="H456" s="44"/>
      <c r="I456"/>
      <c r="J456"/>
    </row>
    <row r="457" spans="1:16" s="4" customFormat="1">
      <c r="A457" s="63"/>
      <c r="B457" s="83" t="s">
        <v>99</v>
      </c>
      <c r="C457" s="86">
        <v>1</v>
      </c>
      <c r="D457" s="87">
        <v>7.75</v>
      </c>
      <c r="E457" s="87">
        <v>3</v>
      </c>
      <c r="F457" s="153"/>
      <c r="G457" s="82">
        <f>PRODUCT(C457:F457)</f>
        <v>23.25</v>
      </c>
      <c r="H457" s="40" t="s">
        <v>6</v>
      </c>
      <c r="I457"/>
      <c r="J457"/>
    </row>
    <row r="458" spans="1:16" s="4" customFormat="1">
      <c r="A458" s="63"/>
      <c r="B458" s="350" t="s">
        <v>1039</v>
      </c>
      <c r="C458" s="348">
        <v>1</v>
      </c>
      <c r="D458" s="349">
        <v>6.6</v>
      </c>
      <c r="E458" s="349">
        <v>1.8</v>
      </c>
      <c r="F458" s="153"/>
      <c r="G458" s="82">
        <f>PRODUCT(C458:F458)</f>
        <v>11.879999999999999</v>
      </c>
      <c r="H458" s="40" t="s">
        <v>6</v>
      </c>
      <c r="I458"/>
      <c r="J458"/>
    </row>
    <row r="459" spans="1:16" s="4" customFormat="1">
      <c r="A459" s="63"/>
      <c r="B459" s="88" t="s">
        <v>1040</v>
      </c>
      <c r="C459" s="86">
        <v>1</v>
      </c>
      <c r="D459" s="87">
        <v>5</v>
      </c>
      <c r="E459" s="87">
        <v>2</v>
      </c>
      <c r="F459" s="153"/>
      <c r="G459" s="82">
        <f>PRODUCT(C459:F459)</f>
        <v>10</v>
      </c>
      <c r="H459" s="40" t="s">
        <v>6</v>
      </c>
      <c r="I459"/>
      <c r="J459"/>
      <c r="K459" s="2"/>
      <c r="L459" s="2"/>
      <c r="M459" s="1"/>
      <c r="N459" s="1"/>
      <c r="O459" s="1"/>
      <c r="P459" s="1"/>
    </row>
    <row r="460" spans="1:16" s="4" customFormat="1">
      <c r="A460" s="63"/>
      <c r="B460" s="176"/>
      <c r="C460" s="157"/>
      <c r="D460" s="157"/>
      <c r="E460" s="157"/>
      <c r="F460" s="157"/>
      <c r="G460" s="36">
        <f>ROUND(SUM(G457:G459)*1.1,0)</f>
        <v>50</v>
      </c>
      <c r="H460" s="44" t="s">
        <v>6</v>
      </c>
      <c r="I460"/>
      <c r="J460"/>
      <c r="K460"/>
      <c r="L460"/>
      <c r="M460"/>
      <c r="N460"/>
      <c r="O460"/>
      <c r="P460"/>
    </row>
    <row r="461" spans="1:16" s="1" customFormat="1">
      <c r="A461" s="346"/>
      <c r="B461" s="347"/>
      <c r="C461" s="348"/>
      <c r="D461" s="349"/>
      <c r="E461" s="349"/>
      <c r="F461" s="349"/>
      <c r="G461" s="349"/>
      <c r="H461" s="348"/>
      <c r="I461"/>
      <c r="J461" s="177"/>
      <c r="K461"/>
      <c r="L461"/>
      <c r="M461"/>
      <c r="N461"/>
      <c r="O461"/>
      <c r="P461"/>
    </row>
    <row r="462" spans="1:16">
      <c r="A462" s="80">
        <f>A456+1</f>
        <v>23</v>
      </c>
      <c r="B462" s="116" t="s">
        <v>315</v>
      </c>
      <c r="C462" s="81"/>
      <c r="D462" s="82"/>
      <c r="E462" s="82"/>
      <c r="F462" s="82"/>
      <c r="G462" s="82"/>
      <c r="H462" s="81"/>
    </row>
    <row r="463" spans="1:16">
      <c r="A463" s="80"/>
      <c r="B463" s="116" t="s">
        <v>80</v>
      </c>
      <c r="C463" s="81"/>
      <c r="D463" s="82"/>
      <c r="E463" s="82"/>
      <c r="F463" s="82"/>
      <c r="G463" s="82"/>
      <c r="H463" s="81"/>
    </row>
    <row r="464" spans="1:16">
      <c r="A464" s="80"/>
      <c r="B464" s="83" t="s">
        <v>316</v>
      </c>
      <c r="C464" s="86">
        <v>1</v>
      </c>
      <c r="D464" s="87">
        <v>3.69</v>
      </c>
      <c r="E464" s="87">
        <v>3</v>
      </c>
      <c r="F464" s="82"/>
      <c r="G464" s="82">
        <f>PRODUCT(C464:F464)</f>
        <v>11.07</v>
      </c>
      <c r="H464" s="81" t="s">
        <v>6</v>
      </c>
    </row>
    <row r="465" spans="1:16">
      <c r="A465" s="84"/>
      <c r="B465" s="88" t="s">
        <v>183</v>
      </c>
      <c r="C465" s="86">
        <v>1</v>
      </c>
      <c r="D465" s="87">
        <v>2.74</v>
      </c>
      <c r="E465" s="87">
        <v>3</v>
      </c>
      <c r="F465" s="87"/>
      <c r="G465" s="82">
        <f t="shared" ref="G465:G471" si="37">PRODUCT(C465:F465)</f>
        <v>8.2200000000000006</v>
      </c>
      <c r="H465" s="81" t="s">
        <v>6</v>
      </c>
    </row>
    <row r="466" spans="1:16">
      <c r="A466" s="84"/>
      <c r="B466" s="88" t="s">
        <v>317</v>
      </c>
      <c r="C466" s="86">
        <v>1</v>
      </c>
      <c r="D466" s="87">
        <v>1.74</v>
      </c>
      <c r="E466" s="87">
        <v>1</v>
      </c>
      <c r="F466" s="87"/>
      <c r="G466" s="82">
        <f t="shared" si="37"/>
        <v>1.74</v>
      </c>
      <c r="H466" s="81" t="s">
        <v>6</v>
      </c>
    </row>
    <row r="467" spans="1:16">
      <c r="A467" s="84"/>
      <c r="B467" s="88" t="s">
        <v>1041</v>
      </c>
      <c r="C467" s="86">
        <v>1</v>
      </c>
      <c r="D467" s="87">
        <v>3.31</v>
      </c>
      <c r="E467" s="87">
        <v>3</v>
      </c>
      <c r="F467" s="87"/>
      <c r="G467" s="82">
        <f t="shared" ref="G467" si="38">PRODUCT(C467:F467)</f>
        <v>9.93</v>
      </c>
      <c r="H467" s="81" t="s">
        <v>6</v>
      </c>
    </row>
    <row r="468" spans="1:16">
      <c r="A468" s="84"/>
      <c r="B468" s="88" t="s">
        <v>314</v>
      </c>
      <c r="C468" s="86">
        <v>1</v>
      </c>
      <c r="D468" s="87">
        <v>5.9</v>
      </c>
      <c r="E468" s="87">
        <v>4.4000000000000004</v>
      </c>
      <c r="F468" s="87"/>
      <c r="G468" s="82">
        <f t="shared" si="37"/>
        <v>25.960000000000004</v>
      </c>
      <c r="H468" s="81" t="s">
        <v>6</v>
      </c>
    </row>
    <row r="469" spans="1:16">
      <c r="A469" s="84"/>
      <c r="B469" s="88" t="s">
        <v>310</v>
      </c>
      <c r="C469" s="86">
        <v>1</v>
      </c>
      <c r="D469" s="87">
        <v>3.6349999999999998</v>
      </c>
      <c r="E469" s="87">
        <v>2.83</v>
      </c>
      <c r="F469" s="87"/>
      <c r="G469" s="82">
        <f t="shared" si="37"/>
        <v>10.287049999999999</v>
      </c>
      <c r="H469" s="81" t="s">
        <v>6</v>
      </c>
    </row>
    <row r="470" spans="1:16">
      <c r="A470" s="84"/>
      <c r="B470" s="88" t="s">
        <v>311</v>
      </c>
      <c r="C470" s="86">
        <v>1</v>
      </c>
      <c r="D470" s="87">
        <v>2.1</v>
      </c>
      <c r="E470" s="87">
        <v>2.83</v>
      </c>
      <c r="F470" s="87"/>
      <c r="G470" s="82">
        <f t="shared" si="37"/>
        <v>5.9430000000000005</v>
      </c>
      <c r="H470" s="81" t="s">
        <v>6</v>
      </c>
    </row>
    <row r="471" spans="1:16">
      <c r="A471" s="84"/>
      <c r="B471" s="83" t="s">
        <v>210</v>
      </c>
      <c r="C471" s="86">
        <v>1</v>
      </c>
      <c r="D471" s="87">
        <v>6.1</v>
      </c>
      <c r="E471" s="87">
        <v>1.2</v>
      </c>
      <c r="F471" s="87"/>
      <c r="G471" s="82">
        <f t="shared" si="37"/>
        <v>7.3199999999999994</v>
      </c>
      <c r="H471" s="81" t="s">
        <v>6</v>
      </c>
      <c r="K471" s="177"/>
      <c r="L471" s="177"/>
      <c r="M471" s="177"/>
      <c r="N471" s="177"/>
      <c r="O471" s="177"/>
      <c r="P471" s="177"/>
    </row>
    <row r="472" spans="1:16">
      <c r="A472" s="84"/>
      <c r="B472" s="88"/>
      <c r="C472" s="86"/>
      <c r="D472" s="87"/>
      <c r="E472" s="87"/>
      <c r="F472" s="87"/>
      <c r="G472" s="87"/>
      <c r="H472" s="86"/>
    </row>
    <row r="473" spans="1:16">
      <c r="A473" s="80"/>
      <c r="B473" s="118"/>
      <c r="C473" s="81"/>
      <c r="D473" s="82"/>
      <c r="E473" s="82"/>
      <c r="F473" s="89" t="s">
        <v>33</v>
      </c>
      <c r="G473" s="36">
        <f>ROUND(SUM(G464:G472)*1.05,0)</f>
        <v>84</v>
      </c>
      <c r="H473" s="80" t="s">
        <v>6</v>
      </c>
    </row>
    <row r="474" spans="1:16">
      <c r="A474" s="80"/>
      <c r="B474" s="83"/>
      <c r="C474" s="81"/>
      <c r="D474" s="82"/>
      <c r="E474" s="82"/>
      <c r="F474" s="89"/>
      <c r="G474" s="89"/>
      <c r="H474" s="80"/>
    </row>
    <row r="475" spans="1:16">
      <c r="A475" s="80"/>
      <c r="B475" s="116" t="s">
        <v>245</v>
      </c>
      <c r="C475" s="89"/>
      <c r="D475" s="10" t="s">
        <v>734</v>
      </c>
      <c r="E475" s="82"/>
      <c r="F475" s="89" t="s">
        <v>23</v>
      </c>
      <c r="G475" s="89">
        <f>G473</f>
        <v>84</v>
      </c>
      <c r="H475" s="80" t="s">
        <v>6</v>
      </c>
    </row>
    <row r="476" spans="1:16">
      <c r="A476" s="80"/>
      <c r="B476" s="116"/>
      <c r="C476" s="89"/>
      <c r="D476" s="80"/>
      <c r="E476" s="82"/>
      <c r="F476" s="89"/>
      <c r="G476" s="89"/>
      <c r="H476" s="80"/>
    </row>
    <row r="477" spans="1:16">
      <c r="A477" s="80">
        <f>A462+1</f>
        <v>24</v>
      </c>
      <c r="B477" s="116" t="s">
        <v>150</v>
      </c>
      <c r="C477" s="89"/>
      <c r="D477" s="80"/>
      <c r="E477" s="82"/>
      <c r="F477" s="89"/>
      <c r="G477" s="89"/>
      <c r="H477" s="80"/>
    </row>
    <row r="478" spans="1:16">
      <c r="A478" s="84"/>
      <c r="B478" s="152" t="str">
        <f>B463</f>
        <v>Ground Floor</v>
      </c>
      <c r="C478" s="90"/>
      <c r="D478" s="84"/>
      <c r="E478" s="87"/>
      <c r="F478" s="90"/>
      <c r="G478" s="90"/>
      <c r="H478" s="84"/>
    </row>
    <row r="479" spans="1:16">
      <c r="A479" s="80"/>
      <c r="B479" s="118" t="str">
        <f>B464</f>
        <v>Doctor Room</v>
      </c>
      <c r="C479" s="119">
        <f t="shared" ref="C479:C486" si="39">C464</f>
        <v>1</v>
      </c>
      <c r="D479" s="81">
        <f t="shared" ref="D479:D486" si="40">D464*2+E464*2</f>
        <v>13.379999999999999</v>
      </c>
      <c r="E479" s="82"/>
      <c r="F479" s="82">
        <v>0.1</v>
      </c>
      <c r="G479" s="82">
        <f>PRODUCT(C479:F479)</f>
        <v>1.3380000000000001</v>
      </c>
      <c r="H479" s="81" t="s">
        <v>6</v>
      </c>
    </row>
    <row r="480" spans="1:16">
      <c r="A480" s="84"/>
      <c r="B480" s="118" t="str">
        <f>B465</f>
        <v>Rest Room</v>
      </c>
      <c r="C480" s="119">
        <f t="shared" si="39"/>
        <v>1</v>
      </c>
      <c r="D480" s="81">
        <f t="shared" si="40"/>
        <v>11.48</v>
      </c>
      <c r="E480" s="87"/>
      <c r="F480" s="82">
        <v>0.1</v>
      </c>
      <c r="G480" s="82">
        <f>PRODUCT(C480:F480)</f>
        <v>1.1480000000000001</v>
      </c>
      <c r="H480" s="81" t="s">
        <v>6</v>
      </c>
    </row>
    <row r="481" spans="1:8">
      <c r="A481" s="84"/>
      <c r="B481" s="118" t="str">
        <f>B466</f>
        <v>Toilet Front Area\</v>
      </c>
      <c r="C481" s="119">
        <f t="shared" si="39"/>
        <v>1</v>
      </c>
      <c r="D481" s="81">
        <f t="shared" si="40"/>
        <v>5.48</v>
      </c>
      <c r="E481" s="87"/>
      <c r="F481" s="82">
        <v>0.1</v>
      </c>
      <c r="G481" s="82">
        <f t="shared" ref="G481:G486" si="41">PRODUCT(C481:F481)</f>
        <v>0.54800000000000004</v>
      </c>
      <c r="H481" s="81" t="s">
        <v>6</v>
      </c>
    </row>
    <row r="482" spans="1:8">
      <c r="A482" s="84"/>
      <c r="B482" s="88" t="s">
        <v>1041</v>
      </c>
      <c r="C482" s="119">
        <f t="shared" si="39"/>
        <v>1</v>
      </c>
      <c r="D482" s="81">
        <f t="shared" si="40"/>
        <v>12.620000000000001</v>
      </c>
      <c r="E482" s="87"/>
      <c r="F482" s="82">
        <v>0.1</v>
      </c>
      <c r="G482" s="82">
        <f t="shared" ref="G482" si="42">PRODUCT(C482:F482)</f>
        <v>1.2620000000000002</v>
      </c>
      <c r="H482" s="81" t="s">
        <v>6</v>
      </c>
    </row>
    <row r="483" spans="1:8">
      <c r="A483" s="84"/>
      <c r="B483" s="118" t="str">
        <f>B468</f>
        <v>Waiting Hall</v>
      </c>
      <c r="C483" s="119">
        <f t="shared" si="39"/>
        <v>1</v>
      </c>
      <c r="D483" s="81">
        <f t="shared" si="40"/>
        <v>20.6</v>
      </c>
      <c r="E483" s="87"/>
      <c r="F483" s="82">
        <v>0.1</v>
      </c>
      <c r="G483" s="82">
        <f t="shared" si="41"/>
        <v>2.06</v>
      </c>
      <c r="H483" s="81" t="s">
        <v>6</v>
      </c>
    </row>
    <row r="484" spans="1:8">
      <c r="A484" s="84"/>
      <c r="B484" s="118" t="str">
        <f>B469</f>
        <v>Compounder Room</v>
      </c>
      <c r="C484" s="119">
        <f t="shared" si="39"/>
        <v>1</v>
      </c>
      <c r="D484" s="81">
        <f t="shared" si="40"/>
        <v>12.93</v>
      </c>
      <c r="E484" s="87"/>
      <c r="F484" s="82">
        <v>0.1</v>
      </c>
      <c r="G484" s="82">
        <f t="shared" si="41"/>
        <v>1.2930000000000001</v>
      </c>
      <c r="H484" s="81" t="s">
        <v>6</v>
      </c>
    </row>
    <row r="485" spans="1:8">
      <c r="A485" s="84"/>
      <c r="B485" s="118" t="str">
        <f>B470</f>
        <v>Dressing Room</v>
      </c>
      <c r="C485" s="119">
        <f t="shared" si="39"/>
        <v>1</v>
      </c>
      <c r="D485" s="81">
        <f t="shared" si="40"/>
        <v>9.86</v>
      </c>
      <c r="E485" s="87"/>
      <c r="F485" s="82">
        <v>0.1</v>
      </c>
      <c r="G485" s="82">
        <f t="shared" si="41"/>
        <v>0.98599999999999999</v>
      </c>
      <c r="H485" s="81" t="s">
        <v>6</v>
      </c>
    </row>
    <row r="486" spans="1:8">
      <c r="A486" s="84"/>
      <c r="B486" s="118" t="str">
        <f>B471</f>
        <v>Passage</v>
      </c>
      <c r="C486" s="119">
        <f t="shared" si="39"/>
        <v>1</v>
      </c>
      <c r="D486" s="81">
        <f t="shared" si="40"/>
        <v>14.6</v>
      </c>
      <c r="E486" s="87"/>
      <c r="F486" s="82">
        <v>0.1</v>
      </c>
      <c r="G486" s="82">
        <f t="shared" si="41"/>
        <v>1.46</v>
      </c>
      <c r="H486" s="81" t="s">
        <v>6</v>
      </c>
    </row>
    <row r="487" spans="1:8">
      <c r="A487" s="80"/>
      <c r="B487" s="116"/>
      <c r="C487" s="119"/>
      <c r="D487" s="81"/>
      <c r="E487" s="82"/>
      <c r="F487" s="82"/>
      <c r="G487" s="82"/>
      <c r="H487" s="81"/>
    </row>
    <row r="488" spans="1:8">
      <c r="A488" s="80"/>
      <c r="B488" s="116" t="s">
        <v>318</v>
      </c>
      <c r="C488" s="119"/>
      <c r="D488" s="10" t="s">
        <v>734</v>
      </c>
      <c r="E488" s="82"/>
      <c r="F488" s="89" t="s">
        <v>33</v>
      </c>
      <c r="G488" s="36">
        <f>ROUND(SUM(G479:G487)*1.05,0)</f>
        <v>11</v>
      </c>
      <c r="H488" s="80" t="s">
        <v>6</v>
      </c>
    </row>
    <row r="489" spans="1:8">
      <c r="A489" s="84"/>
      <c r="B489" s="85"/>
      <c r="C489" s="155"/>
      <c r="D489" s="86"/>
      <c r="E489" s="87"/>
      <c r="F489" s="90"/>
      <c r="G489" s="45"/>
      <c r="H489" s="84"/>
    </row>
    <row r="490" spans="1:8">
      <c r="A490" s="84">
        <f>A477+1</f>
        <v>25</v>
      </c>
      <c r="B490" s="85" t="s">
        <v>319</v>
      </c>
      <c r="C490" s="155"/>
      <c r="D490" s="86"/>
      <c r="E490" s="87"/>
      <c r="F490" s="90"/>
      <c r="G490" s="45"/>
      <c r="H490" s="84"/>
    </row>
    <row r="491" spans="1:8">
      <c r="A491" s="84"/>
      <c r="B491" s="116" t="s">
        <v>80</v>
      </c>
      <c r="C491" s="155"/>
      <c r="D491" s="86"/>
      <c r="E491" s="87"/>
      <c r="F491" s="90"/>
      <c r="G491" s="45"/>
      <c r="H491" s="84"/>
    </row>
    <row r="492" spans="1:8">
      <c r="A492" s="84"/>
      <c r="B492" s="88" t="s">
        <v>309</v>
      </c>
      <c r="C492" s="155"/>
      <c r="D492" s="86"/>
      <c r="E492" s="87"/>
      <c r="F492" s="82"/>
      <c r="G492" s="82">
        <f t="shared" ref="G492" si="43">PRODUCT(C492:F492)</f>
        <v>0</v>
      </c>
      <c r="H492" s="81" t="s">
        <v>6</v>
      </c>
    </row>
    <row r="493" spans="1:8">
      <c r="A493" s="346"/>
      <c r="B493" s="350" t="s">
        <v>838</v>
      </c>
      <c r="C493" s="348"/>
      <c r="D493" s="349"/>
      <c r="E493" s="349"/>
      <c r="F493" s="349"/>
      <c r="G493" s="82">
        <f>PRODUCT(C493:F493)</f>
        <v>0</v>
      </c>
      <c r="H493" s="81" t="s">
        <v>7</v>
      </c>
    </row>
    <row r="494" spans="1:8">
      <c r="A494" s="84"/>
      <c r="B494" s="116" t="s">
        <v>223</v>
      </c>
      <c r="C494" s="155"/>
      <c r="D494" s="86"/>
      <c r="E494" s="87"/>
      <c r="F494" s="87"/>
      <c r="G494" s="87"/>
      <c r="H494" s="86"/>
    </row>
    <row r="495" spans="1:8">
      <c r="A495" s="84"/>
      <c r="B495" s="88" t="s">
        <v>309</v>
      </c>
      <c r="C495" s="155"/>
      <c r="D495" s="86"/>
      <c r="E495" s="87"/>
      <c r="F495" s="82"/>
      <c r="G495" s="82">
        <f t="shared" ref="G495" si="44">PRODUCT(C495:F495)</f>
        <v>0</v>
      </c>
      <c r="H495" s="81" t="s">
        <v>6</v>
      </c>
    </row>
    <row r="496" spans="1:8">
      <c r="A496" s="84"/>
      <c r="B496" s="85"/>
      <c r="C496" s="155"/>
      <c r="D496" s="86"/>
      <c r="E496" s="87"/>
      <c r="F496" s="90"/>
      <c r="G496" s="45"/>
      <c r="H496" s="84"/>
    </row>
    <row r="497" spans="1:10">
      <c r="A497" s="84"/>
      <c r="B497" s="116" t="s">
        <v>320</v>
      </c>
      <c r="C497" s="119"/>
      <c r="D497" s="81"/>
      <c r="E497" s="82"/>
      <c r="F497" s="89" t="s">
        <v>33</v>
      </c>
      <c r="G497" s="36">
        <f>ROUND(SUM(G492:G496)*1.05,0)</f>
        <v>0</v>
      </c>
      <c r="H497" s="80" t="s">
        <v>6</v>
      </c>
    </row>
    <row r="498" spans="1:10">
      <c r="A498" s="84"/>
      <c r="B498" s="85"/>
      <c r="C498" s="155"/>
      <c r="D498" s="86"/>
      <c r="E498" s="87"/>
      <c r="F498" s="90"/>
      <c r="G498" s="45"/>
      <c r="H498" s="84"/>
    </row>
    <row r="499" spans="1:10">
      <c r="A499" s="84">
        <f>A490+1</f>
        <v>26</v>
      </c>
      <c r="B499" s="116" t="s">
        <v>150</v>
      </c>
      <c r="C499" s="155"/>
      <c r="D499" s="86"/>
      <c r="E499" s="87"/>
      <c r="F499" s="90"/>
      <c r="G499" s="45"/>
      <c r="H499" s="84"/>
    </row>
    <row r="500" spans="1:10">
      <c r="A500" s="84"/>
      <c r="B500" s="85" t="str">
        <f>B491</f>
        <v>Ground Floor</v>
      </c>
      <c r="C500" s="155"/>
      <c r="D500" s="86"/>
      <c r="E500" s="87"/>
      <c r="F500" s="90"/>
      <c r="G500" s="45"/>
      <c r="H500" s="84"/>
    </row>
    <row r="501" spans="1:10">
      <c r="A501" s="84"/>
      <c r="B501" s="88" t="str">
        <f>B492</f>
        <v>Store Room</v>
      </c>
      <c r="C501" s="155"/>
      <c r="D501" s="86"/>
      <c r="E501" s="87"/>
      <c r="F501" s="82"/>
      <c r="G501" s="82">
        <f t="shared" ref="G501" si="45">PRODUCT(C501:F501)</f>
        <v>0</v>
      </c>
      <c r="H501" s="81" t="s">
        <v>6</v>
      </c>
    </row>
    <row r="502" spans="1:10">
      <c r="A502" s="165"/>
      <c r="B502" s="85" t="str">
        <f t="shared" ref="B502:B503" si="46">B494</f>
        <v>First Floor</v>
      </c>
      <c r="C502" s="155"/>
      <c r="D502" s="86"/>
      <c r="E502" s="168"/>
      <c r="F502" s="168"/>
      <c r="G502" s="168"/>
      <c r="H502" s="285"/>
    </row>
    <row r="503" spans="1:10">
      <c r="A503" s="165"/>
      <c r="B503" s="88" t="str">
        <f t="shared" si="46"/>
        <v>Store Room</v>
      </c>
      <c r="C503" s="155"/>
      <c r="D503" s="86"/>
      <c r="E503" s="168"/>
      <c r="F503" s="82"/>
      <c r="G503" s="82">
        <f t="shared" ref="G503" si="47">PRODUCT(C503:F503)</f>
        <v>0</v>
      </c>
      <c r="H503" s="81" t="s">
        <v>6</v>
      </c>
    </row>
    <row r="504" spans="1:10">
      <c r="A504" s="165"/>
      <c r="B504" s="88"/>
      <c r="C504" s="281"/>
      <c r="D504" s="167"/>
      <c r="E504" s="168"/>
      <c r="F504" s="169"/>
      <c r="G504" s="282"/>
      <c r="H504" s="170"/>
    </row>
    <row r="505" spans="1:10">
      <c r="A505" s="171"/>
      <c r="B505" s="85"/>
      <c r="C505" s="86"/>
      <c r="D505" s="10" t="s">
        <v>734</v>
      </c>
      <c r="E505" s="87"/>
      <c r="F505" s="90" t="s">
        <v>33</v>
      </c>
      <c r="G505" s="45">
        <f>ROUND(SUM(G501:G504)*1.05,0)</f>
        <v>0</v>
      </c>
      <c r="H505" s="175" t="s">
        <v>6</v>
      </c>
    </row>
    <row r="506" spans="1:10">
      <c r="A506" s="84">
        <f>A499+1</f>
        <v>27</v>
      </c>
      <c r="B506" s="85" t="s">
        <v>716</v>
      </c>
      <c r="C506" s="90"/>
      <c r="D506" s="90"/>
      <c r="E506" s="87"/>
      <c r="F506" s="90"/>
      <c r="G506" s="45"/>
      <c r="H506" s="175"/>
    </row>
    <row r="507" spans="1:10">
      <c r="A507" s="84"/>
      <c r="B507" s="116" t="s">
        <v>80</v>
      </c>
      <c r="C507" s="90"/>
      <c r="D507" s="90"/>
      <c r="E507" s="87"/>
      <c r="F507" s="90"/>
      <c r="G507" s="45"/>
      <c r="H507" s="175"/>
    </row>
    <row r="508" spans="1:10">
      <c r="A508" s="84"/>
      <c r="B508" s="297" t="s">
        <v>719</v>
      </c>
      <c r="C508" s="90"/>
      <c r="D508" s="90"/>
      <c r="E508" s="87"/>
      <c r="F508" s="90"/>
      <c r="G508" s="45"/>
      <c r="H508" s="175"/>
    </row>
    <row r="509" spans="1:10">
      <c r="A509" s="80"/>
      <c r="B509" s="83" t="s">
        <v>101</v>
      </c>
      <c r="C509" s="81">
        <v>1</v>
      </c>
      <c r="D509" s="82">
        <v>1.05</v>
      </c>
      <c r="E509" s="82">
        <v>0.2</v>
      </c>
      <c r="F509" s="82"/>
      <c r="G509" s="42">
        <f t="shared" ref="G509:G512" si="48">PRODUCT(C509:F509)</f>
        <v>0.21000000000000002</v>
      </c>
      <c r="H509" s="174" t="s">
        <v>6</v>
      </c>
    </row>
    <row r="510" spans="1:10">
      <c r="A510" s="80"/>
      <c r="B510" s="83" t="s">
        <v>186</v>
      </c>
      <c r="C510" s="81">
        <v>5</v>
      </c>
      <c r="D510" s="82">
        <v>0.9</v>
      </c>
      <c r="E510" s="82">
        <v>0.2</v>
      </c>
      <c r="F510" s="82"/>
      <c r="G510" s="42">
        <f t="shared" si="48"/>
        <v>0.9</v>
      </c>
      <c r="H510" s="174" t="s">
        <v>6</v>
      </c>
      <c r="J510" s="2"/>
    </row>
    <row r="511" spans="1:10">
      <c r="A511" s="80"/>
      <c r="B511" s="83" t="s">
        <v>102</v>
      </c>
      <c r="C511" s="81">
        <v>7</v>
      </c>
      <c r="D511" s="82">
        <v>1.5</v>
      </c>
      <c r="E511" s="82">
        <v>0.2</v>
      </c>
      <c r="F511" s="82"/>
      <c r="G511" s="42">
        <f t="shared" si="48"/>
        <v>2.1</v>
      </c>
      <c r="H511" s="174" t="s">
        <v>6</v>
      </c>
      <c r="J511" s="2"/>
    </row>
    <row r="512" spans="1:10">
      <c r="A512" s="80"/>
      <c r="B512" s="83" t="s">
        <v>103</v>
      </c>
      <c r="C512" s="81">
        <v>4</v>
      </c>
      <c r="D512" s="82">
        <v>1.2</v>
      </c>
      <c r="E512" s="82">
        <v>0.2</v>
      </c>
      <c r="F512" s="82"/>
      <c r="G512" s="42">
        <f t="shared" si="48"/>
        <v>0.96</v>
      </c>
      <c r="H512" s="174" t="s">
        <v>6</v>
      </c>
      <c r="I512" s="1"/>
      <c r="J512" s="2"/>
    </row>
    <row r="513" spans="1:16">
      <c r="A513" s="84"/>
      <c r="B513" s="85"/>
      <c r="C513" s="90"/>
      <c r="D513" s="90"/>
      <c r="E513" s="87"/>
      <c r="F513" s="90"/>
      <c r="G513" s="45"/>
      <c r="H513" s="175"/>
      <c r="I513" s="1"/>
    </row>
    <row r="514" spans="1:16">
      <c r="A514" s="84"/>
      <c r="B514" s="85"/>
      <c r="C514" s="90"/>
      <c r="D514" s="90"/>
      <c r="E514" s="87"/>
      <c r="F514" s="90" t="s">
        <v>33</v>
      </c>
      <c r="G514" s="45">
        <f>ROUND(SUM(G509:G513)*1.05,0)</f>
        <v>4</v>
      </c>
      <c r="H514" s="175" t="s">
        <v>6</v>
      </c>
      <c r="J514" s="2"/>
    </row>
    <row r="515" spans="1:16">
      <c r="A515" s="84"/>
      <c r="B515" s="85"/>
      <c r="C515" s="90"/>
      <c r="D515" s="90"/>
      <c r="E515" s="87"/>
      <c r="F515" s="90"/>
      <c r="G515" s="45"/>
      <c r="H515" s="175"/>
      <c r="I515" s="1"/>
      <c r="J515" s="2"/>
    </row>
    <row r="516" spans="1:16">
      <c r="A516" s="84"/>
      <c r="B516" s="85"/>
      <c r="C516" s="90"/>
      <c r="D516" s="10" t="s">
        <v>734</v>
      </c>
      <c r="E516" s="634"/>
      <c r="F516" s="635"/>
      <c r="G516" s="90">
        <f>G514</f>
        <v>4</v>
      </c>
      <c r="H516" s="175" t="s">
        <v>6</v>
      </c>
      <c r="I516" s="1"/>
      <c r="J516" s="2"/>
    </row>
    <row r="517" spans="1:16">
      <c r="A517" s="94"/>
      <c r="B517" s="95"/>
      <c r="C517" s="96"/>
      <c r="D517" s="104"/>
      <c r="E517" s="104"/>
      <c r="F517" s="104"/>
      <c r="G517" s="97"/>
      <c r="H517" s="94"/>
      <c r="I517" s="1"/>
    </row>
    <row r="518" spans="1:16">
      <c r="A518" s="171">
        <f>A506+1</f>
        <v>28</v>
      </c>
      <c r="B518" s="85" t="s">
        <v>154</v>
      </c>
      <c r="C518" s="86"/>
      <c r="D518" s="87"/>
      <c r="E518" s="87"/>
      <c r="F518" s="87"/>
      <c r="G518" s="87"/>
      <c r="H518" s="172"/>
    </row>
    <row r="519" spans="1:16">
      <c r="A519" s="171"/>
      <c r="B519" s="85" t="s">
        <v>80</v>
      </c>
      <c r="C519" s="86"/>
      <c r="D519" s="87"/>
      <c r="E519" s="87"/>
      <c r="F519" s="87"/>
      <c r="G519" s="87"/>
      <c r="H519" s="172"/>
    </row>
    <row r="520" spans="1:16">
      <c r="A520" s="171"/>
      <c r="B520" s="85" t="s">
        <v>246</v>
      </c>
      <c r="C520" s="86"/>
      <c r="D520" s="87"/>
      <c r="E520" s="87"/>
      <c r="F520" s="87"/>
      <c r="G520" s="87"/>
      <c r="H520" s="172"/>
      <c r="K520" s="2"/>
      <c r="L520" s="2"/>
      <c r="M520" s="1"/>
      <c r="N520" s="1"/>
      <c r="O520" s="1"/>
      <c r="P520" s="1"/>
    </row>
    <row r="521" spans="1:16">
      <c r="A521" s="173"/>
      <c r="B521" s="41" t="s">
        <v>155</v>
      </c>
      <c r="C521" s="40">
        <f>2*3</f>
        <v>6</v>
      </c>
      <c r="D521" s="42">
        <v>1.8</v>
      </c>
      <c r="E521" s="42">
        <v>0.3</v>
      </c>
      <c r="F521" s="42"/>
      <c r="G521" s="42">
        <f>PRODUCT(C521:F521)</f>
        <v>3.24</v>
      </c>
      <c r="H521" s="174" t="s">
        <v>6</v>
      </c>
      <c r="K521" s="2"/>
      <c r="L521" s="2"/>
      <c r="M521" s="1"/>
      <c r="N521" s="1"/>
      <c r="O521" s="1"/>
      <c r="P521" s="1"/>
    </row>
    <row r="522" spans="1:16" s="1" customFormat="1">
      <c r="A522" s="173"/>
      <c r="B522" s="41" t="s">
        <v>204</v>
      </c>
      <c r="C522" s="40">
        <f>C521</f>
        <v>6</v>
      </c>
      <c r="D522" s="42">
        <v>1.8</v>
      </c>
      <c r="E522" s="42"/>
      <c r="F522" s="42">
        <v>0.15</v>
      </c>
      <c r="G522" s="42">
        <f>PRODUCT(C522:F522)</f>
        <v>1.62</v>
      </c>
      <c r="H522" s="174" t="s">
        <v>6</v>
      </c>
      <c r="I522"/>
      <c r="J522"/>
      <c r="K522" s="2"/>
      <c r="L522" s="2"/>
    </row>
    <row r="523" spans="1:16" s="1" customFormat="1">
      <c r="A523" s="173"/>
      <c r="B523" s="48" t="s">
        <v>249</v>
      </c>
      <c r="C523" s="40"/>
      <c r="D523" s="42"/>
      <c r="E523" s="42"/>
      <c r="F523" s="42"/>
      <c r="G523" s="42"/>
      <c r="H523" s="174"/>
      <c r="I523"/>
      <c r="J523"/>
      <c r="K523"/>
      <c r="L523"/>
      <c r="M523"/>
      <c r="N523"/>
      <c r="O523"/>
      <c r="P523"/>
    </row>
    <row r="524" spans="1:16">
      <c r="A524" s="173"/>
      <c r="B524" s="41" t="s">
        <v>250</v>
      </c>
      <c r="C524" s="40">
        <v>24</v>
      </c>
      <c r="D524" s="42">
        <v>1.5</v>
      </c>
      <c r="E524" s="42">
        <v>0.3</v>
      </c>
      <c r="F524" s="42"/>
      <c r="G524" s="42">
        <f t="shared" ref="G524:G526" si="49">PRODUCT(C524:F524)</f>
        <v>10.799999999999999</v>
      </c>
      <c r="H524" s="174" t="s">
        <v>6</v>
      </c>
      <c r="K524" s="2"/>
      <c r="L524" s="2"/>
      <c r="M524" s="1"/>
      <c r="N524" s="1"/>
      <c r="O524" s="1"/>
      <c r="P524" s="1"/>
    </row>
    <row r="525" spans="1:16" s="1" customFormat="1">
      <c r="A525" s="171"/>
      <c r="B525" s="88" t="s">
        <v>251</v>
      </c>
      <c r="C525" s="86">
        <v>24</v>
      </c>
      <c r="D525" s="87">
        <f>D524</f>
        <v>1.5</v>
      </c>
      <c r="E525" s="86"/>
      <c r="F525" s="87">
        <v>0.15</v>
      </c>
      <c r="G525" s="42">
        <f t="shared" si="49"/>
        <v>5.3999999999999995</v>
      </c>
      <c r="H525" s="174" t="s">
        <v>6</v>
      </c>
      <c r="I525"/>
      <c r="J525"/>
      <c r="K525" s="2"/>
      <c r="L525" s="2"/>
    </row>
    <row r="526" spans="1:16" s="1" customFormat="1">
      <c r="A526" s="171"/>
      <c r="B526" s="88" t="s">
        <v>252</v>
      </c>
      <c r="C526" s="86">
        <v>1</v>
      </c>
      <c r="D526" s="87">
        <v>3</v>
      </c>
      <c r="E526" s="87">
        <v>1.5</v>
      </c>
      <c r="F526" s="87"/>
      <c r="G526" s="42">
        <f t="shared" si="49"/>
        <v>4.5</v>
      </c>
      <c r="H526" s="174" t="s">
        <v>6</v>
      </c>
      <c r="I526"/>
      <c r="J526"/>
      <c r="K526" s="2"/>
      <c r="L526" s="2"/>
    </row>
    <row r="527" spans="1:16" s="1" customFormat="1">
      <c r="A527" s="171"/>
      <c r="B527" s="88" t="s">
        <v>756</v>
      </c>
      <c r="C527" s="86">
        <v>1</v>
      </c>
      <c r="D527" s="87">
        <v>4.2</v>
      </c>
      <c r="E527" s="87">
        <v>3</v>
      </c>
      <c r="F527" s="87"/>
      <c r="G527" s="42">
        <f t="shared" ref="G527" si="50">PRODUCT(C527:F527)</f>
        <v>12.600000000000001</v>
      </c>
      <c r="H527" s="174" t="s">
        <v>6</v>
      </c>
      <c r="I527"/>
      <c r="J527"/>
      <c r="K527"/>
      <c r="L527"/>
      <c r="M527"/>
      <c r="N527"/>
      <c r="O527"/>
      <c r="P527"/>
    </row>
    <row r="528" spans="1:16">
      <c r="A528" s="173"/>
      <c r="B528" s="41"/>
      <c r="C528" s="40"/>
      <c r="D528" s="42"/>
      <c r="E528" s="42"/>
      <c r="F528" s="42"/>
      <c r="G528" s="42"/>
      <c r="H528" s="174"/>
    </row>
    <row r="529" spans="1:8">
      <c r="A529" s="171"/>
      <c r="B529" s="85"/>
      <c r="C529" s="86"/>
      <c r="D529" s="87"/>
      <c r="E529" s="87"/>
      <c r="F529" s="90" t="s">
        <v>33</v>
      </c>
      <c r="G529" s="45">
        <f>ROUND(SUM(G521:G528)*1.05,0)</f>
        <v>40</v>
      </c>
      <c r="H529" s="175" t="s">
        <v>6</v>
      </c>
    </row>
    <row r="530" spans="1:8">
      <c r="A530" s="171"/>
      <c r="B530" s="88"/>
      <c r="C530" s="86"/>
      <c r="D530" s="87"/>
      <c r="E530" s="87"/>
      <c r="F530" s="90"/>
      <c r="G530" s="45"/>
      <c r="H530" s="175"/>
    </row>
    <row r="531" spans="1:8">
      <c r="A531" s="171"/>
      <c r="B531" s="85" t="s">
        <v>154</v>
      </c>
      <c r="C531" s="90"/>
      <c r="D531" s="10" t="s">
        <v>734</v>
      </c>
      <c r="E531" s="87"/>
      <c r="F531" s="90" t="s">
        <v>23</v>
      </c>
      <c r="G531" s="90">
        <f>G529</f>
        <v>40</v>
      </c>
      <c r="H531" s="175" t="s">
        <v>6</v>
      </c>
    </row>
    <row r="532" spans="1:8">
      <c r="A532" s="171"/>
      <c r="B532" s="85"/>
      <c r="C532" s="90"/>
      <c r="D532" s="90"/>
      <c r="E532" s="87"/>
      <c r="F532" s="90"/>
      <c r="G532" s="90"/>
      <c r="H532" s="175"/>
    </row>
    <row r="533" spans="1:8">
      <c r="A533" s="171">
        <f>A518+1</f>
        <v>29</v>
      </c>
      <c r="B533" s="85" t="s">
        <v>321</v>
      </c>
      <c r="C533" s="86"/>
      <c r="D533" s="87"/>
      <c r="E533" s="87"/>
      <c r="F533" s="87"/>
      <c r="G533" s="87"/>
      <c r="H533" s="172"/>
    </row>
    <row r="534" spans="1:8">
      <c r="A534" s="171"/>
      <c r="B534" s="85" t="s">
        <v>80</v>
      </c>
      <c r="C534" s="86"/>
      <c r="D534" s="87"/>
      <c r="E534" s="87"/>
      <c r="F534" s="87"/>
      <c r="G534" s="87"/>
      <c r="H534" s="172"/>
    </row>
    <row r="535" spans="1:8">
      <c r="A535" s="173"/>
      <c r="B535" s="41" t="s">
        <v>308</v>
      </c>
      <c r="C535" s="40">
        <v>1</v>
      </c>
      <c r="D535" s="42">
        <v>1.5</v>
      </c>
      <c r="E535" s="42">
        <v>1.9</v>
      </c>
      <c r="F535" s="42"/>
      <c r="G535" s="42">
        <f>PRODUCT(C535:F535)</f>
        <v>2.8499999999999996</v>
      </c>
      <c r="H535" s="174" t="s">
        <v>6</v>
      </c>
    </row>
    <row r="536" spans="1:8">
      <c r="A536" s="171"/>
      <c r="B536" s="85" t="s">
        <v>223</v>
      </c>
      <c r="C536" s="86"/>
      <c r="D536" s="87"/>
      <c r="E536" s="87"/>
      <c r="F536" s="87"/>
      <c r="G536" s="87"/>
      <c r="H536" s="172"/>
    </row>
    <row r="537" spans="1:8">
      <c r="A537" s="173"/>
      <c r="B537" s="41" t="s">
        <v>308</v>
      </c>
      <c r="C537" s="40">
        <v>1</v>
      </c>
      <c r="D537" s="42">
        <v>1.5</v>
      </c>
      <c r="E537" s="42">
        <v>1.9</v>
      </c>
      <c r="F537" s="42"/>
      <c r="G537" s="42">
        <f>PRODUCT(C537:F537)</f>
        <v>2.8499999999999996</v>
      </c>
      <c r="H537" s="174" t="s">
        <v>6</v>
      </c>
    </row>
    <row r="538" spans="1:8">
      <c r="A538" s="173"/>
      <c r="B538" s="41"/>
      <c r="C538" s="40"/>
      <c r="D538" s="42"/>
      <c r="E538" s="42"/>
      <c r="F538" s="42"/>
      <c r="G538" s="42"/>
      <c r="H538" s="174"/>
    </row>
    <row r="539" spans="1:8">
      <c r="A539" s="171"/>
      <c r="B539" s="85"/>
      <c r="C539" s="86"/>
      <c r="D539" s="87"/>
      <c r="E539" s="87"/>
      <c r="F539" s="90" t="s">
        <v>33</v>
      </c>
      <c r="G539" s="45">
        <f>ROUND(SUM(G535:G538)*1.05,0)</f>
        <v>6</v>
      </c>
      <c r="H539" s="175" t="s">
        <v>6</v>
      </c>
    </row>
    <row r="540" spans="1:8">
      <c r="A540" s="171"/>
      <c r="B540" s="88"/>
      <c r="C540" s="86"/>
      <c r="D540" s="87"/>
      <c r="E540" s="87"/>
      <c r="F540" s="90"/>
      <c r="G540" s="45"/>
      <c r="H540" s="175"/>
    </row>
    <row r="541" spans="1:8">
      <c r="A541" s="171"/>
      <c r="B541" s="85" t="s">
        <v>321</v>
      </c>
      <c r="C541" s="90"/>
      <c r="D541" s="10" t="s">
        <v>734</v>
      </c>
      <c r="E541" s="87"/>
      <c r="F541" s="90" t="s">
        <v>23</v>
      </c>
      <c r="G541" s="90">
        <f>G539</f>
        <v>6</v>
      </c>
      <c r="H541" s="175" t="s">
        <v>6</v>
      </c>
    </row>
    <row r="542" spans="1:8">
      <c r="A542" s="171"/>
      <c r="B542" s="85"/>
      <c r="C542" s="90"/>
      <c r="D542" s="90"/>
      <c r="E542" s="87"/>
      <c r="F542" s="90"/>
      <c r="G542" s="90"/>
      <c r="H542" s="175"/>
    </row>
    <row r="543" spans="1:8">
      <c r="A543" s="171">
        <f>A533+1</f>
        <v>30</v>
      </c>
      <c r="B543" s="85" t="s">
        <v>153</v>
      </c>
      <c r="C543" s="86"/>
      <c r="D543" s="87"/>
      <c r="E543" s="87"/>
      <c r="F543" s="87"/>
      <c r="G543" s="87"/>
      <c r="H543" s="172"/>
    </row>
    <row r="544" spans="1:8">
      <c r="A544" s="171"/>
      <c r="B544" s="85" t="s">
        <v>80</v>
      </c>
      <c r="C544" s="86"/>
      <c r="D544" s="87"/>
      <c r="E544" s="87"/>
      <c r="F544" s="87"/>
      <c r="G544" s="87"/>
      <c r="H544" s="172"/>
    </row>
    <row r="545" spans="1:8">
      <c r="A545" s="173"/>
      <c r="B545" s="41" t="s">
        <v>308</v>
      </c>
      <c r="C545" s="40">
        <v>1</v>
      </c>
      <c r="D545" s="42">
        <f>D535*2+E535*2</f>
        <v>6.8</v>
      </c>
      <c r="E545" s="42"/>
      <c r="F545" s="42">
        <f>3-0.125</f>
        <v>2.875</v>
      </c>
      <c r="G545" s="42">
        <f>PRODUCT(C545:F545)</f>
        <v>19.55</v>
      </c>
      <c r="H545" s="174" t="s">
        <v>6</v>
      </c>
    </row>
    <row r="546" spans="1:8">
      <c r="A546" s="171"/>
      <c r="B546" s="85" t="s">
        <v>223</v>
      </c>
      <c r="C546" s="86"/>
      <c r="D546" s="87"/>
      <c r="E546" s="87"/>
      <c r="F546" s="87"/>
      <c r="G546" s="87"/>
      <c r="H546" s="172"/>
    </row>
    <row r="547" spans="1:8">
      <c r="A547" s="173"/>
      <c r="B547" s="41" t="s">
        <v>308</v>
      </c>
      <c r="C547" s="40">
        <v>1</v>
      </c>
      <c r="D547" s="42">
        <f>D537*2+E537*2</f>
        <v>6.8</v>
      </c>
      <c r="E547" s="42"/>
      <c r="F547" s="42">
        <f>3-0.125</f>
        <v>2.875</v>
      </c>
      <c r="G547" s="42">
        <f>PRODUCT(C547:F547)</f>
        <v>19.55</v>
      </c>
      <c r="H547" s="174" t="s">
        <v>6</v>
      </c>
    </row>
    <row r="548" spans="1:8">
      <c r="A548" s="173"/>
      <c r="B548" s="41"/>
      <c r="C548" s="40"/>
      <c r="D548" s="42"/>
      <c r="E548" s="42"/>
      <c r="F548" s="42"/>
      <c r="G548" s="42"/>
      <c r="H548" s="174"/>
    </row>
    <row r="549" spans="1:8">
      <c r="A549" s="171"/>
      <c r="B549" s="85"/>
      <c r="C549" s="86"/>
      <c r="D549" s="87"/>
      <c r="E549" s="87"/>
      <c r="F549" s="90" t="s">
        <v>33</v>
      </c>
      <c r="G549" s="45">
        <f>ROUND(SUM(G545:G548)*1.05,0)</f>
        <v>41</v>
      </c>
      <c r="H549" s="175" t="s">
        <v>6</v>
      </c>
    </row>
    <row r="550" spans="1:8">
      <c r="A550" s="171"/>
      <c r="B550" s="88"/>
      <c r="C550" s="86"/>
      <c r="D550" s="87"/>
      <c r="E550" s="87"/>
      <c r="F550" s="90"/>
      <c r="G550" s="45"/>
      <c r="H550" s="175"/>
    </row>
    <row r="551" spans="1:8">
      <c r="A551" s="171"/>
      <c r="B551" s="85" t="s">
        <v>321</v>
      </c>
      <c r="C551" s="90"/>
      <c r="D551" s="10" t="s">
        <v>734</v>
      </c>
      <c r="E551" s="87"/>
      <c r="F551" s="90" t="s">
        <v>23</v>
      </c>
      <c r="G551" s="90">
        <f>G549</f>
        <v>41</v>
      </c>
      <c r="H551" s="175" t="s">
        <v>6</v>
      </c>
    </row>
    <row r="552" spans="1:8">
      <c r="A552" s="165"/>
      <c r="B552" s="166"/>
      <c r="C552" s="169"/>
      <c r="D552" s="169"/>
      <c r="E552" s="168"/>
      <c r="F552" s="169"/>
      <c r="G552" s="169"/>
      <c r="H552" s="170"/>
    </row>
    <row r="553" spans="1:8">
      <c r="A553" s="185">
        <f>A543+1</f>
        <v>31</v>
      </c>
      <c r="B553" s="166" t="s">
        <v>156</v>
      </c>
      <c r="C553" s="167"/>
      <c r="D553" s="168"/>
      <c r="E553" s="168"/>
      <c r="F553" s="168"/>
      <c r="G553" s="169"/>
      <c r="H553" s="185"/>
    </row>
    <row r="554" spans="1:8">
      <c r="A554" s="80"/>
      <c r="B554" s="116" t="s">
        <v>157</v>
      </c>
      <c r="C554" s="89"/>
      <c r="D554" s="10"/>
      <c r="E554" s="10" t="s">
        <v>734</v>
      </c>
      <c r="F554" s="82"/>
      <c r="G554" s="89">
        <f>G366</f>
        <v>441</v>
      </c>
      <c r="H554" s="80" t="s">
        <v>6</v>
      </c>
    </row>
    <row r="555" spans="1:8">
      <c r="A555" s="80"/>
      <c r="B555" s="116" t="s">
        <v>158</v>
      </c>
      <c r="C555" s="89"/>
      <c r="D555" s="10"/>
      <c r="E555" s="10" t="s">
        <v>734</v>
      </c>
      <c r="F555" s="82"/>
      <c r="G555" s="89">
        <f>G392+G420</f>
        <v>853</v>
      </c>
      <c r="H555" s="80" t="s">
        <v>6</v>
      </c>
    </row>
    <row r="556" spans="1:8">
      <c r="A556" s="84"/>
      <c r="B556" s="85" t="s">
        <v>853</v>
      </c>
      <c r="C556" s="90"/>
      <c r="D556" s="89"/>
      <c r="E556" s="10" t="s">
        <v>734</v>
      </c>
      <c r="F556" s="87"/>
      <c r="G556" s="90">
        <f>G554+G555</f>
        <v>1294</v>
      </c>
      <c r="H556" s="80" t="s">
        <v>6</v>
      </c>
    </row>
    <row r="557" spans="1:8">
      <c r="A557" s="80"/>
      <c r="B557" s="116" t="s">
        <v>159</v>
      </c>
      <c r="C557" s="89"/>
      <c r="D557" s="10"/>
      <c r="E557" s="10" t="s">
        <v>734</v>
      </c>
      <c r="F557" s="82"/>
      <c r="G557" s="89">
        <v>0</v>
      </c>
      <c r="H557" s="80" t="s">
        <v>6</v>
      </c>
    </row>
    <row r="558" spans="1:8">
      <c r="A558" s="80"/>
      <c r="B558" s="116"/>
      <c r="C558" s="81"/>
      <c r="D558" s="82"/>
      <c r="E558" s="82"/>
      <c r="F558" s="82"/>
      <c r="G558" s="89"/>
      <c r="H558" s="80"/>
    </row>
    <row r="559" spans="1:8">
      <c r="A559" s="80">
        <f>A553+1</f>
        <v>32</v>
      </c>
      <c r="B559" s="116" t="s">
        <v>160</v>
      </c>
      <c r="C559" s="81"/>
      <c r="D559" s="82"/>
      <c r="E559" s="82"/>
      <c r="F559" s="82"/>
      <c r="G559" s="89"/>
      <c r="H559" s="80"/>
    </row>
    <row r="560" spans="1:8">
      <c r="A560" s="80"/>
      <c r="B560" s="116" t="s">
        <v>163</v>
      </c>
      <c r="C560" s="81"/>
      <c r="D560" s="82"/>
      <c r="E560" s="82"/>
      <c r="F560" s="82"/>
      <c r="G560" s="89"/>
      <c r="H560" s="80"/>
    </row>
    <row r="561" spans="1:8">
      <c r="A561" s="80"/>
      <c r="B561" s="116" t="s">
        <v>162</v>
      </c>
      <c r="C561" s="81"/>
      <c r="D561" s="82"/>
      <c r="E561" s="82"/>
      <c r="F561" s="82"/>
      <c r="G561" s="89"/>
      <c r="H561" s="80"/>
    </row>
    <row r="562" spans="1:8">
      <c r="A562" s="80"/>
      <c r="B562" s="83" t="s">
        <v>163</v>
      </c>
      <c r="C562" s="81">
        <v>1</v>
      </c>
      <c r="D562" s="82">
        <v>15.5</v>
      </c>
      <c r="E562" s="82">
        <v>7.75</v>
      </c>
      <c r="F562" s="82"/>
      <c r="G562" s="82">
        <f>PRODUCT(C562:F562)</f>
        <v>120.125</v>
      </c>
      <c r="H562" s="81" t="s">
        <v>6</v>
      </c>
    </row>
    <row r="563" spans="1:8">
      <c r="A563" s="80"/>
      <c r="B563" s="116"/>
      <c r="C563" s="81">
        <v>1</v>
      </c>
      <c r="D563" s="82">
        <v>12.5</v>
      </c>
      <c r="E563" s="82">
        <v>7.75</v>
      </c>
      <c r="F563" s="82"/>
      <c r="G563" s="82">
        <f>PRODUCT(C563:F563)</f>
        <v>96.875</v>
      </c>
      <c r="H563" s="81" t="s">
        <v>6</v>
      </c>
    </row>
    <row r="564" spans="1:8">
      <c r="A564" s="80"/>
      <c r="B564" s="116"/>
      <c r="C564" s="81"/>
      <c r="D564" s="82"/>
      <c r="E564" s="82"/>
      <c r="F564" s="89" t="s">
        <v>33</v>
      </c>
      <c r="G564" s="36">
        <f>ROUND(SUM(G562:G563)*1.05,0)</f>
        <v>228</v>
      </c>
      <c r="H564" s="80" t="s">
        <v>6</v>
      </c>
    </row>
    <row r="565" spans="1:8">
      <c r="A565" s="80">
        <f>A559+1</f>
        <v>33</v>
      </c>
      <c r="B565" s="116" t="s">
        <v>164</v>
      </c>
      <c r="C565" s="81"/>
      <c r="D565" s="82"/>
      <c r="E565" s="82"/>
      <c r="F565" s="82"/>
      <c r="G565" s="89"/>
      <c r="H565" s="80"/>
    </row>
    <row r="566" spans="1:8">
      <c r="A566" s="80"/>
      <c r="B566" s="116" t="s">
        <v>80</v>
      </c>
      <c r="C566" s="81"/>
      <c r="D566" s="82"/>
      <c r="E566" s="82"/>
      <c r="F566" s="82"/>
      <c r="G566" s="89"/>
      <c r="H566" s="80"/>
    </row>
    <row r="567" spans="1:8">
      <c r="A567" s="80"/>
      <c r="B567" s="116" t="s">
        <v>740</v>
      </c>
      <c r="C567" s="81"/>
      <c r="D567" s="89"/>
      <c r="E567" s="80"/>
      <c r="F567" s="82"/>
      <c r="G567" s="89"/>
      <c r="H567" s="80"/>
    </row>
    <row r="568" spans="1:8">
      <c r="A568" s="80"/>
      <c r="B568" s="83" t="s">
        <v>101</v>
      </c>
      <c r="C568" s="81">
        <v>1</v>
      </c>
      <c r="D568" s="82">
        <v>1.2</v>
      </c>
      <c r="E568" s="80"/>
      <c r="F568" s="82">
        <v>2.1</v>
      </c>
      <c r="G568" s="82">
        <f>PRODUCT(C568:F568)</f>
        <v>2.52</v>
      </c>
      <c r="H568" s="81" t="s">
        <v>6</v>
      </c>
    </row>
    <row r="569" spans="1:8">
      <c r="A569" s="84"/>
      <c r="B569" s="83" t="s">
        <v>186</v>
      </c>
      <c r="C569" s="86">
        <v>6</v>
      </c>
      <c r="D569" s="87">
        <v>0.9</v>
      </c>
      <c r="E569" s="84"/>
      <c r="F569" s="87">
        <v>2.1</v>
      </c>
      <c r="G569" s="82">
        <f>PRODUCT(C569:F569)</f>
        <v>11.340000000000002</v>
      </c>
      <c r="H569" s="81" t="s">
        <v>6</v>
      </c>
    </row>
    <row r="570" spans="1:8">
      <c r="A570" s="84"/>
      <c r="B570" s="88"/>
      <c r="C570" s="86"/>
      <c r="D570" s="87"/>
      <c r="E570" s="84"/>
      <c r="F570" s="87"/>
      <c r="G570" s="87"/>
      <c r="H570" s="86"/>
    </row>
    <row r="571" spans="1:8">
      <c r="A571" s="80"/>
      <c r="B571" s="83"/>
      <c r="C571" s="81"/>
      <c r="D571" s="82"/>
      <c r="E571" s="81"/>
      <c r="F571" s="89"/>
      <c r="G571" s="89">
        <f>ROUND(SUM(G568:G570)*1.05,0)</f>
        <v>15</v>
      </c>
      <c r="H571" s="80" t="s">
        <v>6</v>
      </c>
    </row>
    <row r="572" spans="1:8">
      <c r="A572" s="84"/>
      <c r="B572" s="88"/>
      <c r="C572" s="86"/>
      <c r="D572" s="87"/>
      <c r="E572" s="86"/>
      <c r="F572" s="90"/>
      <c r="G572" s="90"/>
      <c r="H572" s="84"/>
    </row>
    <row r="573" spans="1:8">
      <c r="A573" s="80"/>
      <c r="B573" s="116" t="s">
        <v>165</v>
      </c>
      <c r="C573" s="81"/>
      <c r="D573" s="10" t="s">
        <v>734</v>
      </c>
      <c r="E573" s="80"/>
      <c r="F573" s="89" t="s">
        <v>33</v>
      </c>
      <c r="G573" s="89">
        <f>G571</f>
        <v>15</v>
      </c>
      <c r="H573" s="80" t="s">
        <v>6</v>
      </c>
    </row>
    <row r="574" spans="1:8">
      <c r="A574" s="80"/>
      <c r="B574" s="116"/>
      <c r="C574" s="81"/>
      <c r="D574" s="89"/>
      <c r="E574" s="80"/>
      <c r="F574" s="89"/>
      <c r="G574" s="89"/>
      <c r="H574" s="80"/>
    </row>
    <row r="575" spans="1:8">
      <c r="A575" s="80"/>
      <c r="B575" s="116" t="s">
        <v>414</v>
      </c>
      <c r="C575" s="81"/>
      <c r="D575" s="82"/>
      <c r="E575" s="82"/>
      <c r="F575" s="82"/>
      <c r="G575" s="89"/>
      <c r="H575" s="80"/>
    </row>
    <row r="576" spans="1:8">
      <c r="A576" s="80"/>
      <c r="B576" s="116" t="s">
        <v>80</v>
      </c>
      <c r="C576" s="81"/>
      <c r="D576" s="82"/>
      <c r="E576" s="82"/>
      <c r="F576" s="82"/>
      <c r="G576" s="89"/>
      <c r="H576" s="80"/>
    </row>
    <row r="577" spans="1:8">
      <c r="A577" s="80"/>
      <c r="B577" s="83" t="str">
        <f>B568</f>
        <v>D1</v>
      </c>
      <c r="C577" s="81">
        <f>C568</f>
        <v>1</v>
      </c>
      <c r="D577" s="82">
        <f>D568+F568*2</f>
        <v>5.4</v>
      </c>
      <c r="E577" s="82"/>
      <c r="F577" s="82"/>
      <c r="G577" s="82">
        <f>PRODUCT(C577:F577)</f>
        <v>5.4</v>
      </c>
      <c r="H577" s="81" t="s">
        <v>9</v>
      </c>
    </row>
    <row r="578" spans="1:8">
      <c r="A578" s="84"/>
      <c r="B578" s="83" t="str">
        <f>B569</f>
        <v>D2</v>
      </c>
      <c r="C578" s="81">
        <f>C569</f>
        <v>6</v>
      </c>
      <c r="D578" s="82">
        <f>D569+F569*2</f>
        <v>5.1000000000000005</v>
      </c>
      <c r="E578" s="87"/>
      <c r="F578" s="87"/>
      <c r="G578" s="82">
        <f>PRODUCT(C578:F578)</f>
        <v>30.6</v>
      </c>
      <c r="H578" s="81" t="s">
        <v>9</v>
      </c>
    </row>
    <row r="579" spans="1:8">
      <c r="A579" s="80"/>
      <c r="B579" s="116" t="s">
        <v>416</v>
      </c>
      <c r="C579" s="81"/>
      <c r="D579" s="10" t="s">
        <v>734</v>
      </c>
      <c r="E579" s="82"/>
      <c r="F579" s="89" t="s">
        <v>23</v>
      </c>
      <c r="G579" s="89">
        <f>ROUND(SUM(G577:G578),0)</f>
        <v>36</v>
      </c>
      <c r="H579" s="80" t="s">
        <v>9</v>
      </c>
    </row>
    <row r="580" spans="1:8">
      <c r="A580" s="84"/>
      <c r="B580" s="85"/>
      <c r="C580" s="90"/>
      <c r="D580" s="84"/>
      <c r="E580" s="87"/>
      <c r="F580" s="90"/>
      <c r="G580" s="90"/>
      <c r="H580" s="84"/>
    </row>
    <row r="581" spans="1:8">
      <c r="A581" s="80">
        <f>A565+1</f>
        <v>34</v>
      </c>
      <c r="B581" s="116" t="s">
        <v>413</v>
      </c>
      <c r="C581" s="81"/>
      <c r="D581" s="82"/>
      <c r="E581" s="82"/>
      <c r="F581" s="82"/>
      <c r="G581" s="89"/>
      <c r="H581" s="80"/>
    </row>
    <row r="582" spans="1:8">
      <c r="A582" s="80"/>
      <c r="B582" s="116" t="s">
        <v>80</v>
      </c>
      <c r="C582" s="81"/>
      <c r="D582" s="89"/>
      <c r="E582" s="80"/>
      <c r="F582" s="82"/>
      <c r="G582" s="89"/>
      <c r="H582" s="80"/>
    </row>
    <row r="583" spans="1:8">
      <c r="A583" s="80"/>
      <c r="B583" s="83" t="s">
        <v>307</v>
      </c>
      <c r="C583" s="81">
        <v>1</v>
      </c>
      <c r="D583" s="82">
        <v>0.75</v>
      </c>
      <c r="E583" s="80"/>
      <c r="F583" s="82">
        <v>2.1</v>
      </c>
      <c r="G583" s="82">
        <f>PRODUCT(C583:F583)</f>
        <v>1.5750000000000002</v>
      </c>
      <c r="H583" s="81" t="s">
        <v>6</v>
      </c>
    </row>
    <row r="584" spans="1:8">
      <c r="A584" s="84"/>
      <c r="B584" s="88"/>
      <c r="C584" s="86"/>
      <c r="D584" s="87"/>
      <c r="E584" s="84"/>
      <c r="F584" s="87"/>
      <c r="G584" s="87"/>
      <c r="H584" s="86"/>
    </row>
    <row r="585" spans="1:8">
      <c r="A585" s="80"/>
      <c r="B585" s="83"/>
      <c r="C585" s="81"/>
      <c r="D585" s="82"/>
      <c r="E585" s="81"/>
      <c r="F585" s="89"/>
      <c r="G585" s="89">
        <f>ROUND(SUM(G583:G584),0)</f>
        <v>2</v>
      </c>
      <c r="H585" s="80" t="s">
        <v>6</v>
      </c>
    </row>
    <row r="586" spans="1:8">
      <c r="A586" s="80"/>
      <c r="B586" s="116" t="s">
        <v>165</v>
      </c>
      <c r="C586" s="81"/>
      <c r="D586" s="89"/>
      <c r="E586" s="80"/>
      <c r="F586" s="89" t="s">
        <v>33</v>
      </c>
      <c r="G586" s="89">
        <f>G585</f>
        <v>2</v>
      </c>
      <c r="H586" s="80" t="s">
        <v>6</v>
      </c>
    </row>
    <row r="587" spans="1:8">
      <c r="A587" s="80"/>
      <c r="B587" s="116"/>
      <c r="C587" s="81"/>
      <c r="D587" s="89"/>
      <c r="E587" s="80"/>
      <c r="F587" s="89"/>
      <c r="G587" s="89"/>
      <c r="H587" s="80"/>
    </row>
    <row r="588" spans="1:8">
      <c r="A588" s="80"/>
      <c r="B588" s="116" t="s">
        <v>414</v>
      </c>
      <c r="C588" s="81"/>
      <c r="D588" s="82"/>
      <c r="E588" s="82"/>
      <c r="F588" s="82"/>
      <c r="G588" s="89"/>
      <c r="H588" s="80"/>
    </row>
    <row r="589" spans="1:8">
      <c r="A589" s="80"/>
      <c r="B589" s="116" t="s">
        <v>80</v>
      </c>
      <c r="C589" s="81"/>
      <c r="D589" s="82"/>
      <c r="E589" s="82"/>
      <c r="F589" s="82"/>
      <c r="G589" s="89"/>
      <c r="H589" s="80"/>
    </row>
    <row r="590" spans="1:8">
      <c r="A590" s="80"/>
      <c r="B590" s="83" t="str">
        <f>B583</f>
        <v>D3</v>
      </c>
      <c r="C590" s="81">
        <f>C583</f>
        <v>1</v>
      </c>
      <c r="D590" s="82">
        <f>D583+F583*2</f>
        <v>4.95</v>
      </c>
      <c r="E590" s="82"/>
      <c r="F590" s="82"/>
      <c r="G590" s="82">
        <f>PRODUCT(C590:F590)</f>
        <v>4.95</v>
      </c>
      <c r="H590" s="81" t="s">
        <v>9</v>
      </c>
    </row>
    <row r="591" spans="1:8">
      <c r="A591" s="80"/>
      <c r="B591" s="83"/>
      <c r="C591" s="81"/>
      <c r="D591" s="82"/>
      <c r="E591" s="82"/>
      <c r="F591" s="82"/>
      <c r="G591" s="82"/>
      <c r="H591" s="81"/>
    </row>
    <row r="592" spans="1:8">
      <c r="A592" s="80"/>
      <c r="B592" s="83"/>
      <c r="C592" s="81"/>
      <c r="D592" s="82"/>
      <c r="E592" s="82"/>
      <c r="F592" s="89"/>
      <c r="G592" s="89">
        <f>ROUND(SUM(G590:G591),0)</f>
        <v>5</v>
      </c>
      <c r="H592" s="80" t="s">
        <v>9</v>
      </c>
    </row>
    <row r="593" spans="1:8">
      <c r="A593" s="84"/>
      <c r="B593" s="88"/>
      <c r="C593" s="86"/>
      <c r="D593" s="87"/>
      <c r="E593" s="87"/>
      <c r="F593" s="90"/>
      <c r="G593" s="90"/>
      <c r="H593" s="84"/>
    </row>
    <row r="594" spans="1:8">
      <c r="A594" s="80"/>
      <c r="B594" s="116" t="s">
        <v>416</v>
      </c>
      <c r="C594" s="89"/>
      <c r="D594" s="10" t="s">
        <v>734</v>
      </c>
      <c r="E594" s="82"/>
      <c r="F594" s="89" t="s">
        <v>23</v>
      </c>
      <c r="G594" s="89">
        <f>ROUNDUP(G592,0)</f>
        <v>5</v>
      </c>
      <c r="H594" s="80" t="s">
        <v>9</v>
      </c>
    </row>
    <row r="595" spans="1:8">
      <c r="A595" s="80"/>
      <c r="B595" s="83"/>
      <c r="C595" s="81"/>
      <c r="D595" s="89"/>
      <c r="E595" s="80"/>
      <c r="F595" s="89"/>
      <c r="G595" s="89"/>
      <c r="H595" s="80"/>
    </row>
    <row r="596" spans="1:8">
      <c r="A596" s="80">
        <f>A565+1</f>
        <v>34</v>
      </c>
      <c r="B596" s="116" t="s">
        <v>166</v>
      </c>
      <c r="C596" s="81"/>
      <c r="D596" s="89"/>
      <c r="E596" s="80"/>
      <c r="F596" s="82"/>
      <c r="G596" s="89"/>
      <c r="H596" s="80"/>
    </row>
    <row r="597" spans="1:8">
      <c r="A597" s="80"/>
      <c r="B597" s="116" t="s">
        <v>80</v>
      </c>
      <c r="C597" s="81"/>
      <c r="D597" s="89"/>
      <c r="E597" s="80"/>
      <c r="F597" s="82"/>
      <c r="G597" s="89"/>
      <c r="H597" s="80"/>
    </row>
    <row r="598" spans="1:8">
      <c r="A598" s="80"/>
      <c r="B598" s="83" t="s">
        <v>166</v>
      </c>
      <c r="C598" s="81"/>
      <c r="D598" s="89"/>
      <c r="E598" s="80"/>
      <c r="F598" s="82"/>
      <c r="G598" s="89"/>
      <c r="H598" s="80"/>
    </row>
    <row r="599" spans="1:8">
      <c r="A599" s="84"/>
      <c r="B599" s="88" t="s">
        <v>102</v>
      </c>
      <c r="C599" s="86">
        <v>7</v>
      </c>
      <c r="D599" s="87">
        <v>1.5</v>
      </c>
      <c r="E599" s="87"/>
      <c r="F599" s="82">
        <v>1.2</v>
      </c>
      <c r="G599" s="82">
        <f t="shared" ref="G599" si="51">PRODUCT(C599:F599)</f>
        <v>12.6</v>
      </c>
      <c r="H599" s="81" t="s">
        <v>6</v>
      </c>
    </row>
    <row r="600" spans="1:8">
      <c r="A600" s="84"/>
      <c r="B600" s="88" t="s">
        <v>103</v>
      </c>
      <c r="C600" s="86">
        <v>4</v>
      </c>
      <c r="D600" s="87">
        <v>1.2</v>
      </c>
      <c r="E600" s="87"/>
      <c r="F600" s="82">
        <v>1.2</v>
      </c>
      <c r="G600" s="82">
        <f t="shared" ref="G600" si="52">PRODUCT(C600:F600)</f>
        <v>5.76</v>
      </c>
      <c r="H600" s="81" t="s">
        <v>6</v>
      </c>
    </row>
    <row r="601" spans="1:8">
      <c r="A601" s="84"/>
      <c r="B601" s="88"/>
      <c r="C601" s="86"/>
      <c r="D601" s="87"/>
      <c r="E601" s="87"/>
      <c r="F601" s="87"/>
      <c r="G601" s="87"/>
      <c r="H601" s="86"/>
    </row>
    <row r="602" spans="1:8">
      <c r="A602" s="80"/>
      <c r="B602" s="83"/>
      <c r="C602" s="81"/>
      <c r="D602" s="89"/>
      <c r="E602" s="80"/>
      <c r="F602" s="89" t="s">
        <v>33</v>
      </c>
      <c r="G602" s="89">
        <f>ROUND(SUM(G599:G601)*1.05,0)</f>
        <v>19</v>
      </c>
      <c r="H602" s="80" t="s">
        <v>6</v>
      </c>
    </row>
    <row r="603" spans="1:8">
      <c r="A603" s="80"/>
      <c r="B603" s="83"/>
      <c r="C603" s="81"/>
      <c r="D603" s="89"/>
      <c r="E603" s="80"/>
      <c r="F603" s="89"/>
      <c r="G603" s="89"/>
      <c r="H603" s="80"/>
    </row>
    <row r="604" spans="1:8">
      <c r="A604" s="80"/>
      <c r="B604" s="116" t="s">
        <v>757</v>
      </c>
      <c r="C604" s="81"/>
      <c r="D604" s="10" t="s">
        <v>734</v>
      </c>
      <c r="E604" s="80"/>
      <c r="F604" s="89" t="s">
        <v>33</v>
      </c>
      <c r="G604" s="89">
        <f>G602</f>
        <v>19</v>
      </c>
      <c r="H604" s="80" t="s">
        <v>6</v>
      </c>
    </row>
    <row r="605" spans="1:8">
      <c r="A605" s="84"/>
      <c r="B605" s="85"/>
      <c r="C605" s="86"/>
      <c r="D605" s="90"/>
      <c r="E605" s="84"/>
      <c r="F605" s="90"/>
      <c r="G605" s="90"/>
      <c r="H605" s="84"/>
    </row>
    <row r="606" spans="1:8">
      <c r="A606" s="80">
        <f>A596+1</f>
        <v>35</v>
      </c>
      <c r="B606" s="116" t="s">
        <v>758</v>
      </c>
      <c r="C606" s="81"/>
      <c r="D606" s="89"/>
      <c r="E606" s="80"/>
      <c r="F606" s="82"/>
      <c r="G606" s="89"/>
      <c r="H606" s="80"/>
    </row>
    <row r="607" spans="1:8">
      <c r="A607" s="84"/>
      <c r="B607" s="116" t="s">
        <v>80</v>
      </c>
      <c r="C607" s="86"/>
      <c r="D607" s="90"/>
      <c r="E607" s="84"/>
      <c r="F607" s="87"/>
      <c r="G607" s="90"/>
      <c r="H607" s="84"/>
    </row>
    <row r="608" spans="1:8">
      <c r="A608" s="84"/>
      <c r="B608" s="88" t="s">
        <v>104</v>
      </c>
      <c r="C608" s="86">
        <v>7</v>
      </c>
      <c r="D608" s="87">
        <v>1.5</v>
      </c>
      <c r="E608" s="87"/>
      <c r="F608" s="82">
        <v>0.6</v>
      </c>
      <c r="G608" s="82">
        <f t="shared" ref="G608" si="53">PRODUCT(C608:F608)</f>
        <v>6.3</v>
      </c>
      <c r="H608" s="81" t="s">
        <v>6</v>
      </c>
    </row>
    <row r="609" spans="1:10">
      <c r="A609" s="84"/>
      <c r="B609" s="88" t="s">
        <v>1042</v>
      </c>
      <c r="C609" s="86">
        <v>4</v>
      </c>
      <c r="D609" s="87">
        <v>1.2</v>
      </c>
      <c r="E609" s="87"/>
      <c r="F609" s="82">
        <v>0.6</v>
      </c>
      <c r="G609" s="82">
        <f t="shared" ref="G609" si="54">PRODUCT(C609:F609)</f>
        <v>2.88</v>
      </c>
      <c r="H609" s="81" t="s">
        <v>6</v>
      </c>
    </row>
    <row r="610" spans="1:10">
      <c r="A610" s="84"/>
      <c r="B610" s="88" t="s">
        <v>1043</v>
      </c>
      <c r="C610" s="86">
        <v>1</v>
      </c>
      <c r="D610" s="87">
        <v>0.9</v>
      </c>
      <c r="E610" s="87"/>
      <c r="F610" s="82">
        <v>0.6</v>
      </c>
      <c r="G610" s="82">
        <f t="shared" ref="G610" si="55">PRODUCT(C610:F610)</f>
        <v>0.54</v>
      </c>
      <c r="H610" s="81" t="s">
        <v>6</v>
      </c>
    </row>
    <row r="611" spans="1:10">
      <c r="A611" s="80"/>
      <c r="B611" s="83"/>
      <c r="C611" s="81"/>
      <c r="D611" s="10" t="s">
        <v>734</v>
      </c>
      <c r="E611" s="80"/>
      <c r="F611" s="89" t="s">
        <v>33</v>
      </c>
      <c r="G611" s="89">
        <f>ROUND(SUM(G608:G610),0)</f>
        <v>10</v>
      </c>
      <c r="H611" s="80" t="s">
        <v>6</v>
      </c>
    </row>
    <row r="612" spans="1:10">
      <c r="A612" s="80"/>
      <c r="B612" s="83"/>
      <c r="C612" s="81"/>
      <c r="D612" s="82"/>
      <c r="E612" s="82"/>
      <c r="F612" s="82"/>
      <c r="G612" s="89"/>
      <c r="H612" s="81"/>
    </row>
    <row r="613" spans="1:10">
      <c r="A613" s="84">
        <f>A606+1</f>
        <v>36</v>
      </c>
      <c r="B613" s="85" t="s">
        <v>498</v>
      </c>
      <c r="C613" s="86"/>
      <c r="D613" s="90"/>
      <c r="E613" s="84"/>
      <c r="F613" s="90"/>
      <c r="G613" s="90"/>
      <c r="H613" s="84"/>
    </row>
    <row r="614" spans="1:10">
      <c r="A614" s="84"/>
      <c r="B614" s="116" t="s">
        <v>80</v>
      </c>
      <c r="C614" s="86"/>
      <c r="D614" s="90"/>
      <c r="E614" s="84"/>
      <c r="F614" s="90"/>
      <c r="G614" s="90"/>
      <c r="H614" s="84"/>
    </row>
    <row r="615" spans="1:10">
      <c r="A615" s="84"/>
      <c r="B615" s="88" t="str">
        <f>B568</f>
        <v>D1</v>
      </c>
      <c r="C615" s="86">
        <f>C568*2</f>
        <v>2</v>
      </c>
      <c r="D615" s="87"/>
      <c r="E615" s="84"/>
      <c r="F615" s="90"/>
      <c r="G615" s="82">
        <f t="shared" ref="G615:G616" si="56">PRODUCT(C615:F615)</f>
        <v>2</v>
      </c>
      <c r="H615" s="81" t="s">
        <v>356</v>
      </c>
    </row>
    <row r="616" spans="1:10">
      <c r="A616" s="84"/>
      <c r="B616" s="88" t="str">
        <f>B569</f>
        <v>D2</v>
      </c>
      <c r="C616" s="86">
        <f>C569</f>
        <v>6</v>
      </c>
      <c r="D616" s="87"/>
      <c r="E616" s="84"/>
      <c r="F616" s="90"/>
      <c r="G616" s="82">
        <f t="shared" si="56"/>
        <v>6</v>
      </c>
      <c r="H616" s="81" t="s">
        <v>356</v>
      </c>
      <c r="J616" s="6"/>
    </row>
    <row r="617" spans="1:10">
      <c r="A617" s="84"/>
      <c r="B617" s="88"/>
      <c r="C617" s="86"/>
      <c r="D617" s="87"/>
      <c r="E617" s="84"/>
      <c r="F617" s="90"/>
      <c r="G617" s="87"/>
      <c r="H617" s="86"/>
      <c r="J617" s="6"/>
    </row>
    <row r="618" spans="1:10">
      <c r="A618" s="84"/>
      <c r="B618" s="116"/>
      <c r="C618" s="81"/>
      <c r="D618" s="10" t="s">
        <v>734</v>
      </c>
      <c r="E618" s="80"/>
      <c r="F618" s="89"/>
      <c r="G618" s="89">
        <f>ROUND(SUM(G615:G617),0)</f>
        <v>8</v>
      </c>
      <c r="H618" s="80" t="s">
        <v>356</v>
      </c>
      <c r="I618" s="1"/>
      <c r="J618" s="6"/>
    </row>
    <row r="619" spans="1:10">
      <c r="A619" s="80"/>
      <c r="B619" s="83"/>
      <c r="C619" s="81"/>
      <c r="D619" s="82"/>
      <c r="E619" s="82"/>
      <c r="F619" s="82"/>
      <c r="G619" s="89"/>
      <c r="H619" s="81"/>
      <c r="I619" s="1"/>
      <c r="J619" s="6"/>
    </row>
    <row r="620" spans="1:10">
      <c r="A620" s="84">
        <f>A613+1</f>
        <v>37</v>
      </c>
      <c r="B620" s="85" t="s">
        <v>207</v>
      </c>
      <c r="C620" s="86"/>
      <c r="D620" s="87"/>
      <c r="E620" s="87"/>
      <c r="F620" s="87"/>
      <c r="G620" s="90"/>
      <c r="H620" s="86"/>
      <c r="I620" s="1"/>
      <c r="J620" s="6"/>
    </row>
    <row r="621" spans="1:10">
      <c r="A621" s="80"/>
      <c r="B621" s="83" t="s">
        <v>175</v>
      </c>
      <c r="C621" s="81"/>
      <c r="D621" s="82"/>
      <c r="E621" s="82"/>
      <c r="F621" s="82"/>
      <c r="G621" s="82">
        <f>C621*D621</f>
        <v>0</v>
      </c>
      <c r="H621" s="81" t="s">
        <v>174</v>
      </c>
    </row>
    <row r="622" spans="1:10">
      <c r="A622" s="80"/>
      <c r="B622" s="83"/>
      <c r="C622" s="81"/>
      <c r="D622" s="82"/>
      <c r="E622" s="82"/>
      <c r="F622" s="82"/>
      <c r="G622" s="82"/>
      <c r="H622" s="81"/>
    </row>
    <row r="623" spans="1:10">
      <c r="A623" s="80"/>
      <c r="B623" s="91" t="s">
        <v>176</v>
      </c>
      <c r="C623" s="80"/>
      <c r="D623" s="10" t="s">
        <v>734</v>
      </c>
      <c r="E623" s="89"/>
      <c r="F623" s="89"/>
      <c r="G623" s="89">
        <f>ROUND(SUM(G621:G622)*1.1,0)</f>
        <v>0</v>
      </c>
      <c r="H623" s="80" t="s">
        <v>174</v>
      </c>
    </row>
    <row r="624" spans="1:10">
      <c r="A624" s="84"/>
      <c r="B624" s="279"/>
      <c r="C624" s="84"/>
      <c r="D624" s="63"/>
      <c r="E624" s="90"/>
      <c r="F624" s="90"/>
      <c r="G624" s="90"/>
      <c r="H624" s="84"/>
    </row>
    <row r="625" spans="1:16">
      <c r="A625" s="80">
        <f>A620+1</f>
        <v>38</v>
      </c>
      <c r="B625" s="91" t="s">
        <v>172</v>
      </c>
      <c r="C625" s="81"/>
      <c r="D625" s="82"/>
      <c r="E625" s="82"/>
      <c r="F625" s="82"/>
      <c r="G625" s="82"/>
      <c r="H625" s="81"/>
    </row>
    <row r="626" spans="1:16">
      <c r="A626" s="84"/>
      <c r="B626" s="279" t="s">
        <v>80</v>
      </c>
      <c r="C626" s="86"/>
      <c r="D626" s="87"/>
      <c r="E626" s="87"/>
      <c r="F626" s="87"/>
      <c r="G626" s="87"/>
      <c r="H626" s="86"/>
      <c r="K626" s="6"/>
      <c r="L626" s="6"/>
      <c r="M626" s="6"/>
      <c r="N626" s="6"/>
      <c r="O626" s="6"/>
      <c r="P626" s="6"/>
    </row>
    <row r="627" spans="1:16">
      <c r="A627" s="84"/>
      <c r="B627" s="279"/>
      <c r="C627" s="86"/>
      <c r="D627" s="87"/>
      <c r="E627" s="87"/>
      <c r="F627" s="87"/>
      <c r="G627" s="87"/>
      <c r="H627" s="86"/>
      <c r="K627" s="6"/>
      <c r="L627" s="6"/>
      <c r="M627" s="6"/>
      <c r="N627" s="6"/>
      <c r="O627" s="6"/>
      <c r="P627" s="6"/>
    </row>
    <row r="628" spans="1:16" s="6" customFormat="1">
      <c r="A628" s="38"/>
      <c r="B628" s="34" t="s">
        <v>1044</v>
      </c>
      <c r="C628" s="33">
        <v>1</v>
      </c>
      <c r="D628" s="35">
        <v>7.8</v>
      </c>
      <c r="E628" s="35"/>
      <c r="F628" s="35">
        <v>0.9</v>
      </c>
      <c r="G628" s="35">
        <f>PRODUCT(C628:F628)</f>
        <v>7.02</v>
      </c>
      <c r="H628" s="81" t="s">
        <v>6</v>
      </c>
      <c r="I628"/>
      <c r="J628"/>
    </row>
    <row r="629" spans="1:16" s="6" customFormat="1">
      <c r="A629" s="44"/>
      <c r="B629" s="83" t="s">
        <v>96</v>
      </c>
      <c r="C629" s="81">
        <v>2</v>
      </c>
      <c r="D629" s="82">
        <v>2</v>
      </c>
      <c r="E629" s="82"/>
      <c r="F629" s="82">
        <v>0.9</v>
      </c>
      <c r="G629" s="35">
        <f>PRODUCT(C629:F629)</f>
        <v>3.6</v>
      </c>
      <c r="H629" s="81" t="s">
        <v>6</v>
      </c>
      <c r="I629"/>
      <c r="J629"/>
    </row>
    <row r="630" spans="1:16" s="6" customFormat="1">
      <c r="A630" s="80"/>
      <c r="B630" s="83"/>
      <c r="C630" s="81"/>
      <c r="D630" s="82"/>
      <c r="E630" s="82"/>
      <c r="F630" s="82"/>
      <c r="G630" s="89">
        <f>ROUND(G628+G629*1.1,0)</f>
        <v>11</v>
      </c>
      <c r="H630" s="81" t="s">
        <v>6</v>
      </c>
      <c r="I630"/>
      <c r="J630"/>
    </row>
    <row r="631" spans="1:16">
      <c r="A631" s="84"/>
      <c r="B631" s="88"/>
      <c r="C631" s="86"/>
      <c r="D631" s="87"/>
      <c r="E631" s="87"/>
      <c r="F631" s="87"/>
      <c r="G631" s="90"/>
      <c r="H631" s="86"/>
    </row>
    <row r="632" spans="1:16">
      <c r="A632" s="84"/>
      <c r="B632" s="88"/>
      <c r="C632" s="86"/>
      <c r="D632" s="87"/>
      <c r="E632" s="638" t="s">
        <v>110</v>
      </c>
      <c r="F632" s="639"/>
      <c r="G632" s="90">
        <f>G630</f>
        <v>11</v>
      </c>
      <c r="H632" s="80" t="s">
        <v>6</v>
      </c>
    </row>
    <row r="633" spans="1:16">
      <c r="A633" s="84"/>
      <c r="B633" s="88"/>
      <c r="C633" s="86"/>
      <c r="D633" s="87"/>
      <c r="E633" s="87"/>
      <c r="F633" s="87"/>
      <c r="G633" s="90"/>
      <c r="H633" s="86"/>
    </row>
    <row r="634" spans="1:16">
      <c r="A634" s="80"/>
      <c r="B634" s="116" t="s">
        <v>622</v>
      </c>
      <c r="C634" s="89">
        <v>25</v>
      </c>
      <c r="D634" s="89"/>
      <c r="E634" s="89"/>
      <c r="F634" s="89"/>
      <c r="G634" s="89">
        <f>C634*G632</f>
        <v>275</v>
      </c>
      <c r="H634" s="80" t="s">
        <v>174</v>
      </c>
    </row>
    <row r="635" spans="1:16">
      <c r="A635" s="80"/>
      <c r="B635" s="83"/>
      <c r="C635" s="81"/>
      <c r="D635" s="82"/>
      <c r="E635" s="82"/>
      <c r="F635" s="82"/>
      <c r="G635" s="89"/>
      <c r="H635" s="81"/>
    </row>
    <row r="636" spans="1:16">
      <c r="A636" s="10">
        <f>A625+1</f>
        <v>39</v>
      </c>
      <c r="B636" s="114" t="s">
        <v>177</v>
      </c>
      <c r="C636" s="12"/>
      <c r="D636" s="12"/>
      <c r="E636" s="12"/>
      <c r="F636" s="12"/>
      <c r="G636" s="11"/>
      <c r="H636" s="11"/>
    </row>
    <row r="637" spans="1:16">
      <c r="A637" s="63"/>
      <c r="B637" s="116" t="s">
        <v>80</v>
      </c>
      <c r="C637" s="150"/>
      <c r="D637" s="150"/>
      <c r="E637" s="150"/>
      <c r="F637" s="150"/>
      <c r="G637" s="157"/>
      <c r="H637" s="157"/>
    </row>
    <row r="638" spans="1:16">
      <c r="A638" s="10"/>
      <c r="B638" s="120" t="s">
        <v>178</v>
      </c>
      <c r="C638" s="12"/>
      <c r="D638" s="12"/>
      <c r="E638" s="12"/>
      <c r="F638" s="12"/>
      <c r="G638" s="11"/>
      <c r="H638" s="11"/>
    </row>
    <row r="639" spans="1:16">
      <c r="A639" s="10"/>
      <c r="B639" s="121"/>
      <c r="C639" s="122"/>
      <c r="D639" s="123"/>
      <c r="E639" s="12"/>
      <c r="F639" s="122"/>
      <c r="G639" s="11"/>
      <c r="H639" s="11"/>
    </row>
    <row r="640" spans="1:16">
      <c r="A640" s="84"/>
      <c r="B640" s="83"/>
      <c r="C640" s="86"/>
      <c r="D640" s="87"/>
      <c r="E640" s="87"/>
      <c r="F640" s="82"/>
      <c r="G640" s="82">
        <f t="shared" ref="G640" si="57">PRODUCT(C640:F640)</f>
        <v>0</v>
      </c>
      <c r="H640" s="81" t="s">
        <v>6</v>
      </c>
    </row>
    <row r="641" spans="1:10">
      <c r="A641" s="80"/>
      <c r="B641" s="83"/>
      <c r="C641" s="81"/>
      <c r="D641" s="82"/>
      <c r="E641" s="82"/>
      <c r="F641" s="82"/>
      <c r="G641" s="82"/>
      <c r="H641" s="81"/>
    </row>
    <row r="642" spans="1:10">
      <c r="A642" s="80"/>
      <c r="B642" s="83"/>
      <c r="C642" s="81"/>
      <c r="D642" s="10" t="s">
        <v>734</v>
      </c>
      <c r="E642" s="82"/>
      <c r="F642" s="89" t="s">
        <v>33</v>
      </c>
      <c r="G642" s="89">
        <f>ROUND(SUM(G640:G641)*1.05,0)</f>
        <v>0</v>
      </c>
      <c r="H642" s="80" t="s">
        <v>6</v>
      </c>
    </row>
    <row r="643" spans="1:10">
      <c r="A643" s="63"/>
      <c r="B643" s="116" t="s">
        <v>80</v>
      </c>
      <c r="C643" s="150"/>
      <c r="D643" s="150"/>
      <c r="E643" s="150"/>
      <c r="F643" s="150"/>
      <c r="G643" s="157"/>
      <c r="H643" s="157"/>
    </row>
    <row r="644" spans="1:10">
      <c r="A644" s="80"/>
      <c r="B644" s="120" t="s">
        <v>180</v>
      </c>
      <c r="C644" s="81"/>
      <c r="D644" s="82"/>
      <c r="E644" s="82"/>
      <c r="F644" s="89"/>
      <c r="G644" s="89"/>
      <c r="H644" s="80"/>
    </row>
    <row r="645" spans="1:10">
      <c r="A645" s="80"/>
      <c r="B645" s="83" t="s">
        <v>101</v>
      </c>
      <c r="C645" s="81">
        <v>1</v>
      </c>
      <c r="D645" s="82">
        <v>1.05</v>
      </c>
      <c r="E645" s="80"/>
      <c r="F645" s="82">
        <v>2.4</v>
      </c>
      <c r="G645" s="82">
        <f>PRODUCT(C645:F645)</f>
        <v>2.52</v>
      </c>
      <c r="H645" s="81" t="s">
        <v>6</v>
      </c>
    </row>
    <row r="646" spans="1:10">
      <c r="A646" s="84"/>
      <c r="B646" s="83" t="s">
        <v>186</v>
      </c>
      <c r="C646" s="86">
        <v>6</v>
      </c>
      <c r="D646" s="87">
        <v>0.9</v>
      </c>
      <c r="E646" s="84"/>
      <c r="F646" s="82">
        <v>2.4</v>
      </c>
      <c r="G646" s="82">
        <f t="shared" ref="G646:G647" si="58">PRODUCT(C646:F646)</f>
        <v>12.96</v>
      </c>
      <c r="H646" s="81" t="s">
        <v>6</v>
      </c>
    </row>
    <row r="647" spans="1:10">
      <c r="A647" s="84"/>
      <c r="B647" s="83" t="s">
        <v>307</v>
      </c>
      <c r="C647" s="86">
        <v>4</v>
      </c>
      <c r="D647" s="87">
        <v>0.75</v>
      </c>
      <c r="E647" s="84"/>
      <c r="F647" s="82">
        <v>2.4</v>
      </c>
      <c r="G647" s="82">
        <f t="shared" si="58"/>
        <v>7.1999999999999993</v>
      </c>
      <c r="H647" s="81" t="s">
        <v>6</v>
      </c>
    </row>
    <row r="648" spans="1:10">
      <c r="A648" s="84"/>
      <c r="B648" s="88"/>
      <c r="C648" s="86"/>
      <c r="D648" s="87"/>
      <c r="E648" s="84"/>
      <c r="F648" s="87"/>
      <c r="G648" s="87"/>
      <c r="H648" s="86"/>
    </row>
    <row r="649" spans="1:10">
      <c r="A649" s="80"/>
      <c r="B649" s="83"/>
      <c r="C649" s="81"/>
      <c r="D649" s="10" t="s">
        <v>734</v>
      </c>
      <c r="E649" s="82"/>
      <c r="F649" s="89" t="s">
        <v>33</v>
      </c>
      <c r="G649" s="89">
        <f>ROUND(SUM(G645:G648)*1.05,0)</f>
        <v>24</v>
      </c>
      <c r="H649" s="80" t="s">
        <v>6</v>
      </c>
    </row>
    <row r="650" spans="1:10">
      <c r="A650" s="84"/>
      <c r="B650" s="88"/>
      <c r="C650" s="86"/>
      <c r="D650" s="87"/>
      <c r="E650" s="308"/>
      <c r="F650" s="304"/>
      <c r="G650" s="90"/>
      <c r="H650" s="84"/>
    </row>
    <row r="651" spans="1:10">
      <c r="A651" s="84"/>
      <c r="B651" s="88"/>
      <c r="C651" s="86"/>
      <c r="D651" s="87"/>
      <c r="E651" s="634" t="s">
        <v>110</v>
      </c>
      <c r="F651" s="635"/>
      <c r="G651" s="90">
        <f>G649+G642</f>
        <v>24</v>
      </c>
      <c r="H651" s="80" t="s">
        <v>6</v>
      </c>
    </row>
    <row r="652" spans="1:10">
      <c r="A652" s="84"/>
      <c r="B652" s="88"/>
      <c r="C652" s="86"/>
      <c r="D652" s="87"/>
      <c r="E652" s="87"/>
      <c r="F652" s="90"/>
      <c r="G652" s="90"/>
      <c r="H652" s="84"/>
    </row>
    <row r="653" spans="1:10" ht="17.399999999999999">
      <c r="A653" s="196"/>
      <c r="B653" s="197" t="s">
        <v>531</v>
      </c>
      <c r="C653" s="198"/>
      <c r="D653" s="199"/>
      <c r="E653" s="198"/>
      <c r="F653" s="198"/>
      <c r="G653" s="199"/>
      <c r="H653" s="198"/>
    </row>
    <row r="654" spans="1:10" ht="15.6">
      <c r="A654" s="196">
        <f>A636+1</f>
        <v>40</v>
      </c>
      <c r="B654" s="200" t="s">
        <v>572</v>
      </c>
      <c r="C654" s="198"/>
      <c r="D654" s="199"/>
      <c r="E654" s="199"/>
      <c r="F654" s="199"/>
      <c r="G654" s="199"/>
      <c r="H654" s="198"/>
    </row>
    <row r="655" spans="1:10" ht="15.6">
      <c r="A655" s="239"/>
      <c r="B655" s="251" t="s">
        <v>736</v>
      </c>
      <c r="C655" s="241"/>
      <c r="D655" s="242"/>
      <c r="E655" s="242"/>
      <c r="F655" s="242"/>
      <c r="G655" s="242"/>
      <c r="H655" s="241"/>
      <c r="J655" s="188"/>
    </row>
    <row r="656" spans="1:10" ht="15.6">
      <c r="A656" s="196"/>
      <c r="B656" s="201" t="s">
        <v>573</v>
      </c>
      <c r="C656" s="198">
        <v>1</v>
      </c>
      <c r="D656" s="199">
        <v>1</v>
      </c>
      <c r="E656" s="199"/>
      <c r="F656" s="199"/>
      <c r="G656" s="202">
        <f t="shared" ref="G656" si="59">PRODUCT(C656:F656)</f>
        <v>1</v>
      </c>
      <c r="H656" s="203" t="s">
        <v>169</v>
      </c>
      <c r="J656" s="188"/>
    </row>
    <row r="657" spans="1:16" ht="15.6">
      <c r="A657" s="239"/>
      <c r="B657" s="309"/>
      <c r="C657" s="241"/>
      <c r="D657" s="242"/>
      <c r="E657" s="242"/>
      <c r="F657" s="242"/>
      <c r="G657" s="253"/>
      <c r="H657" s="241"/>
      <c r="I657" s="188"/>
      <c r="J657" s="188"/>
    </row>
    <row r="658" spans="1:16" ht="15.6">
      <c r="A658" s="196"/>
      <c r="B658" s="200" t="s">
        <v>532</v>
      </c>
      <c r="C658" s="203"/>
      <c r="D658" s="10" t="s">
        <v>734</v>
      </c>
      <c r="E658" s="205"/>
      <c r="F658" s="205"/>
      <c r="G658" s="206">
        <f>SUM(G656:G657)</f>
        <v>1</v>
      </c>
      <c r="H658" s="203" t="s">
        <v>169</v>
      </c>
      <c r="I658" s="188"/>
      <c r="J658" s="188"/>
    </row>
    <row r="659" spans="1:16" ht="15.6">
      <c r="A659" s="196"/>
      <c r="B659" s="200"/>
      <c r="C659" s="203"/>
      <c r="D659" s="203"/>
      <c r="E659" s="205"/>
      <c r="F659" s="205"/>
      <c r="G659" s="206"/>
      <c r="H659" s="203"/>
      <c r="I659" s="188"/>
      <c r="J659" s="188"/>
    </row>
    <row r="660" spans="1:16" ht="15.6">
      <c r="A660" s="196">
        <f>A654+1</f>
        <v>41</v>
      </c>
      <c r="B660" s="200" t="s">
        <v>574</v>
      </c>
      <c r="C660" s="198"/>
      <c r="D660" s="199"/>
      <c r="E660" s="199"/>
      <c r="F660" s="199"/>
      <c r="G660" s="199"/>
      <c r="H660" s="198"/>
      <c r="I660" s="188"/>
      <c r="J660" s="188"/>
    </row>
    <row r="661" spans="1:16" ht="15.6">
      <c r="A661" s="239"/>
      <c r="B661" s="251" t="s">
        <v>736</v>
      </c>
      <c r="C661" s="241"/>
      <c r="D661" s="242"/>
      <c r="E661" s="242"/>
      <c r="F661" s="242"/>
      <c r="G661" s="242"/>
      <c r="H661" s="241"/>
      <c r="I661" s="188"/>
      <c r="J661" s="188"/>
    </row>
    <row r="662" spans="1:16" ht="15.6">
      <c r="A662" s="196"/>
      <c r="B662" s="201" t="s">
        <v>573</v>
      </c>
      <c r="C662" s="198">
        <v>1</v>
      </c>
      <c r="D662" s="199">
        <v>1</v>
      </c>
      <c r="E662" s="199"/>
      <c r="F662" s="199"/>
      <c r="G662" s="202">
        <f t="shared" ref="G662" si="60">PRODUCT(C662:F662)</f>
        <v>1</v>
      </c>
      <c r="H662" s="203" t="s">
        <v>169</v>
      </c>
      <c r="I662" s="188"/>
      <c r="J662" s="188"/>
    </row>
    <row r="663" spans="1:16" ht="15.6">
      <c r="A663" s="196"/>
      <c r="B663" s="204"/>
      <c r="C663" s="198"/>
      <c r="D663" s="199"/>
      <c r="E663" s="199"/>
      <c r="F663" s="199"/>
      <c r="G663" s="202"/>
      <c r="H663" s="198"/>
      <c r="I663" s="188"/>
      <c r="J663" s="188"/>
    </row>
    <row r="664" spans="1:16" ht="15.6">
      <c r="A664" s="196"/>
      <c r="B664" s="200" t="s">
        <v>532</v>
      </c>
      <c r="C664" s="203"/>
      <c r="D664" s="203"/>
      <c r="E664" s="205"/>
      <c r="F664" s="205"/>
      <c r="G664" s="206">
        <f>SUM(G662:G663)</f>
        <v>1</v>
      </c>
      <c r="H664" s="203" t="s">
        <v>169</v>
      </c>
      <c r="I664" s="188"/>
      <c r="J664" s="188"/>
    </row>
    <row r="665" spans="1:16" ht="15.6">
      <c r="A665" s="196"/>
      <c r="B665" s="200"/>
      <c r="C665" s="203"/>
      <c r="D665" s="203"/>
      <c r="E665" s="205"/>
      <c r="F665" s="205"/>
      <c r="G665" s="206"/>
      <c r="H665" s="203"/>
      <c r="I665" s="188"/>
      <c r="J665" s="188"/>
      <c r="K665" s="188"/>
      <c r="L665" s="188"/>
      <c r="M665" s="188"/>
      <c r="N665" s="188"/>
      <c r="O665" s="188"/>
      <c r="P665" s="188"/>
    </row>
    <row r="666" spans="1:16" ht="15.6">
      <c r="A666" s="196">
        <f>A660+1</f>
        <v>42</v>
      </c>
      <c r="B666" s="200" t="s">
        <v>533</v>
      </c>
      <c r="C666" s="198"/>
      <c r="D666" s="199"/>
      <c r="E666" s="199"/>
      <c r="F666" s="199"/>
      <c r="G666" s="202"/>
      <c r="H666" s="198"/>
      <c r="I666" s="188"/>
      <c r="J666" s="188"/>
      <c r="K666" s="188"/>
      <c r="L666" s="188"/>
      <c r="M666" s="188"/>
      <c r="N666" s="188"/>
      <c r="O666" s="188"/>
      <c r="P666" s="188"/>
    </row>
    <row r="667" spans="1:16" s="188" customFormat="1" ht="15.6">
      <c r="A667" s="239"/>
      <c r="B667" s="251" t="s">
        <v>736</v>
      </c>
      <c r="C667" s="241"/>
      <c r="D667" s="242"/>
      <c r="E667" s="242"/>
      <c r="F667" s="242"/>
      <c r="G667" s="242"/>
      <c r="H667" s="241"/>
    </row>
    <row r="668" spans="1:16" s="188" customFormat="1" ht="15.6">
      <c r="A668" s="196"/>
      <c r="B668" s="201" t="s">
        <v>573</v>
      </c>
      <c r="C668" s="198">
        <v>1</v>
      </c>
      <c r="D668" s="199">
        <v>1</v>
      </c>
      <c r="E668" s="199"/>
      <c r="F668" s="199"/>
      <c r="G668" s="202">
        <f t="shared" ref="G668" si="61">PRODUCT(C668:F668)</f>
        <v>1</v>
      </c>
      <c r="H668" s="198"/>
    </row>
    <row r="669" spans="1:16" s="188" customFormat="1" ht="15.6">
      <c r="A669" s="196"/>
      <c r="B669" s="204"/>
      <c r="C669" s="198"/>
      <c r="D669" s="199"/>
      <c r="E669" s="199"/>
      <c r="F669" s="199"/>
      <c r="G669" s="202"/>
      <c r="H669" s="198"/>
    </row>
    <row r="670" spans="1:16" s="188" customFormat="1" ht="15.6">
      <c r="A670" s="196"/>
      <c r="B670" s="200" t="s">
        <v>534</v>
      </c>
      <c r="C670" s="203"/>
      <c r="D670" s="203"/>
      <c r="E670" s="205"/>
      <c r="F670" s="205"/>
      <c r="G670" s="206">
        <f>SUM(G668:G669)</f>
        <v>1</v>
      </c>
      <c r="H670" s="203" t="s">
        <v>169</v>
      </c>
    </row>
    <row r="671" spans="1:16" s="188" customFormat="1" ht="15.6">
      <c r="A671" s="196"/>
      <c r="B671" s="200"/>
      <c r="C671" s="203"/>
      <c r="D671" s="203"/>
      <c r="E671" s="205"/>
      <c r="F671" s="205"/>
      <c r="G671" s="206"/>
      <c r="H671" s="203"/>
    </row>
    <row r="672" spans="1:16" s="188" customFormat="1" ht="15.6">
      <c r="A672" s="196">
        <f>A666+1</f>
        <v>43</v>
      </c>
      <c r="B672" s="200" t="s">
        <v>535</v>
      </c>
      <c r="C672" s="204"/>
      <c r="D672" s="204"/>
      <c r="E672" s="204"/>
      <c r="F672" s="204"/>
      <c r="G672" s="199"/>
      <c r="H672" s="204"/>
    </row>
    <row r="673" spans="1:10" s="188" customFormat="1" ht="15.6">
      <c r="A673" s="239"/>
      <c r="B673" s="251" t="s">
        <v>736</v>
      </c>
      <c r="C673" s="241"/>
      <c r="D673" s="242"/>
      <c r="E673" s="242"/>
      <c r="F673" s="242"/>
      <c r="G673" s="242"/>
      <c r="H673" s="241"/>
    </row>
    <row r="674" spans="1:10" s="188" customFormat="1" ht="15.6">
      <c r="A674" s="196"/>
      <c r="B674" s="201" t="s">
        <v>573</v>
      </c>
      <c r="C674" s="198">
        <v>1</v>
      </c>
      <c r="D674" s="199">
        <v>1</v>
      </c>
      <c r="E674" s="207"/>
      <c r="F674" s="211"/>
      <c r="G674" s="207">
        <f t="shared" ref="G674" si="62">PRODUCT(C674:F674)</f>
        <v>1</v>
      </c>
      <c r="H674" s="198"/>
    </row>
    <row r="675" spans="1:10" s="188" customFormat="1" ht="15.6">
      <c r="A675" s="208"/>
      <c r="B675" s="212"/>
      <c r="C675" s="209"/>
      <c r="D675" s="210"/>
      <c r="E675" s="207"/>
      <c r="F675" s="211"/>
      <c r="G675" s="207"/>
      <c r="H675" s="203"/>
    </row>
    <row r="676" spans="1:10" s="188" customFormat="1" ht="15.6">
      <c r="A676" s="208"/>
      <c r="B676" s="200" t="s">
        <v>534</v>
      </c>
      <c r="C676" s="203"/>
      <c r="D676" s="203"/>
      <c r="E676" s="205"/>
      <c r="F676" s="205"/>
      <c r="G676" s="206">
        <f>SUM(G674:G675)</f>
        <v>1</v>
      </c>
      <c r="H676" s="203" t="s">
        <v>169</v>
      </c>
    </row>
    <row r="677" spans="1:10" s="188" customFormat="1" ht="15.6">
      <c r="A677" s="196"/>
      <c r="B677" s="200"/>
      <c r="C677" s="203"/>
      <c r="D677" s="203"/>
      <c r="E677" s="205"/>
      <c r="F677" s="205"/>
      <c r="G677" s="206"/>
      <c r="H677" s="203"/>
    </row>
    <row r="678" spans="1:10" s="188" customFormat="1" ht="15.6">
      <c r="A678" s="196">
        <f>A672+1</f>
        <v>44</v>
      </c>
      <c r="B678" s="200" t="s">
        <v>536</v>
      </c>
      <c r="C678" s="198"/>
      <c r="D678" s="199"/>
      <c r="E678" s="199"/>
      <c r="F678" s="199"/>
      <c r="G678" s="202"/>
      <c r="H678" s="198"/>
    </row>
    <row r="679" spans="1:10" s="188" customFormat="1" ht="15.6">
      <c r="A679" s="239"/>
      <c r="B679" s="251" t="s">
        <v>736</v>
      </c>
      <c r="C679" s="241"/>
      <c r="D679" s="242"/>
      <c r="E679" s="242"/>
      <c r="F679" s="242"/>
      <c r="G679" s="242"/>
      <c r="H679" s="241"/>
    </row>
    <row r="680" spans="1:10" s="188" customFormat="1" ht="15.6">
      <c r="A680" s="196"/>
      <c r="B680" s="201" t="s">
        <v>573</v>
      </c>
      <c r="C680" s="198">
        <v>1</v>
      </c>
      <c r="D680" s="198">
        <v>1</v>
      </c>
      <c r="E680" s="198"/>
      <c r="F680" s="198"/>
      <c r="G680" s="202">
        <f>PRODUCT(C680:F680)</f>
        <v>1</v>
      </c>
      <c r="H680" s="198"/>
    </row>
    <row r="681" spans="1:10" s="188" customFormat="1" ht="15.6">
      <c r="A681" s="196"/>
      <c r="B681" s="204"/>
      <c r="C681" s="198"/>
      <c r="D681" s="198"/>
      <c r="E681" s="199"/>
      <c r="F681" s="199"/>
      <c r="G681" s="202"/>
      <c r="H681" s="198"/>
    </row>
    <row r="682" spans="1:10" s="188" customFormat="1" ht="15.6">
      <c r="A682" s="196"/>
      <c r="B682" s="200" t="s">
        <v>537</v>
      </c>
      <c r="C682" s="203"/>
      <c r="D682" s="203"/>
      <c r="E682" s="205"/>
      <c r="F682" s="205"/>
      <c r="G682" s="206">
        <f>SUM(G680:G681)</f>
        <v>1</v>
      </c>
      <c r="H682" s="203" t="s">
        <v>169</v>
      </c>
    </row>
    <row r="683" spans="1:10" s="188" customFormat="1" ht="15.6">
      <c r="A683" s="239"/>
      <c r="B683" s="251"/>
      <c r="C683" s="245"/>
      <c r="D683" s="245"/>
      <c r="E683" s="243"/>
      <c r="F683" s="243"/>
      <c r="G683" s="244"/>
      <c r="H683" s="245"/>
    </row>
    <row r="684" spans="1:10" s="188" customFormat="1" ht="15.6">
      <c r="A684" s="196">
        <f>A678+1</f>
        <v>45</v>
      </c>
      <c r="B684" s="200" t="s">
        <v>538</v>
      </c>
      <c r="C684" s="198"/>
      <c r="D684" s="199"/>
      <c r="E684" s="199"/>
      <c r="F684" s="199"/>
      <c r="G684" s="202"/>
      <c r="H684" s="198"/>
    </row>
    <row r="685" spans="1:10" s="188" customFormat="1" ht="15.6">
      <c r="A685" s="239"/>
      <c r="B685" s="251" t="s">
        <v>736</v>
      </c>
      <c r="C685" s="241"/>
      <c r="D685" s="242"/>
      <c r="E685" s="242"/>
      <c r="F685" s="242"/>
      <c r="G685" s="242"/>
      <c r="H685" s="241"/>
    </row>
    <row r="686" spans="1:10" s="188" customFormat="1" ht="15.6">
      <c r="A686" s="196"/>
      <c r="B686" s="201" t="s">
        <v>573</v>
      </c>
      <c r="C686" s="198">
        <v>1</v>
      </c>
      <c r="D686" s="198">
        <v>1</v>
      </c>
      <c r="E686" s="198"/>
      <c r="F686" s="198"/>
      <c r="G686" s="202">
        <f>PRODUCT(C686:F686)</f>
        <v>1</v>
      </c>
      <c r="H686" s="198"/>
      <c r="J686" s="189"/>
    </row>
    <row r="687" spans="1:10" s="188" customFormat="1" ht="15.6">
      <c r="A687" s="196"/>
      <c r="B687" s="204"/>
      <c r="C687" s="198"/>
      <c r="D687" s="198"/>
      <c r="E687" s="199"/>
      <c r="F687" s="199"/>
      <c r="G687" s="202"/>
      <c r="H687" s="198"/>
      <c r="J687" s="189"/>
    </row>
    <row r="688" spans="1:10" s="188" customFormat="1" ht="15.6">
      <c r="A688" s="196"/>
      <c r="B688" s="200" t="s">
        <v>537</v>
      </c>
      <c r="C688" s="203"/>
      <c r="D688" s="203"/>
      <c r="E688" s="205"/>
      <c r="F688" s="205"/>
      <c r="G688" s="206">
        <f>SUM(G686:G687)</f>
        <v>1</v>
      </c>
      <c r="H688" s="203" t="s">
        <v>169</v>
      </c>
      <c r="I688" s="189"/>
    </row>
    <row r="689" spans="1:16" s="188" customFormat="1" ht="15.6">
      <c r="A689" s="239"/>
      <c r="B689" s="251"/>
      <c r="C689" s="245"/>
      <c r="D689" s="245"/>
      <c r="E689" s="243"/>
      <c r="F689" s="243"/>
      <c r="G689" s="244"/>
      <c r="H689" s="245"/>
      <c r="I689" s="189"/>
    </row>
    <row r="690" spans="1:16" s="188" customFormat="1" ht="15.6">
      <c r="A690" s="196">
        <f>A684+1</f>
        <v>46</v>
      </c>
      <c r="B690" s="200" t="s">
        <v>539</v>
      </c>
      <c r="C690" s="198"/>
      <c r="D690" s="199"/>
      <c r="E690" s="199"/>
      <c r="F690" s="199"/>
      <c r="G690" s="202"/>
      <c r="H690" s="198"/>
    </row>
    <row r="691" spans="1:16" s="188" customFormat="1" ht="15.6">
      <c r="A691" s="196"/>
      <c r="B691" s="201" t="s">
        <v>573</v>
      </c>
      <c r="C691" s="198">
        <v>1</v>
      </c>
      <c r="D691" s="198">
        <v>2</v>
      </c>
      <c r="E691" s="198"/>
      <c r="F691" s="198"/>
      <c r="G691" s="202">
        <f>PRODUCT(C691:F691)</f>
        <v>2</v>
      </c>
      <c r="H691" s="198"/>
    </row>
    <row r="692" spans="1:16" s="188" customFormat="1" ht="15.6">
      <c r="A692" s="196"/>
      <c r="B692" s="204"/>
      <c r="C692" s="198"/>
      <c r="D692" s="198"/>
      <c r="E692" s="198"/>
      <c r="F692" s="198"/>
      <c r="G692" s="202"/>
      <c r="H692" s="198"/>
    </row>
    <row r="693" spans="1:16" s="188" customFormat="1" ht="15.6">
      <c r="A693" s="196"/>
      <c r="B693" s="204"/>
      <c r="C693" s="198"/>
      <c r="D693" s="198"/>
      <c r="E693" s="199"/>
      <c r="F693" s="199"/>
      <c r="G693" s="202"/>
      <c r="H693" s="198"/>
    </row>
    <row r="694" spans="1:16" s="188" customFormat="1" ht="15.6">
      <c r="A694" s="196"/>
      <c r="B694" s="200" t="s">
        <v>537</v>
      </c>
      <c r="C694" s="203"/>
      <c r="D694" s="203"/>
      <c r="E694" s="205"/>
      <c r="F694" s="205"/>
      <c r="G694" s="206">
        <f>SUM(G691:G693)</f>
        <v>2</v>
      </c>
      <c r="H694" s="203" t="s">
        <v>169</v>
      </c>
      <c r="J694" s="189"/>
    </row>
    <row r="695" spans="1:16" s="188" customFormat="1" ht="15.6">
      <c r="A695" s="196">
        <f>A690+1</f>
        <v>47</v>
      </c>
      <c r="B695" s="200" t="s">
        <v>646</v>
      </c>
      <c r="C695" s="198"/>
      <c r="D695" s="199"/>
      <c r="E695" s="199"/>
      <c r="F695" s="199"/>
      <c r="G695" s="202"/>
      <c r="H695" s="198"/>
      <c r="J695" s="189"/>
    </row>
    <row r="696" spans="1:16" s="188" customFormat="1" ht="15.6">
      <c r="A696" s="196"/>
      <c r="B696" s="201" t="s">
        <v>573</v>
      </c>
      <c r="C696" s="198">
        <v>1</v>
      </c>
      <c r="D696" s="198">
        <v>2</v>
      </c>
      <c r="E696" s="198"/>
      <c r="F696" s="198"/>
      <c r="G696" s="202">
        <f>PRODUCT(C696:F696)</f>
        <v>2</v>
      </c>
      <c r="H696" s="198"/>
      <c r="I696" s="189"/>
      <c r="K696" s="189"/>
      <c r="L696" s="189"/>
      <c r="M696" s="189"/>
      <c r="N696" s="189"/>
      <c r="O696" s="189"/>
      <c r="P696" s="189"/>
    </row>
    <row r="697" spans="1:16" s="188" customFormat="1" ht="15.6">
      <c r="A697" s="196"/>
      <c r="B697" s="204"/>
      <c r="C697" s="198"/>
      <c r="D697" s="198"/>
      <c r="E697" s="198"/>
      <c r="F697" s="198"/>
      <c r="G697" s="202"/>
      <c r="H697" s="198"/>
      <c r="I697" s="189"/>
      <c r="K697" s="189"/>
      <c r="L697" s="189"/>
      <c r="M697" s="189"/>
      <c r="N697" s="189"/>
      <c r="O697" s="189"/>
      <c r="P697" s="189"/>
    </row>
    <row r="698" spans="1:16" s="189" customFormat="1" ht="15.6">
      <c r="A698" s="196"/>
      <c r="B698" s="204"/>
      <c r="C698" s="198"/>
      <c r="D698" s="198"/>
      <c r="E698" s="199"/>
      <c r="F698" s="199"/>
      <c r="G698" s="202"/>
      <c r="H698" s="198"/>
      <c r="I698" s="188"/>
      <c r="J698" s="188"/>
      <c r="K698" s="188"/>
      <c r="L698" s="188"/>
      <c r="M698" s="188"/>
      <c r="N698" s="188"/>
      <c r="O698" s="188"/>
      <c r="P698" s="188"/>
    </row>
    <row r="699" spans="1:16" s="189" customFormat="1" ht="15.6">
      <c r="A699" s="196"/>
      <c r="B699" s="200" t="s">
        <v>537</v>
      </c>
      <c r="C699" s="203"/>
      <c r="D699" s="203"/>
      <c r="E699" s="205"/>
      <c r="F699" s="205"/>
      <c r="G699" s="206">
        <f>SUM(G696:G698)</f>
        <v>2</v>
      </c>
      <c r="H699" s="203" t="s">
        <v>169</v>
      </c>
      <c r="I699" s="188"/>
      <c r="J699" s="188"/>
      <c r="K699" s="188"/>
      <c r="L699" s="188"/>
      <c r="M699" s="188"/>
      <c r="N699" s="188"/>
      <c r="O699" s="188"/>
      <c r="P699" s="188"/>
    </row>
    <row r="700" spans="1:16" s="188" customFormat="1" ht="15.6">
      <c r="A700" s="196"/>
      <c r="B700" s="204"/>
      <c r="C700" s="198"/>
      <c r="D700" s="198"/>
      <c r="E700" s="199"/>
      <c r="F700" s="199"/>
      <c r="G700" s="199"/>
      <c r="H700" s="198"/>
      <c r="J700" s="189"/>
    </row>
    <row r="701" spans="1:16" s="188" customFormat="1" ht="15.6">
      <c r="A701" s="196">
        <f>A690+1</f>
        <v>47</v>
      </c>
      <c r="B701" s="200" t="s">
        <v>673</v>
      </c>
      <c r="C701" s="198"/>
      <c r="D701" s="199"/>
      <c r="E701" s="199"/>
      <c r="F701" s="199"/>
      <c r="G701" s="202"/>
      <c r="H701" s="198"/>
      <c r="J701" s="189"/>
    </row>
    <row r="702" spans="1:16" s="188" customFormat="1" ht="15.6">
      <c r="A702" s="196"/>
      <c r="B702" s="201" t="s">
        <v>573</v>
      </c>
      <c r="C702" s="198">
        <v>1</v>
      </c>
      <c r="D702" s="198">
        <v>1</v>
      </c>
      <c r="E702" s="198"/>
      <c r="F702" s="198"/>
      <c r="G702" s="202">
        <f>PRODUCT(C702:F702)</f>
        <v>1</v>
      </c>
      <c r="H702" s="198"/>
      <c r="I702" s="189"/>
      <c r="J702" s="189"/>
    </row>
    <row r="703" spans="1:16" s="188" customFormat="1" ht="15.6">
      <c r="A703" s="196"/>
      <c r="B703" s="204"/>
      <c r="C703" s="198"/>
      <c r="D703" s="198"/>
      <c r="E703" s="198"/>
      <c r="F703" s="198"/>
      <c r="G703" s="202"/>
      <c r="H703" s="198"/>
      <c r="I703" s="189"/>
      <c r="J703" s="189"/>
    </row>
    <row r="704" spans="1:16" s="188" customFormat="1" ht="15.6">
      <c r="A704" s="196"/>
      <c r="B704" s="204"/>
      <c r="C704" s="198"/>
      <c r="D704" s="198"/>
      <c r="E704" s="199"/>
      <c r="F704" s="199"/>
      <c r="G704" s="202"/>
      <c r="H704" s="198"/>
      <c r="I704" s="189"/>
      <c r="J704" s="189"/>
      <c r="K704" s="189"/>
      <c r="L704" s="189"/>
      <c r="M704" s="189"/>
      <c r="N704" s="189"/>
      <c r="O704" s="189"/>
      <c r="P704" s="189"/>
    </row>
    <row r="705" spans="1:16" s="188" customFormat="1" ht="15.6">
      <c r="A705" s="196"/>
      <c r="B705" s="200" t="s">
        <v>537</v>
      </c>
      <c r="C705" s="203"/>
      <c r="D705" s="203"/>
      <c r="E705" s="205"/>
      <c r="F705" s="205"/>
      <c r="G705" s="206">
        <f>SUM(G702:G704)</f>
        <v>1</v>
      </c>
      <c r="H705" s="203" t="s">
        <v>169</v>
      </c>
      <c r="I705" s="189"/>
      <c r="J705" s="189"/>
      <c r="K705" s="189"/>
      <c r="L705" s="189"/>
      <c r="M705" s="189"/>
      <c r="N705" s="189"/>
      <c r="O705" s="189"/>
      <c r="P705" s="189"/>
    </row>
    <row r="706" spans="1:16" s="189" customFormat="1" ht="15.6">
      <c r="A706" s="196"/>
      <c r="B706" s="204"/>
      <c r="C706" s="198"/>
      <c r="D706" s="198"/>
      <c r="E706" s="199"/>
      <c r="F706" s="199"/>
      <c r="G706" s="199"/>
      <c r="H706" s="198"/>
      <c r="J706" s="188"/>
      <c r="K706" s="188"/>
      <c r="L706" s="188"/>
      <c r="M706" s="188"/>
      <c r="N706" s="188"/>
      <c r="O706" s="188"/>
      <c r="P706" s="188"/>
    </row>
    <row r="707" spans="1:16" s="189" customFormat="1" ht="15.6">
      <c r="A707" s="196"/>
      <c r="B707" s="204"/>
      <c r="C707" s="198"/>
      <c r="D707" s="199"/>
      <c r="E707" s="199"/>
      <c r="F707" s="199"/>
      <c r="G707" s="202"/>
      <c r="H707" s="198"/>
      <c r="J707" s="188"/>
      <c r="K707" s="188"/>
      <c r="L707" s="188"/>
      <c r="M707" s="188"/>
      <c r="N707" s="188"/>
      <c r="O707" s="188"/>
      <c r="P707" s="188"/>
    </row>
    <row r="708" spans="1:16" s="188" customFormat="1" ht="15.6">
      <c r="A708" s="196">
        <f>A701+1</f>
        <v>48</v>
      </c>
      <c r="B708" s="200" t="s">
        <v>540</v>
      </c>
      <c r="C708" s="198"/>
      <c r="D708" s="199"/>
      <c r="E708" s="199"/>
      <c r="F708" s="199"/>
      <c r="G708" s="202"/>
      <c r="H708" s="198"/>
    </row>
    <row r="709" spans="1:16" s="188" customFormat="1" ht="15.6">
      <c r="A709" s="196"/>
      <c r="B709" s="204" t="s">
        <v>541</v>
      </c>
      <c r="C709" s="198">
        <v>1</v>
      </c>
      <c r="D709" s="198">
        <v>3</v>
      </c>
      <c r="E709" s="198"/>
      <c r="F709" s="198"/>
      <c r="G709" s="202">
        <f>PRODUCT(C709:F709)</f>
        <v>3</v>
      </c>
      <c r="H709" s="198"/>
    </row>
    <row r="710" spans="1:16" s="188" customFormat="1" ht="15.6">
      <c r="A710" s="196"/>
      <c r="B710" s="204"/>
      <c r="C710" s="198"/>
      <c r="D710" s="198"/>
      <c r="E710" s="198"/>
      <c r="F710" s="198"/>
      <c r="G710" s="202"/>
      <c r="H710" s="198"/>
      <c r="K710" s="189"/>
      <c r="L710" s="189"/>
      <c r="M710" s="189"/>
      <c r="N710" s="189"/>
      <c r="O710" s="189"/>
      <c r="P710" s="189"/>
    </row>
    <row r="711" spans="1:16" s="188" customFormat="1" ht="15.6">
      <c r="A711" s="196"/>
      <c r="B711" s="204"/>
      <c r="C711" s="198"/>
      <c r="D711" s="198"/>
      <c r="E711" s="199"/>
      <c r="F711" s="199"/>
      <c r="G711" s="202"/>
      <c r="H711" s="198"/>
      <c r="J711" s="189"/>
      <c r="K711" s="189"/>
      <c r="L711" s="189"/>
      <c r="M711" s="189"/>
      <c r="N711" s="189"/>
      <c r="O711" s="189"/>
      <c r="P711" s="189"/>
    </row>
    <row r="712" spans="1:16" s="189" customFormat="1" ht="15.6">
      <c r="A712" s="196"/>
      <c r="B712" s="200" t="s">
        <v>537</v>
      </c>
      <c r="C712" s="203"/>
      <c r="D712" s="203"/>
      <c r="E712" s="205"/>
      <c r="F712" s="205"/>
      <c r="G712" s="206">
        <f>SUM(G709:G711)</f>
        <v>3</v>
      </c>
      <c r="H712" s="203" t="s">
        <v>169</v>
      </c>
      <c r="I712" s="188"/>
      <c r="J712" s="188"/>
    </row>
    <row r="713" spans="1:16" s="189" customFormat="1" ht="15.6">
      <c r="A713" s="213"/>
      <c r="B713" s="217"/>
      <c r="C713" s="215"/>
      <c r="D713" s="215"/>
      <c r="E713" s="216"/>
      <c r="F713" s="216"/>
      <c r="G713" s="216"/>
      <c r="H713" s="215"/>
      <c r="J713" s="188"/>
    </row>
    <row r="714" spans="1:16" s="189" customFormat="1" ht="15.6">
      <c r="A714" s="196">
        <f>A708+1</f>
        <v>49</v>
      </c>
      <c r="B714" s="200" t="s">
        <v>542</v>
      </c>
      <c r="C714" s="198"/>
      <c r="D714" s="199"/>
      <c r="E714" s="199"/>
      <c r="F714" s="199"/>
      <c r="G714" s="202"/>
      <c r="H714" s="198"/>
      <c r="I714" s="188"/>
      <c r="J714" s="188"/>
    </row>
    <row r="715" spans="1:16" s="189" customFormat="1" ht="15.6">
      <c r="A715" s="196"/>
      <c r="B715" s="200"/>
      <c r="C715" s="198"/>
      <c r="D715" s="199"/>
      <c r="E715" s="199"/>
      <c r="F715" s="199"/>
      <c r="G715" s="202"/>
      <c r="H715" s="198"/>
      <c r="I715" s="188"/>
      <c r="J715" s="188"/>
    </row>
    <row r="716" spans="1:16" s="189" customFormat="1" ht="15.6">
      <c r="A716" s="196"/>
      <c r="B716" s="246" t="s">
        <v>543</v>
      </c>
      <c r="C716" s="198">
        <v>1</v>
      </c>
      <c r="D716" s="199">
        <v>6</v>
      </c>
      <c r="E716" s="199"/>
      <c r="F716" s="199"/>
      <c r="G716" s="202">
        <f>PRODUCT(C716:F716)</f>
        <v>6</v>
      </c>
      <c r="H716" s="198"/>
      <c r="I716" s="188"/>
      <c r="J716" s="188"/>
      <c r="K716" s="188"/>
      <c r="L716" s="188"/>
      <c r="M716" s="188"/>
      <c r="N716" s="188"/>
      <c r="O716" s="188"/>
      <c r="P716" s="188"/>
    </row>
    <row r="717" spans="1:16" s="189" customFormat="1" ht="15.6">
      <c r="A717" s="196"/>
      <c r="B717" s="204"/>
      <c r="C717" s="198"/>
      <c r="D717" s="199"/>
      <c r="E717" s="199"/>
      <c r="F717" s="199"/>
      <c r="G717" s="202"/>
      <c r="H717" s="198"/>
      <c r="I717" s="188"/>
      <c r="J717" s="188"/>
      <c r="K717" s="188"/>
      <c r="L717" s="188"/>
      <c r="M717" s="188"/>
      <c r="N717" s="188"/>
      <c r="O717" s="188"/>
      <c r="P717" s="188"/>
    </row>
    <row r="718" spans="1:16" s="188" customFormat="1" ht="15.6">
      <c r="A718" s="196"/>
      <c r="B718" s="221" t="s">
        <v>537</v>
      </c>
      <c r="C718" s="203"/>
      <c r="D718" s="205"/>
      <c r="E718" s="205"/>
      <c r="F718" s="205"/>
      <c r="G718" s="206">
        <f>ROUND(SUM(G716:G717),0)</f>
        <v>6</v>
      </c>
      <c r="H718" s="203" t="s">
        <v>169</v>
      </c>
      <c r="J718" s="189"/>
    </row>
    <row r="719" spans="1:16" s="188" customFormat="1" ht="15.6">
      <c r="A719" s="196"/>
      <c r="B719" s="221"/>
      <c r="C719" s="203"/>
      <c r="D719" s="205"/>
      <c r="E719" s="205"/>
      <c r="F719" s="205"/>
      <c r="G719" s="206"/>
      <c r="H719" s="203"/>
    </row>
    <row r="720" spans="1:16" s="188" customFormat="1" ht="15.6">
      <c r="A720" s="196">
        <f>A714+1</f>
        <v>50</v>
      </c>
      <c r="B720" s="200" t="s">
        <v>544</v>
      </c>
      <c r="C720" s="203"/>
      <c r="D720" s="205"/>
      <c r="E720" s="205"/>
      <c r="F720" s="205"/>
      <c r="G720" s="206"/>
      <c r="H720" s="203"/>
      <c r="I720" s="189"/>
    </row>
    <row r="721" spans="1:16" s="188" customFormat="1" ht="15.6">
      <c r="A721" s="196" t="s">
        <v>70</v>
      </c>
      <c r="B721" s="247" t="s">
        <v>644</v>
      </c>
      <c r="C721" s="198">
        <v>1</v>
      </c>
      <c r="D721" s="199">
        <f>12.5</f>
        <v>12.5</v>
      </c>
      <c r="E721" s="205"/>
      <c r="F721" s="205"/>
      <c r="G721" s="202">
        <f>PRODUCT(C721:F721)</f>
        <v>12.5</v>
      </c>
      <c r="H721" s="198" t="s">
        <v>9</v>
      </c>
      <c r="K721" s="189"/>
      <c r="L721" s="189"/>
      <c r="M721" s="189"/>
      <c r="N721" s="189"/>
      <c r="O721" s="189"/>
      <c r="P721" s="189"/>
    </row>
    <row r="722" spans="1:16" s="188" customFormat="1" ht="15.6">
      <c r="A722" s="196"/>
      <c r="B722" s="200"/>
      <c r="C722" s="203"/>
      <c r="D722" s="199"/>
      <c r="E722" s="205"/>
      <c r="F722" s="205"/>
      <c r="G722" s="202"/>
      <c r="H722" s="198"/>
    </row>
    <row r="723" spans="1:16" s="189" customFormat="1" ht="15.6">
      <c r="A723" s="196"/>
      <c r="B723" s="200"/>
      <c r="C723" s="203"/>
      <c r="D723" s="205"/>
      <c r="E723" s="205"/>
      <c r="F723" s="205"/>
      <c r="G723" s="206">
        <f>ROUND(SUM(G721:G722),0)</f>
        <v>13</v>
      </c>
      <c r="H723" s="203" t="s">
        <v>9</v>
      </c>
      <c r="I723" s="188"/>
      <c r="J723" s="188"/>
      <c r="K723" s="188"/>
      <c r="L723" s="188"/>
      <c r="M723" s="188"/>
      <c r="N723" s="188"/>
      <c r="O723" s="188"/>
      <c r="P723" s="188"/>
    </row>
    <row r="724" spans="1:16" s="188" customFormat="1" ht="15.6">
      <c r="A724" s="196" t="s">
        <v>72</v>
      </c>
      <c r="B724" s="247" t="s">
        <v>545</v>
      </c>
      <c r="C724" s="198">
        <v>1</v>
      </c>
      <c r="D724" s="199">
        <f>12.5+5</f>
        <v>17.5</v>
      </c>
      <c r="E724" s="205"/>
      <c r="F724" s="205"/>
      <c r="G724" s="202">
        <f>PRODUCT(C724:F724)</f>
        <v>17.5</v>
      </c>
      <c r="H724" s="198" t="s">
        <v>9</v>
      </c>
    </row>
    <row r="725" spans="1:16" s="188" customFormat="1" ht="15.6">
      <c r="A725" s="196"/>
      <c r="B725" s="200"/>
      <c r="C725" s="203"/>
      <c r="D725" s="199"/>
      <c r="E725" s="205"/>
      <c r="F725" s="205"/>
      <c r="G725" s="202"/>
      <c r="H725" s="198"/>
    </row>
    <row r="726" spans="1:16" s="188" customFormat="1" ht="15.6">
      <c r="A726" s="196"/>
      <c r="B726" s="200"/>
      <c r="C726" s="203"/>
      <c r="D726" s="205"/>
      <c r="E726" s="205"/>
      <c r="F726" s="205"/>
      <c r="G726" s="206">
        <f>ROUND(SUM(G724:G725),0)</f>
        <v>18</v>
      </c>
      <c r="H726" s="203" t="s">
        <v>9</v>
      </c>
    </row>
    <row r="727" spans="1:16" s="188" customFormat="1" ht="31.2">
      <c r="A727" s="196" t="s">
        <v>81</v>
      </c>
      <c r="B727" s="247" t="s">
        <v>609</v>
      </c>
      <c r="C727" s="203"/>
      <c r="D727" s="205"/>
      <c r="E727" s="205"/>
      <c r="F727" s="205"/>
      <c r="G727" s="206"/>
      <c r="H727" s="203"/>
    </row>
    <row r="728" spans="1:16" s="188" customFormat="1" ht="15.6">
      <c r="A728" s="196"/>
      <c r="B728" s="200"/>
      <c r="C728" s="198">
        <v>1</v>
      </c>
      <c r="D728" s="199">
        <v>2</v>
      </c>
      <c r="E728" s="205"/>
      <c r="F728" s="205"/>
      <c r="G728" s="202">
        <f>PRODUCT(C728:F728)</f>
        <v>2</v>
      </c>
      <c r="H728" s="198"/>
      <c r="K728" s="189"/>
      <c r="L728" s="189"/>
      <c r="M728" s="189"/>
      <c r="N728" s="189"/>
      <c r="O728" s="189"/>
      <c r="P728" s="189"/>
    </row>
    <row r="729" spans="1:16" s="188" customFormat="1" ht="15.6">
      <c r="A729" s="196"/>
      <c r="B729" s="200"/>
      <c r="C729" s="203"/>
      <c r="D729" s="205"/>
      <c r="E729" s="205"/>
      <c r="F729" s="205"/>
      <c r="G729" s="202"/>
      <c r="H729" s="198"/>
    </row>
    <row r="730" spans="1:16" s="189" customFormat="1" ht="15.6">
      <c r="A730" s="196"/>
      <c r="B730" s="200"/>
      <c r="C730" s="203"/>
      <c r="D730" s="205"/>
      <c r="E730" s="205"/>
      <c r="F730" s="205"/>
      <c r="G730" s="206">
        <f>ROUND(SUM(G728:G729),0)</f>
        <v>2</v>
      </c>
      <c r="H730" s="203" t="s">
        <v>169</v>
      </c>
      <c r="I730" s="188"/>
      <c r="J730" s="188"/>
      <c r="K730" s="188"/>
      <c r="L730" s="188"/>
      <c r="M730" s="188"/>
      <c r="N730" s="188"/>
      <c r="O730" s="188"/>
      <c r="P730" s="188"/>
    </row>
    <row r="731" spans="1:16" s="188" customFormat="1" ht="15.6">
      <c r="A731" s="196"/>
      <c r="B731" s="200"/>
      <c r="C731" s="203"/>
      <c r="D731" s="205"/>
      <c r="E731" s="205"/>
      <c r="F731" s="205"/>
      <c r="G731" s="206"/>
      <c r="H731" s="203"/>
    </row>
    <row r="732" spans="1:16" s="188" customFormat="1" ht="15.6">
      <c r="A732" s="196" t="s">
        <v>86</v>
      </c>
      <c r="B732" s="247" t="s">
        <v>546</v>
      </c>
      <c r="C732" s="198">
        <v>1</v>
      </c>
      <c r="D732" s="199">
        <f>12.5+8</f>
        <v>20.5</v>
      </c>
      <c r="E732" s="205"/>
      <c r="F732" s="205"/>
      <c r="G732" s="202">
        <f>PRODUCT(C732:F732)</f>
        <v>20.5</v>
      </c>
      <c r="H732" s="198" t="s">
        <v>9</v>
      </c>
    </row>
    <row r="733" spans="1:16" s="188" customFormat="1" ht="15.6">
      <c r="A733" s="196"/>
      <c r="B733" s="200"/>
      <c r="C733" s="203"/>
      <c r="D733" s="205"/>
      <c r="E733" s="205"/>
      <c r="F733" s="205"/>
      <c r="G733" s="202"/>
      <c r="H733" s="198"/>
    </row>
    <row r="734" spans="1:16" s="188" customFormat="1" ht="15.6">
      <c r="A734" s="196"/>
      <c r="B734" s="200"/>
      <c r="C734" s="203"/>
      <c r="D734" s="205"/>
      <c r="E734" s="205"/>
      <c r="F734" s="205"/>
      <c r="G734" s="206">
        <f>ROUND(SUM(G732:G733),0)</f>
        <v>21</v>
      </c>
      <c r="H734" s="203" t="s">
        <v>9</v>
      </c>
    </row>
    <row r="735" spans="1:16" s="188" customFormat="1" ht="31.2">
      <c r="A735" s="196" t="s">
        <v>89</v>
      </c>
      <c r="B735" s="247" t="s">
        <v>547</v>
      </c>
      <c r="C735" s="203"/>
      <c r="D735" s="205"/>
      <c r="E735" s="205"/>
      <c r="F735" s="205"/>
      <c r="G735" s="206"/>
      <c r="H735" s="203"/>
    </row>
    <row r="736" spans="1:16" s="188" customFormat="1" ht="15.6">
      <c r="A736" s="196"/>
      <c r="B736" s="200"/>
      <c r="C736" s="198">
        <v>1</v>
      </c>
      <c r="D736" s="199">
        <v>2</v>
      </c>
      <c r="E736" s="205"/>
      <c r="F736" s="205"/>
      <c r="G736" s="202">
        <f>PRODUCT(C736:F736)</f>
        <v>2</v>
      </c>
      <c r="H736" s="198"/>
    </row>
    <row r="737" spans="1:10" s="188" customFormat="1" ht="15.6">
      <c r="A737" s="196"/>
      <c r="B737" s="200"/>
      <c r="C737" s="203"/>
      <c r="D737" s="205"/>
      <c r="E737" s="205"/>
      <c r="F737" s="205"/>
      <c r="G737" s="202"/>
      <c r="H737" s="198"/>
    </row>
    <row r="738" spans="1:10" s="188" customFormat="1" ht="15.6">
      <c r="A738" s="196"/>
      <c r="B738" s="200"/>
      <c r="C738" s="203"/>
      <c r="D738" s="205"/>
      <c r="E738" s="205"/>
      <c r="F738" s="205"/>
      <c r="G738" s="206">
        <f>ROUND(SUM(G736:G737),0)</f>
        <v>2</v>
      </c>
      <c r="H738" s="203" t="s">
        <v>169</v>
      </c>
    </row>
    <row r="739" spans="1:10" s="188" customFormat="1" ht="15.6">
      <c r="A739" s="239">
        <f>A720+1</f>
        <v>51</v>
      </c>
      <c r="B739" s="251" t="s">
        <v>842</v>
      </c>
      <c r="C739" s="245"/>
      <c r="D739" s="243"/>
      <c r="E739" s="243"/>
      <c r="F739" s="243"/>
      <c r="G739" s="244"/>
      <c r="H739" s="245"/>
    </row>
    <row r="740" spans="1:10" s="188" customFormat="1" ht="15.6">
      <c r="A740" s="352"/>
      <c r="B740" s="358" t="s">
        <v>843</v>
      </c>
      <c r="C740" s="353">
        <v>6</v>
      </c>
      <c r="D740" s="354">
        <f>3.9+0.45</f>
        <v>4.3499999999999996</v>
      </c>
      <c r="E740" s="354"/>
      <c r="F740" s="355"/>
      <c r="G740" s="359">
        <f>+PRODUCT(C740:F740)</f>
        <v>26.099999999999998</v>
      </c>
      <c r="H740" s="360" t="s">
        <v>9</v>
      </c>
    </row>
    <row r="741" spans="1:10" s="188" customFormat="1" ht="15.6">
      <c r="A741" s="361"/>
      <c r="B741" s="358"/>
      <c r="C741" s="353"/>
      <c r="D741" s="354"/>
      <c r="E741" s="354"/>
      <c r="F741" s="355"/>
      <c r="G741" s="356"/>
      <c r="H741" s="357"/>
    </row>
    <row r="742" spans="1:10" s="188" customFormat="1" ht="15.6">
      <c r="A742" s="361"/>
      <c r="B742" s="358"/>
      <c r="C742" s="353"/>
      <c r="D742" s="354"/>
      <c r="E742" s="354"/>
      <c r="F742" s="355" t="s">
        <v>33</v>
      </c>
      <c r="G742" s="356">
        <f>ROUNDUP(+SUM(G740:G741),0)</f>
        <v>27</v>
      </c>
      <c r="H742" s="357" t="s">
        <v>9</v>
      </c>
    </row>
    <row r="743" spans="1:10" s="188" customFormat="1" ht="15.6">
      <c r="A743" s="239"/>
      <c r="B743" s="251"/>
      <c r="C743" s="245"/>
      <c r="D743" s="243"/>
      <c r="E743" s="243"/>
      <c r="F743" s="243"/>
      <c r="G743" s="244"/>
      <c r="H743" s="245"/>
    </row>
    <row r="744" spans="1:10" s="188" customFormat="1" ht="17.399999999999999">
      <c r="A744" s="196"/>
      <c r="B744" s="197" t="s">
        <v>548</v>
      </c>
      <c r="C744" s="198"/>
      <c r="D744" s="198"/>
      <c r="E744" s="199"/>
      <c r="F744" s="199"/>
      <c r="G744" s="199"/>
      <c r="H744" s="198"/>
      <c r="J744"/>
    </row>
    <row r="745" spans="1:10" s="188" customFormat="1" ht="15.6">
      <c r="A745" s="196"/>
      <c r="B745" s="204"/>
      <c r="C745" s="198"/>
      <c r="D745" s="198"/>
      <c r="E745" s="199"/>
      <c r="F745" s="199"/>
      <c r="G745" s="199"/>
      <c r="H745" s="198"/>
      <c r="I745"/>
    </row>
    <row r="746" spans="1:10" s="188" customFormat="1" ht="15.6">
      <c r="A746" s="208">
        <f>A739+1</f>
        <v>52</v>
      </c>
      <c r="B746" s="221" t="s">
        <v>549</v>
      </c>
      <c r="C746" s="198"/>
      <c r="D746" s="199"/>
      <c r="E746" s="198"/>
      <c r="F746" s="198"/>
      <c r="G746" s="205"/>
      <c r="H746" s="203"/>
      <c r="I746"/>
    </row>
    <row r="747" spans="1:10" s="188" customFormat="1" ht="15.6">
      <c r="A747" s="310"/>
      <c r="B747" s="254" t="s">
        <v>80</v>
      </c>
      <c r="C747" s="241"/>
      <c r="D747" s="242"/>
      <c r="E747" s="241"/>
      <c r="F747" s="241"/>
      <c r="G747" s="243"/>
      <c r="H747" s="245"/>
    </row>
    <row r="748" spans="1:10" s="188" customFormat="1" ht="15.6">
      <c r="A748" s="196"/>
      <c r="B748" s="201" t="s">
        <v>573</v>
      </c>
      <c r="C748" s="198">
        <v>1</v>
      </c>
      <c r="D748" s="199">
        <v>2</v>
      </c>
      <c r="E748" s="198"/>
      <c r="F748" s="198"/>
      <c r="G748" s="202">
        <f>PRODUCT(C748:F748)</f>
        <v>2</v>
      </c>
      <c r="H748" s="198"/>
    </row>
    <row r="749" spans="1:10" s="188" customFormat="1" ht="15.6">
      <c r="A749" s="208"/>
      <c r="B749" s="222"/>
      <c r="C749" s="198"/>
      <c r="D749" s="198"/>
      <c r="E749" s="199"/>
      <c r="F749" s="199"/>
      <c r="G749" s="202"/>
      <c r="H749" s="198"/>
    </row>
    <row r="750" spans="1:10" s="188" customFormat="1" ht="15.6">
      <c r="A750" s="208"/>
      <c r="B750" s="221" t="s">
        <v>550</v>
      </c>
      <c r="C750" s="203"/>
      <c r="D750" s="203"/>
      <c r="E750" s="205"/>
      <c r="F750" s="205"/>
      <c r="G750" s="206">
        <f>SUM(G748:G749)</f>
        <v>2</v>
      </c>
      <c r="H750" s="203" t="s">
        <v>169</v>
      </c>
    </row>
    <row r="751" spans="1:10" s="188" customFormat="1" ht="15.6">
      <c r="A751" s="208"/>
      <c r="B751" s="221"/>
      <c r="C751" s="203"/>
      <c r="D751" s="203"/>
      <c r="E751" s="205"/>
      <c r="F751" s="205"/>
      <c r="G751" s="206"/>
      <c r="H751" s="203"/>
    </row>
    <row r="752" spans="1:10" s="188" customFormat="1" ht="15.6">
      <c r="A752" s="208">
        <f>A746+1</f>
        <v>53</v>
      </c>
      <c r="B752" s="221" t="s">
        <v>551</v>
      </c>
      <c r="C752" s="203"/>
      <c r="D752" s="203"/>
      <c r="E752" s="205"/>
      <c r="F752" s="205"/>
      <c r="G752" s="206"/>
      <c r="H752" s="203"/>
      <c r="J752" s="189"/>
    </row>
    <row r="753" spans="1:16" s="188" customFormat="1" ht="15.6">
      <c r="A753" s="310"/>
      <c r="B753" s="254" t="s">
        <v>80</v>
      </c>
      <c r="C753" s="241"/>
      <c r="D753" s="242"/>
      <c r="E753" s="241"/>
      <c r="F753" s="241"/>
      <c r="G753" s="243"/>
      <c r="H753" s="245"/>
      <c r="I753" s="189"/>
      <c r="J753" s="189"/>
    </row>
    <row r="754" spans="1:16" s="188" customFormat="1" ht="15.6">
      <c r="A754" s="196"/>
      <c r="B754" s="201" t="s">
        <v>573</v>
      </c>
      <c r="C754" s="198">
        <v>1</v>
      </c>
      <c r="D754" s="199">
        <v>2</v>
      </c>
      <c r="E754" s="198"/>
      <c r="F754" s="198"/>
      <c r="G754" s="202">
        <f>PRODUCT(C754:F754)</f>
        <v>2</v>
      </c>
      <c r="H754" s="198"/>
      <c r="I754" s="189"/>
      <c r="J754" s="189"/>
      <c r="K754"/>
      <c r="L754"/>
      <c r="M754"/>
      <c r="N754"/>
      <c r="O754"/>
      <c r="P754"/>
    </row>
    <row r="755" spans="1:16" ht="15.6">
      <c r="A755" s="208"/>
      <c r="B755" s="222"/>
      <c r="C755" s="198"/>
      <c r="D755" s="198"/>
      <c r="E755" s="199"/>
      <c r="F755" s="199"/>
      <c r="G755" s="202"/>
      <c r="H755" s="198"/>
      <c r="I755" s="189"/>
      <c r="J755" s="188"/>
      <c r="K755" s="188"/>
      <c r="L755" s="188"/>
      <c r="M755" s="188"/>
      <c r="N755" s="188"/>
      <c r="O755" s="188"/>
      <c r="P755" s="188"/>
    </row>
    <row r="756" spans="1:16" ht="15.6">
      <c r="A756" s="208"/>
      <c r="B756" s="221" t="s">
        <v>550</v>
      </c>
      <c r="C756" s="203"/>
      <c r="D756" s="203"/>
      <c r="E756" s="205"/>
      <c r="F756" s="205"/>
      <c r="G756" s="206">
        <f>SUM(G754:G755)</f>
        <v>2</v>
      </c>
      <c r="H756" s="203" t="s">
        <v>169</v>
      </c>
      <c r="I756" s="189"/>
      <c r="J756" s="189"/>
      <c r="K756" s="188"/>
      <c r="L756" s="188"/>
      <c r="M756" s="188"/>
      <c r="N756" s="188"/>
      <c r="O756" s="188"/>
      <c r="P756" s="188"/>
    </row>
    <row r="757" spans="1:16" s="188" customFormat="1" ht="15.6">
      <c r="A757" s="196"/>
      <c r="B757" s="223"/>
      <c r="C757" s="198"/>
      <c r="D757" s="199"/>
      <c r="E757" s="198"/>
      <c r="F757" s="198"/>
      <c r="G757" s="199"/>
      <c r="H757" s="198"/>
    </row>
    <row r="758" spans="1:16" s="188" customFormat="1" ht="15.6">
      <c r="A758" s="196"/>
      <c r="B758" s="204"/>
      <c r="C758" s="198"/>
      <c r="D758" s="198"/>
      <c r="E758" s="199"/>
      <c r="F758" s="199"/>
      <c r="G758" s="199"/>
      <c r="H758" s="198"/>
      <c r="J758" s="189"/>
    </row>
    <row r="759" spans="1:16" s="188" customFormat="1" ht="15.6">
      <c r="A759" s="196">
        <f>A752+1</f>
        <v>54</v>
      </c>
      <c r="B759" s="200" t="s">
        <v>552</v>
      </c>
      <c r="C759" s="198"/>
      <c r="D759" s="199"/>
      <c r="E759" s="199"/>
      <c r="F759" s="199"/>
      <c r="G759" s="202"/>
      <c r="H759" s="198"/>
      <c r="I759" s="189"/>
    </row>
    <row r="760" spans="1:16" s="188" customFormat="1" ht="15.6">
      <c r="A760" s="310"/>
      <c r="B760" s="254" t="s">
        <v>80</v>
      </c>
      <c r="C760" s="241"/>
      <c r="D760" s="242"/>
      <c r="E760" s="241"/>
      <c r="F760" s="241"/>
      <c r="G760" s="243"/>
      <c r="H760" s="245"/>
      <c r="I760" s="189"/>
    </row>
    <row r="761" spans="1:16" s="188" customFormat="1" ht="15.6">
      <c r="A761" s="196"/>
      <c r="B761" s="201" t="s">
        <v>573</v>
      </c>
      <c r="C761" s="198">
        <v>1</v>
      </c>
      <c r="D761" s="199">
        <v>1</v>
      </c>
      <c r="E761" s="198"/>
      <c r="F761" s="198"/>
      <c r="G761" s="202">
        <f>PRODUCT(C761:F761)</f>
        <v>1</v>
      </c>
      <c r="H761" s="198"/>
    </row>
    <row r="762" spans="1:16" s="188" customFormat="1" ht="15.6">
      <c r="A762" s="196"/>
      <c r="B762" s="204"/>
      <c r="C762" s="198"/>
      <c r="D762" s="198"/>
      <c r="E762" s="199"/>
      <c r="F762" s="199"/>
      <c r="G762" s="202"/>
      <c r="H762" s="198"/>
      <c r="K762" s="189"/>
      <c r="L762" s="189"/>
      <c r="M762" s="189"/>
      <c r="N762" s="189"/>
      <c r="O762" s="189"/>
      <c r="P762" s="189"/>
    </row>
    <row r="763" spans="1:16" s="189" customFormat="1" ht="15.6">
      <c r="A763" s="196"/>
      <c r="B763" s="200" t="s">
        <v>537</v>
      </c>
      <c r="C763" s="203"/>
      <c r="D763" s="203"/>
      <c r="E763" s="205"/>
      <c r="F763" s="205"/>
      <c r="G763" s="206">
        <f>SUM(G761:G762)</f>
        <v>1</v>
      </c>
      <c r="H763" s="203" t="s">
        <v>169</v>
      </c>
      <c r="I763" s="188"/>
    </row>
    <row r="764" spans="1:16" s="189" customFormat="1" ht="15.6">
      <c r="A764" s="196"/>
      <c r="B764" s="200"/>
      <c r="C764" s="203"/>
      <c r="D764" s="203"/>
      <c r="E764" s="205"/>
      <c r="F764" s="205"/>
      <c r="G764" s="206"/>
      <c r="H764" s="203"/>
      <c r="I764" s="188"/>
      <c r="J764" s="188"/>
    </row>
    <row r="765" spans="1:16" s="189" customFormat="1" ht="15.6">
      <c r="A765" s="196">
        <f>A759+1</f>
        <v>55</v>
      </c>
      <c r="B765" s="200" t="s">
        <v>553</v>
      </c>
      <c r="C765" s="198"/>
      <c r="D765" s="199"/>
      <c r="E765" s="199"/>
      <c r="F765" s="199"/>
      <c r="G765" s="202"/>
      <c r="H765" s="198"/>
      <c r="I765" s="188"/>
      <c r="K765" s="188"/>
      <c r="L765" s="188"/>
      <c r="M765" s="188"/>
      <c r="N765" s="188"/>
      <c r="O765" s="188"/>
      <c r="P765" s="188"/>
    </row>
    <row r="766" spans="1:16" s="189" customFormat="1" ht="15.6">
      <c r="A766" s="310"/>
      <c r="B766" s="254" t="s">
        <v>80</v>
      </c>
      <c r="C766" s="241"/>
      <c r="D766" s="242"/>
      <c r="E766" s="241"/>
      <c r="F766" s="241"/>
      <c r="G766" s="243"/>
      <c r="H766" s="245"/>
      <c r="I766" s="188"/>
    </row>
    <row r="767" spans="1:16" s="188" customFormat="1" ht="15.6">
      <c r="A767" s="196"/>
      <c r="B767" s="201" t="s">
        <v>573</v>
      </c>
      <c r="C767" s="198">
        <v>1</v>
      </c>
      <c r="D767" s="199">
        <v>1</v>
      </c>
      <c r="E767" s="199"/>
      <c r="F767" s="199"/>
      <c r="G767" s="202">
        <f>PRODUCT(C767:F767)</f>
        <v>1</v>
      </c>
      <c r="H767" s="198"/>
      <c r="I767" s="189"/>
    </row>
    <row r="768" spans="1:16" s="188" customFormat="1" ht="15.6">
      <c r="A768" s="196"/>
      <c r="B768" s="204"/>
      <c r="C768" s="198"/>
      <c r="D768" s="199"/>
      <c r="E768" s="199"/>
      <c r="F768" s="199"/>
      <c r="G768" s="202"/>
      <c r="H768" s="198"/>
      <c r="I768" s="189"/>
      <c r="K768" s="189"/>
      <c r="L768" s="189"/>
      <c r="M768" s="189"/>
      <c r="N768" s="189"/>
      <c r="O768" s="189"/>
      <c r="P768" s="189"/>
    </row>
    <row r="769" spans="1:16" s="189" customFormat="1" ht="15.6">
      <c r="A769" s="196"/>
      <c r="B769" s="221" t="s">
        <v>537</v>
      </c>
      <c r="C769" s="203"/>
      <c r="D769" s="205"/>
      <c r="E769" s="205"/>
      <c r="F769" s="205"/>
      <c r="G769" s="206">
        <f>ROUND(SUM(G767:G768),0)</f>
        <v>1</v>
      </c>
      <c r="H769" s="203" t="s">
        <v>169</v>
      </c>
      <c r="I769" s="188"/>
      <c r="J769" s="188"/>
      <c r="K769" s="188"/>
      <c r="L769" s="188"/>
      <c r="M769" s="188"/>
      <c r="N769" s="188"/>
      <c r="O769" s="188"/>
      <c r="P769" s="188"/>
    </row>
    <row r="770" spans="1:16" s="189" customFormat="1" ht="15.6">
      <c r="A770" s="196"/>
      <c r="B770" s="221"/>
      <c r="C770" s="203"/>
      <c r="D770" s="205"/>
      <c r="E770" s="205"/>
      <c r="F770" s="205"/>
      <c r="G770" s="206"/>
      <c r="H770" s="203"/>
      <c r="I770" s="188"/>
      <c r="J770" s="188"/>
      <c r="K770" s="188"/>
      <c r="L770" s="188"/>
      <c r="M770" s="188"/>
      <c r="N770" s="188"/>
      <c r="O770" s="188"/>
      <c r="P770" s="188"/>
    </row>
    <row r="771" spans="1:16" s="188" customFormat="1" ht="15.6">
      <c r="A771" s="196">
        <f>A765+1</f>
        <v>56</v>
      </c>
      <c r="B771" s="200" t="s">
        <v>571</v>
      </c>
      <c r="C771" s="198"/>
      <c r="D771" s="199"/>
      <c r="E771" s="199"/>
      <c r="F771" s="199"/>
      <c r="G771" s="202"/>
      <c r="H771" s="198"/>
    </row>
    <row r="772" spans="1:16" s="188" customFormat="1" ht="15.6">
      <c r="A772" s="310"/>
      <c r="B772" s="254" t="s">
        <v>80</v>
      </c>
      <c r="C772" s="241"/>
      <c r="D772" s="242"/>
      <c r="E772" s="241"/>
      <c r="F772" s="241"/>
      <c r="G772" s="243"/>
      <c r="H772" s="245"/>
    </row>
    <row r="773" spans="1:16" s="188" customFormat="1" ht="15.6">
      <c r="A773" s="196"/>
      <c r="B773" s="201" t="s">
        <v>573</v>
      </c>
      <c r="C773" s="198">
        <v>1</v>
      </c>
      <c r="D773" s="199">
        <v>1</v>
      </c>
      <c r="E773" s="199"/>
      <c r="F773" s="199"/>
      <c r="G773" s="202">
        <f>PRODUCT(C773:F773)</f>
        <v>1</v>
      </c>
      <c r="H773" s="198"/>
      <c r="K773" s="189"/>
      <c r="L773" s="189"/>
      <c r="M773" s="189"/>
      <c r="N773" s="189"/>
      <c r="O773" s="189"/>
      <c r="P773" s="189"/>
    </row>
    <row r="774" spans="1:16" s="188" customFormat="1" ht="15.6">
      <c r="A774" s="196"/>
      <c r="B774" s="204"/>
      <c r="C774" s="198"/>
      <c r="D774" s="199"/>
      <c r="E774" s="199"/>
      <c r="F774" s="199"/>
      <c r="G774" s="202"/>
      <c r="H774" s="198"/>
    </row>
    <row r="775" spans="1:16" s="188" customFormat="1" ht="15.6">
      <c r="A775" s="196"/>
      <c r="B775" s="221" t="s">
        <v>537</v>
      </c>
      <c r="C775" s="203"/>
      <c r="D775" s="205"/>
      <c r="E775" s="205"/>
      <c r="F775" s="205"/>
      <c r="G775" s="206">
        <f>ROUND(SUM(G773:G774),0)</f>
        <v>1</v>
      </c>
      <c r="H775" s="203" t="s">
        <v>169</v>
      </c>
      <c r="K775" s="189"/>
      <c r="L775" s="189"/>
      <c r="M775" s="189"/>
      <c r="N775" s="189"/>
      <c r="O775" s="189"/>
      <c r="P775" s="189"/>
    </row>
    <row r="776" spans="1:16" s="188" customFormat="1" ht="15.6">
      <c r="A776" s="196"/>
      <c r="B776" s="221"/>
      <c r="C776" s="203"/>
      <c r="D776" s="205"/>
      <c r="E776" s="205"/>
      <c r="F776" s="205"/>
      <c r="G776" s="206"/>
      <c r="H776" s="203"/>
      <c r="K776" s="189"/>
      <c r="L776" s="189"/>
      <c r="M776" s="189"/>
      <c r="N776" s="189"/>
      <c r="O776" s="189"/>
      <c r="P776" s="189"/>
    </row>
    <row r="777" spans="1:16" s="189" customFormat="1" ht="15.6">
      <c r="A777" s="196">
        <f>A771+1</f>
        <v>57</v>
      </c>
      <c r="B777" s="200" t="s">
        <v>554</v>
      </c>
      <c r="C777" s="198"/>
      <c r="D777" s="199"/>
      <c r="E777" s="199"/>
      <c r="F777" s="199"/>
      <c r="G777" s="202"/>
      <c r="H777" s="198"/>
      <c r="I777" s="188"/>
      <c r="J777" s="188"/>
      <c r="K777" s="188"/>
      <c r="L777" s="188"/>
      <c r="M777" s="188"/>
      <c r="N777" s="188"/>
      <c r="O777" s="188"/>
      <c r="P777" s="188"/>
    </row>
    <row r="778" spans="1:16" s="189" customFormat="1" ht="15.6">
      <c r="A778" s="310"/>
      <c r="B778" s="254" t="s">
        <v>80</v>
      </c>
      <c r="C778" s="241"/>
      <c r="D778" s="242"/>
      <c r="E778" s="241"/>
      <c r="F778" s="241"/>
      <c r="G778" s="243"/>
      <c r="H778" s="245"/>
      <c r="I778" s="188"/>
      <c r="J778" s="188"/>
      <c r="K778" s="188"/>
      <c r="L778" s="188"/>
      <c r="M778" s="188"/>
      <c r="N778" s="188"/>
      <c r="O778" s="188"/>
      <c r="P778" s="188"/>
    </row>
    <row r="779" spans="1:16" s="188" customFormat="1" ht="15.6">
      <c r="A779" s="196"/>
      <c r="B779" s="201" t="s">
        <v>573</v>
      </c>
      <c r="C779" s="198">
        <v>1</v>
      </c>
      <c r="D779" s="199">
        <v>2</v>
      </c>
      <c r="E779" s="199"/>
      <c r="F779" s="199"/>
      <c r="G779" s="202">
        <f>PRODUCT(C779:F779)</f>
        <v>2</v>
      </c>
      <c r="H779" s="198"/>
    </row>
    <row r="780" spans="1:16" s="188" customFormat="1" ht="15.6">
      <c r="A780" s="196"/>
      <c r="B780" s="204"/>
      <c r="C780" s="198"/>
      <c r="D780" s="199"/>
      <c r="E780" s="199"/>
      <c r="F780" s="199"/>
      <c r="G780" s="202"/>
      <c r="H780" s="198"/>
    </row>
    <row r="781" spans="1:16" s="188" customFormat="1" ht="15.6">
      <c r="A781" s="196"/>
      <c r="B781" s="221" t="s">
        <v>537</v>
      </c>
      <c r="C781" s="203"/>
      <c r="D781" s="205"/>
      <c r="E781" s="205"/>
      <c r="F781" s="205"/>
      <c r="G781" s="206">
        <f>ROUND(SUM(G779:G780),0)</f>
        <v>2</v>
      </c>
      <c r="H781" s="203" t="s">
        <v>169</v>
      </c>
    </row>
    <row r="782" spans="1:16" s="188" customFormat="1" ht="15.6">
      <c r="A782" s="196"/>
      <c r="B782" s="221"/>
      <c r="C782" s="203"/>
      <c r="D782" s="205"/>
      <c r="E782" s="205"/>
      <c r="F782" s="205"/>
      <c r="G782" s="206"/>
      <c r="H782" s="203"/>
    </row>
    <row r="783" spans="1:16" s="188" customFormat="1" ht="15.6">
      <c r="A783" s="196">
        <f>A777+1</f>
        <v>58</v>
      </c>
      <c r="B783" s="200" t="s">
        <v>555</v>
      </c>
      <c r="C783" s="198"/>
      <c r="D783" s="199"/>
      <c r="E783" s="199"/>
      <c r="F783" s="199"/>
      <c r="G783" s="202"/>
      <c r="H783" s="198"/>
    </row>
    <row r="784" spans="1:16" s="188" customFormat="1" ht="15.6">
      <c r="A784" s="310"/>
      <c r="B784" s="254" t="s">
        <v>80</v>
      </c>
      <c r="C784" s="241"/>
      <c r="D784" s="242"/>
      <c r="E784" s="241"/>
      <c r="F784" s="241"/>
      <c r="G784" s="243"/>
      <c r="H784" s="245"/>
    </row>
    <row r="785" spans="1:10" s="188" customFormat="1" ht="15.6">
      <c r="A785" s="196"/>
      <c r="B785" s="201" t="s">
        <v>573</v>
      </c>
      <c r="C785" s="198">
        <v>1</v>
      </c>
      <c r="D785" s="199">
        <v>2</v>
      </c>
      <c r="E785" s="199"/>
      <c r="F785" s="199"/>
      <c r="G785" s="202">
        <f>PRODUCT(C785:F785)</f>
        <v>2</v>
      </c>
      <c r="H785" s="198"/>
    </row>
    <row r="786" spans="1:10" s="188" customFormat="1" ht="15.6">
      <c r="A786" s="196"/>
      <c r="B786" s="204"/>
      <c r="C786" s="198"/>
      <c r="D786" s="199"/>
      <c r="E786" s="199"/>
      <c r="F786" s="199"/>
      <c r="G786" s="202"/>
      <c r="H786" s="198"/>
    </row>
    <row r="787" spans="1:10" s="188" customFormat="1" ht="15.6">
      <c r="A787" s="196"/>
      <c r="B787" s="221" t="s">
        <v>537</v>
      </c>
      <c r="C787" s="203"/>
      <c r="D787" s="205"/>
      <c r="E787" s="205"/>
      <c r="F787" s="205"/>
      <c r="G787" s="206">
        <f>ROUND(SUM(G785:G786),0)</f>
        <v>2</v>
      </c>
      <c r="H787" s="203" t="s">
        <v>169</v>
      </c>
    </row>
    <row r="788" spans="1:10" s="188" customFormat="1" ht="15.6">
      <c r="A788" s="196"/>
      <c r="B788" s="221"/>
      <c r="C788" s="203"/>
      <c r="D788" s="205"/>
      <c r="E788" s="205"/>
      <c r="F788" s="205"/>
      <c r="G788" s="206"/>
      <c r="H788" s="203"/>
    </row>
    <row r="789" spans="1:10" s="188" customFormat="1" ht="15.6">
      <c r="A789" s="196">
        <f>A783+1</f>
        <v>59</v>
      </c>
      <c r="B789" s="200" t="s">
        <v>556</v>
      </c>
      <c r="C789" s="198"/>
      <c r="D789" s="199"/>
      <c r="E789" s="199"/>
      <c r="F789" s="199"/>
      <c r="G789" s="202"/>
      <c r="H789" s="198"/>
    </row>
    <row r="790" spans="1:10" s="188" customFormat="1" ht="15.6">
      <c r="A790" s="310"/>
      <c r="B790" s="254" t="s">
        <v>80</v>
      </c>
      <c r="C790" s="241"/>
      <c r="D790" s="242"/>
      <c r="E790" s="241"/>
      <c r="F790" s="241"/>
      <c r="G790" s="243"/>
      <c r="H790" s="245"/>
    </row>
    <row r="791" spans="1:10" s="188" customFormat="1" ht="15.6">
      <c r="A791" s="196"/>
      <c r="B791" s="201" t="s">
        <v>573</v>
      </c>
      <c r="C791" s="198">
        <v>1</v>
      </c>
      <c r="D791" s="199">
        <v>1</v>
      </c>
      <c r="E791" s="199"/>
      <c r="F791" s="199"/>
      <c r="G791" s="202">
        <f>PRODUCT(C791:F791)</f>
        <v>1</v>
      </c>
      <c r="H791" s="198"/>
    </row>
    <row r="792" spans="1:10" s="188" customFormat="1" ht="15.6">
      <c r="A792" s="196"/>
      <c r="B792" s="204"/>
      <c r="C792" s="198"/>
      <c r="D792" s="198"/>
      <c r="E792" s="199"/>
      <c r="F792" s="199"/>
      <c r="G792" s="202"/>
      <c r="H792" s="198"/>
    </row>
    <row r="793" spans="1:10" s="188" customFormat="1" ht="15.6">
      <c r="A793" s="196"/>
      <c r="B793" s="200" t="s">
        <v>537</v>
      </c>
      <c r="C793" s="203"/>
      <c r="D793" s="203"/>
      <c r="E793" s="205"/>
      <c r="F793" s="205"/>
      <c r="G793" s="206">
        <f>SUM(G791:G792)</f>
        <v>1</v>
      </c>
      <c r="H793" s="203" t="s">
        <v>169</v>
      </c>
    </row>
    <row r="794" spans="1:10" s="188" customFormat="1" ht="15.6">
      <c r="A794" s="196"/>
      <c r="B794" s="200"/>
      <c r="C794" s="203"/>
      <c r="D794" s="203"/>
      <c r="E794" s="205"/>
      <c r="F794" s="205"/>
      <c r="G794" s="206"/>
      <c r="H794" s="203"/>
    </row>
    <row r="795" spans="1:10" s="188" customFormat="1" ht="15.6">
      <c r="A795" s="196">
        <f>A789+1</f>
        <v>60</v>
      </c>
      <c r="B795" s="200" t="s">
        <v>557</v>
      </c>
      <c r="C795" s="198"/>
      <c r="D795" s="199"/>
      <c r="E795" s="199"/>
      <c r="F795" s="199"/>
      <c r="G795" s="202"/>
      <c r="H795" s="198"/>
      <c r="J795" s="189"/>
    </row>
    <row r="796" spans="1:10" s="188" customFormat="1" ht="15.6">
      <c r="A796" s="310"/>
      <c r="B796" s="254" t="s">
        <v>80</v>
      </c>
      <c r="C796" s="241"/>
      <c r="D796" s="242"/>
      <c r="E796" s="241"/>
      <c r="F796" s="241"/>
      <c r="G796" s="243"/>
      <c r="H796" s="245"/>
      <c r="J796" s="189"/>
    </row>
    <row r="797" spans="1:10" s="188" customFormat="1" ht="15.6">
      <c r="A797" s="196"/>
      <c r="B797" s="201" t="s">
        <v>573</v>
      </c>
      <c r="C797" s="198">
        <v>1</v>
      </c>
      <c r="D797" s="199">
        <v>1</v>
      </c>
      <c r="E797" s="199"/>
      <c r="F797" s="199"/>
      <c r="G797" s="202">
        <f>PRODUCT(C797:F797)</f>
        <v>1</v>
      </c>
      <c r="H797" s="198"/>
      <c r="I797" s="189"/>
    </row>
    <row r="798" spans="1:10" s="188" customFormat="1" ht="15.6">
      <c r="A798" s="196"/>
      <c r="B798" s="204"/>
      <c r="C798" s="198"/>
      <c r="D798" s="198"/>
      <c r="E798" s="199"/>
      <c r="F798" s="199"/>
      <c r="G798" s="202"/>
      <c r="H798" s="198"/>
      <c r="I798" s="189"/>
    </row>
    <row r="799" spans="1:10" s="188" customFormat="1" ht="15.6">
      <c r="A799" s="196"/>
      <c r="B799" s="200" t="s">
        <v>537</v>
      </c>
      <c r="C799" s="203"/>
      <c r="D799" s="203"/>
      <c r="E799" s="205"/>
      <c r="F799" s="205"/>
      <c r="G799" s="206">
        <f>SUM(G797:G798)</f>
        <v>1</v>
      </c>
      <c r="H799" s="203" t="s">
        <v>169</v>
      </c>
    </row>
    <row r="800" spans="1:10" s="188" customFormat="1" ht="15.6">
      <c r="A800" s="196"/>
      <c r="B800" s="200"/>
      <c r="C800" s="203"/>
      <c r="D800" s="203"/>
      <c r="E800" s="205"/>
      <c r="F800" s="205"/>
      <c r="G800" s="206"/>
      <c r="H800" s="203"/>
    </row>
    <row r="801" spans="1:16" s="188" customFormat="1" ht="15.6">
      <c r="A801" s="196">
        <f>A795+1</f>
        <v>61</v>
      </c>
      <c r="B801" s="200" t="s">
        <v>558</v>
      </c>
      <c r="C801" s="198"/>
      <c r="D801" s="199"/>
      <c r="E801" s="199"/>
      <c r="F801" s="199"/>
      <c r="G801" s="202"/>
      <c r="H801" s="198"/>
      <c r="J801" s="189"/>
    </row>
    <row r="802" spans="1:16" s="188" customFormat="1" ht="15.6">
      <c r="A802" s="310"/>
      <c r="B802" s="254" t="s">
        <v>80</v>
      </c>
      <c r="C802" s="241"/>
      <c r="D802" s="242"/>
      <c r="E802" s="241"/>
      <c r="F802" s="241"/>
      <c r="G802" s="243"/>
      <c r="H802" s="245"/>
      <c r="J802" s="189"/>
    </row>
    <row r="803" spans="1:16" s="188" customFormat="1" ht="15.6">
      <c r="A803" s="196"/>
      <c r="B803" s="201" t="s">
        <v>573</v>
      </c>
      <c r="C803" s="198">
        <v>1</v>
      </c>
      <c r="D803" s="199">
        <v>1</v>
      </c>
      <c r="E803" s="199"/>
      <c r="F803" s="199"/>
      <c r="G803" s="202">
        <f>PRODUCT(C803:F803)</f>
        <v>1</v>
      </c>
      <c r="H803" s="198"/>
      <c r="I803" s="189"/>
    </row>
    <row r="804" spans="1:16" s="188" customFormat="1" ht="15.6">
      <c r="A804" s="196"/>
      <c r="B804" s="204"/>
      <c r="C804" s="198"/>
      <c r="D804" s="198"/>
      <c r="E804" s="199"/>
      <c r="F804" s="199"/>
      <c r="G804" s="202"/>
      <c r="H804" s="198"/>
      <c r="I804" s="189"/>
    </row>
    <row r="805" spans="1:16" s="188" customFormat="1" ht="15.6">
      <c r="A805" s="196"/>
      <c r="B805" s="200" t="s">
        <v>537</v>
      </c>
      <c r="C805" s="203"/>
      <c r="D805" s="203"/>
      <c r="E805" s="205"/>
      <c r="F805" s="205"/>
      <c r="G805" s="206">
        <f>SUM(G803:G804)</f>
        <v>1</v>
      </c>
      <c r="H805" s="203" t="s">
        <v>169</v>
      </c>
      <c r="K805" s="189"/>
      <c r="L805" s="189"/>
      <c r="M805" s="189"/>
      <c r="N805" s="189"/>
      <c r="O805" s="189"/>
      <c r="P805" s="189"/>
    </row>
    <row r="806" spans="1:16" s="188" customFormat="1" ht="15.6">
      <c r="A806" s="196"/>
      <c r="B806" s="200"/>
      <c r="C806" s="203"/>
      <c r="D806" s="203"/>
      <c r="E806" s="205"/>
      <c r="F806" s="205"/>
      <c r="G806" s="206"/>
      <c r="H806" s="203"/>
      <c r="K806" s="189"/>
      <c r="L806" s="189"/>
      <c r="M806" s="189"/>
      <c r="N806" s="189"/>
      <c r="O806" s="189"/>
      <c r="P806" s="189"/>
    </row>
    <row r="807" spans="1:16" s="189" customFormat="1" ht="15.6">
      <c r="A807" s="196">
        <f>A801+1</f>
        <v>62</v>
      </c>
      <c r="B807" s="200" t="s">
        <v>559</v>
      </c>
      <c r="C807" s="198"/>
      <c r="D807" s="199"/>
      <c r="E807" s="199"/>
      <c r="F807" s="199"/>
      <c r="G807" s="202"/>
      <c r="H807" s="198"/>
      <c r="I807" s="188"/>
      <c r="K807" s="188"/>
      <c r="L807" s="188"/>
      <c r="M807" s="188"/>
      <c r="N807" s="188"/>
      <c r="O807" s="188"/>
      <c r="P807" s="188"/>
    </row>
    <row r="808" spans="1:16" s="189" customFormat="1" ht="15.6">
      <c r="A808" s="310"/>
      <c r="B808" s="254" t="s">
        <v>80</v>
      </c>
      <c r="C808" s="241"/>
      <c r="D808" s="242"/>
      <c r="E808" s="241"/>
      <c r="F808" s="241"/>
      <c r="G808" s="243"/>
      <c r="H808" s="245"/>
      <c r="I808" s="188"/>
      <c r="K808" s="188"/>
      <c r="L808" s="188"/>
      <c r="M808" s="188"/>
      <c r="N808" s="188"/>
      <c r="O808" s="188"/>
      <c r="P808" s="188"/>
    </row>
    <row r="809" spans="1:16" s="188" customFormat="1" ht="15.6">
      <c r="A809" s="196"/>
      <c r="B809" s="201" t="s">
        <v>573</v>
      </c>
      <c r="C809" s="198">
        <v>1</v>
      </c>
      <c r="D809" s="199">
        <v>1</v>
      </c>
      <c r="E809" s="199"/>
      <c r="F809" s="199"/>
      <c r="G809" s="202">
        <f>PRODUCT(C809:F809)</f>
        <v>1</v>
      </c>
      <c r="H809" s="198"/>
      <c r="I809" s="189"/>
    </row>
    <row r="810" spans="1:16" s="188" customFormat="1" ht="15.6">
      <c r="A810" s="196"/>
      <c r="B810" s="204"/>
      <c r="C810" s="198"/>
      <c r="D810" s="198"/>
      <c r="E810" s="199"/>
      <c r="F810" s="199"/>
      <c r="G810" s="202"/>
      <c r="H810" s="198"/>
      <c r="I810" s="189"/>
    </row>
    <row r="811" spans="1:16" s="188" customFormat="1" ht="15.6">
      <c r="A811" s="196"/>
      <c r="B811" s="200" t="s">
        <v>537</v>
      </c>
      <c r="C811" s="203"/>
      <c r="D811" s="203"/>
      <c r="E811" s="205"/>
      <c r="F811" s="205"/>
      <c r="G811" s="206">
        <f>SUM(G809:G810)</f>
        <v>1</v>
      </c>
      <c r="H811" s="203" t="s">
        <v>169</v>
      </c>
      <c r="K811" s="189"/>
      <c r="L811" s="189"/>
      <c r="M811" s="189"/>
      <c r="N811" s="189"/>
      <c r="O811" s="189"/>
      <c r="P811" s="189"/>
    </row>
    <row r="812" spans="1:16" s="188" customFormat="1" ht="15.6">
      <c r="A812" s="196"/>
      <c r="B812" s="200"/>
      <c r="C812" s="203"/>
      <c r="D812" s="203"/>
      <c r="E812" s="205"/>
      <c r="F812" s="205"/>
      <c r="G812" s="206"/>
      <c r="H812" s="203"/>
      <c r="K812" s="189"/>
      <c r="L812" s="189"/>
      <c r="M812" s="189"/>
      <c r="N812" s="189"/>
      <c r="O812" s="189"/>
      <c r="P812" s="189"/>
    </row>
    <row r="813" spans="1:16" s="189" customFormat="1" ht="15.6">
      <c r="A813" s="196">
        <f>A807+1</f>
        <v>63</v>
      </c>
      <c r="B813" s="200" t="s">
        <v>560</v>
      </c>
      <c r="C813" s="198"/>
      <c r="D813" s="199"/>
      <c r="E813" s="199"/>
      <c r="F813" s="199"/>
      <c r="G813" s="202"/>
      <c r="H813" s="198"/>
      <c r="I813" s="188"/>
      <c r="K813" s="188"/>
      <c r="L813" s="188"/>
      <c r="M813" s="188"/>
      <c r="N813" s="188"/>
      <c r="O813" s="188"/>
      <c r="P813" s="188"/>
    </row>
    <row r="814" spans="1:16" s="189" customFormat="1" ht="15.6">
      <c r="A814" s="310"/>
      <c r="B814" s="254" t="s">
        <v>80</v>
      </c>
      <c r="C814" s="241"/>
      <c r="D814" s="242"/>
      <c r="E814" s="241"/>
      <c r="F814" s="241"/>
      <c r="G814" s="243"/>
      <c r="H814" s="245"/>
      <c r="I814" s="188"/>
      <c r="K814" s="188"/>
      <c r="L814" s="188"/>
      <c r="M814" s="188"/>
      <c r="N814" s="188"/>
      <c r="O814" s="188"/>
      <c r="P814" s="188"/>
    </row>
    <row r="815" spans="1:16" s="188" customFormat="1" ht="15.6">
      <c r="A815" s="196"/>
      <c r="B815" s="201" t="s">
        <v>573</v>
      </c>
      <c r="C815" s="198">
        <v>1</v>
      </c>
      <c r="D815" s="199">
        <v>3</v>
      </c>
      <c r="E815" s="199"/>
      <c r="F815" s="199"/>
      <c r="G815" s="202">
        <f>PRODUCT(C815:F815)</f>
        <v>3</v>
      </c>
      <c r="H815" s="198"/>
      <c r="I815" s="189"/>
    </row>
    <row r="816" spans="1:16" s="188" customFormat="1" ht="15.6">
      <c r="A816" s="196"/>
      <c r="B816" s="204"/>
      <c r="C816" s="198"/>
      <c r="D816" s="198"/>
      <c r="E816" s="199"/>
      <c r="F816" s="199"/>
      <c r="G816" s="202"/>
      <c r="H816" s="198"/>
      <c r="I816" s="189"/>
    </row>
    <row r="817" spans="1:16" s="188" customFormat="1" ht="15.6">
      <c r="A817" s="196"/>
      <c r="B817" s="200" t="s">
        <v>537</v>
      </c>
      <c r="C817" s="203"/>
      <c r="D817" s="203"/>
      <c r="E817" s="205"/>
      <c r="F817" s="205"/>
      <c r="G817" s="206">
        <f>SUM(G815:G816)</f>
        <v>3</v>
      </c>
      <c r="H817" s="203" t="s">
        <v>169</v>
      </c>
      <c r="K817" s="189"/>
      <c r="L817" s="189"/>
      <c r="M817" s="189"/>
      <c r="N817" s="189"/>
      <c r="O817" s="189"/>
      <c r="P817" s="189"/>
    </row>
    <row r="818" spans="1:16" s="188" customFormat="1" ht="15.6">
      <c r="A818" s="196" t="s">
        <v>34</v>
      </c>
      <c r="B818" s="200"/>
      <c r="C818" s="203"/>
      <c r="D818" s="203"/>
      <c r="E818" s="205"/>
      <c r="F818" s="205"/>
      <c r="G818" s="206"/>
      <c r="H818" s="203"/>
      <c r="K818" s="189"/>
      <c r="L818" s="189"/>
      <c r="M818" s="189"/>
      <c r="N818" s="189"/>
      <c r="O818" s="189"/>
      <c r="P818" s="189"/>
    </row>
    <row r="819" spans="1:16" s="189" customFormat="1" ht="15.6">
      <c r="A819" s="196">
        <f>A813+1</f>
        <v>64</v>
      </c>
      <c r="B819" s="200" t="s">
        <v>561</v>
      </c>
      <c r="C819" s="198"/>
      <c r="D819" s="199"/>
      <c r="E819" s="199"/>
      <c r="F819" s="199"/>
      <c r="G819" s="202"/>
      <c r="H819" s="198"/>
      <c r="I819" s="188"/>
      <c r="J819" s="188"/>
      <c r="K819" s="188"/>
      <c r="L819" s="188"/>
      <c r="M819" s="188"/>
      <c r="N819" s="188"/>
      <c r="O819" s="188"/>
      <c r="P819" s="188"/>
    </row>
    <row r="820" spans="1:16" s="189" customFormat="1" ht="15.6">
      <c r="A820" s="310"/>
      <c r="B820" s="254" t="s">
        <v>80</v>
      </c>
      <c r="C820" s="241"/>
      <c r="D820" s="242"/>
      <c r="E820" s="241"/>
      <c r="F820" s="241"/>
      <c r="G820" s="243"/>
      <c r="H820" s="245"/>
      <c r="I820" s="188"/>
      <c r="K820" s="188"/>
      <c r="L820" s="188"/>
      <c r="M820" s="188"/>
      <c r="N820" s="188"/>
      <c r="O820" s="188"/>
      <c r="P820" s="188"/>
    </row>
    <row r="821" spans="1:16" s="188" customFormat="1" ht="15.6">
      <c r="A821" s="196"/>
      <c r="B821" s="201" t="s">
        <v>573</v>
      </c>
      <c r="C821" s="198">
        <v>1</v>
      </c>
      <c r="D821" s="199">
        <v>1</v>
      </c>
      <c r="E821" s="199"/>
      <c r="F821" s="199"/>
      <c r="G821" s="202">
        <f>PRODUCT(C821:F821)</f>
        <v>1</v>
      </c>
      <c r="H821" s="198"/>
      <c r="I821" s="189"/>
    </row>
    <row r="822" spans="1:16" s="188" customFormat="1" ht="15.6">
      <c r="A822" s="196"/>
      <c r="B822" s="204"/>
      <c r="C822" s="198"/>
      <c r="D822" s="198"/>
      <c r="E822" s="199"/>
      <c r="F822" s="199"/>
      <c r="G822" s="202"/>
      <c r="H822" s="198"/>
      <c r="I822" s="189"/>
    </row>
    <row r="823" spans="1:16" s="188" customFormat="1" ht="15.6">
      <c r="A823" s="196"/>
      <c r="B823" s="200" t="s">
        <v>537</v>
      </c>
      <c r="C823" s="203"/>
      <c r="D823" s="203"/>
      <c r="E823" s="205"/>
      <c r="F823" s="205"/>
      <c r="G823" s="206">
        <f>SUM(G821:G822)</f>
        <v>1</v>
      </c>
      <c r="H823" s="203" t="s">
        <v>169</v>
      </c>
      <c r="K823" s="189"/>
      <c r="L823" s="189"/>
      <c r="M823" s="189"/>
      <c r="N823" s="189"/>
      <c r="O823" s="189"/>
      <c r="P823" s="189"/>
    </row>
    <row r="824" spans="1:16" s="188" customFormat="1" ht="15.6">
      <c r="A824" s="239"/>
      <c r="B824" s="251"/>
      <c r="C824" s="245"/>
      <c r="D824" s="245"/>
      <c r="E824" s="243"/>
      <c r="F824" s="243"/>
      <c r="G824" s="244"/>
      <c r="H824" s="245"/>
      <c r="K824" s="189"/>
      <c r="L824" s="189"/>
      <c r="M824" s="189"/>
      <c r="N824" s="189"/>
      <c r="O824" s="189"/>
      <c r="P824" s="189"/>
    </row>
    <row r="825" spans="1:16" s="189" customFormat="1" ht="15.6">
      <c r="A825" s="196">
        <f>A819+1</f>
        <v>65</v>
      </c>
      <c r="B825" s="200" t="s">
        <v>562</v>
      </c>
      <c r="C825" s="203"/>
      <c r="D825" s="205"/>
      <c r="E825" s="205"/>
      <c r="F825" s="205"/>
      <c r="G825" s="206"/>
      <c r="H825" s="203"/>
      <c r="I825" s="188"/>
      <c r="J825" s="188"/>
      <c r="K825" s="188"/>
      <c r="L825" s="188"/>
      <c r="M825" s="188"/>
      <c r="N825" s="188"/>
      <c r="O825" s="188"/>
      <c r="P825" s="188"/>
    </row>
    <row r="826" spans="1:16" s="189" customFormat="1" ht="15.6">
      <c r="A826" s="196"/>
      <c r="B826" s="252" t="s">
        <v>80</v>
      </c>
      <c r="C826" s="198">
        <v>1</v>
      </c>
      <c r="D826" s="199">
        <v>18</v>
      </c>
      <c r="E826" s="205"/>
      <c r="F826" s="205"/>
      <c r="G826" s="202">
        <f>PRODUCT(C826:F826)</f>
        <v>18</v>
      </c>
      <c r="H826" s="198" t="s">
        <v>9</v>
      </c>
      <c r="I826" s="188"/>
      <c r="K826" s="188"/>
      <c r="L826" s="188"/>
      <c r="M826" s="188"/>
      <c r="N826" s="188"/>
      <c r="O826" s="188"/>
      <c r="P826" s="188"/>
    </row>
    <row r="827" spans="1:16" s="188" customFormat="1" ht="15.6">
      <c r="A827" s="239"/>
      <c r="B827" s="252"/>
      <c r="C827" s="241"/>
      <c r="D827" s="242"/>
      <c r="E827" s="243"/>
      <c r="F827" s="243"/>
      <c r="G827" s="253"/>
      <c r="H827" s="241"/>
      <c r="J827" s="189"/>
    </row>
    <row r="828" spans="1:16" s="188" customFormat="1" ht="17.399999999999999">
      <c r="A828" s="196"/>
      <c r="B828" s="197"/>
      <c r="C828" s="198"/>
      <c r="D828" s="199"/>
      <c r="E828" s="205"/>
      <c r="F828" s="205"/>
      <c r="G828" s="206">
        <f>ROUND(SUM(G826:G826),0)</f>
        <v>18</v>
      </c>
      <c r="H828" s="203" t="s">
        <v>9</v>
      </c>
      <c r="I828" s="189"/>
    </row>
    <row r="829" spans="1:16" s="188" customFormat="1" ht="15.6">
      <c r="A829" s="239">
        <f>A825+1</f>
        <v>66</v>
      </c>
      <c r="B829" s="200" t="s">
        <v>610</v>
      </c>
      <c r="C829" s="241"/>
      <c r="D829" s="242"/>
      <c r="E829" s="243"/>
      <c r="F829" s="243"/>
      <c r="G829" s="244"/>
      <c r="H829" s="245"/>
    </row>
    <row r="830" spans="1:16" s="188" customFormat="1" ht="15.6">
      <c r="A830" s="196"/>
      <c r="B830" s="252" t="s">
        <v>80</v>
      </c>
      <c r="C830" s="198">
        <v>1</v>
      </c>
      <c r="D830" s="199">
        <v>3</v>
      </c>
      <c r="E830" s="205"/>
      <c r="F830" s="205"/>
      <c r="G830" s="202">
        <f>PRODUCT(C830:F830)</f>
        <v>3</v>
      </c>
      <c r="H830" s="198" t="s">
        <v>9</v>
      </c>
      <c r="K830" s="189"/>
      <c r="L830" s="189"/>
      <c r="M830" s="189"/>
      <c r="N830" s="189"/>
      <c r="O830" s="189"/>
      <c r="P830" s="189"/>
    </row>
    <row r="831" spans="1:16" s="189" customFormat="1" ht="15.6">
      <c r="A831" s="239"/>
      <c r="B831" s="252"/>
      <c r="C831" s="241"/>
      <c r="D831" s="242"/>
      <c r="E831" s="243"/>
      <c r="F831" s="243"/>
      <c r="G831" s="253"/>
      <c r="H831" s="241"/>
      <c r="I831" s="188"/>
      <c r="J831" s="188"/>
      <c r="K831" s="188"/>
      <c r="L831" s="188"/>
      <c r="M831" s="188"/>
      <c r="N831" s="188"/>
      <c r="O831" s="188"/>
      <c r="P831" s="188"/>
    </row>
    <row r="832" spans="1:16" s="189" customFormat="1" ht="17.399999999999999">
      <c r="A832" s="196"/>
      <c r="B832" s="197"/>
      <c r="C832" s="198"/>
      <c r="D832" s="199"/>
      <c r="E832" s="205"/>
      <c r="F832" s="205"/>
      <c r="G832" s="206">
        <f>ROUND(SUM(G830:G831),0)</f>
        <v>3</v>
      </c>
      <c r="H832" s="203" t="s">
        <v>9</v>
      </c>
      <c r="I832" s="188"/>
      <c r="J832" s="188"/>
      <c r="K832" s="188"/>
      <c r="L832" s="188"/>
      <c r="M832" s="188"/>
      <c r="N832" s="188"/>
      <c r="O832" s="188"/>
      <c r="P832" s="188"/>
    </row>
    <row r="833" spans="1:16" s="188" customFormat="1" ht="15.6">
      <c r="A833" s="196">
        <f>A829+1</f>
        <v>67</v>
      </c>
      <c r="B833" s="200" t="s">
        <v>563</v>
      </c>
      <c r="C833" s="198"/>
      <c r="D833" s="199"/>
      <c r="E833" s="205"/>
      <c r="F833" s="205"/>
      <c r="G833" s="206"/>
      <c r="H833" s="203"/>
    </row>
    <row r="834" spans="1:16" s="188" customFormat="1" ht="15.6">
      <c r="A834" s="196"/>
      <c r="B834" s="252" t="s">
        <v>80</v>
      </c>
      <c r="C834" s="198">
        <v>1</v>
      </c>
      <c r="D834" s="199">
        <v>12</v>
      </c>
      <c r="E834" s="205"/>
      <c r="F834" s="205"/>
      <c r="G834" s="202">
        <f>PRODUCT(C834:F834)</f>
        <v>12</v>
      </c>
      <c r="H834" s="198" t="s">
        <v>9</v>
      </c>
    </row>
    <row r="835" spans="1:16" s="188" customFormat="1" ht="15.6">
      <c r="A835" s="239"/>
      <c r="B835" s="252"/>
      <c r="C835" s="241"/>
      <c r="D835" s="242"/>
      <c r="E835" s="243"/>
      <c r="F835" s="243"/>
      <c r="G835" s="253"/>
      <c r="H835" s="241"/>
    </row>
    <row r="836" spans="1:16" s="188" customFormat="1" ht="17.399999999999999">
      <c r="A836" s="196"/>
      <c r="B836" s="197"/>
      <c r="C836" s="198"/>
      <c r="D836" s="199"/>
      <c r="E836" s="205"/>
      <c r="F836" s="205"/>
      <c r="G836" s="206">
        <f>ROUND(SUM(G834:G835),0)</f>
        <v>12</v>
      </c>
      <c r="H836" s="203" t="s">
        <v>9</v>
      </c>
      <c r="K836" s="189"/>
      <c r="L836" s="189"/>
      <c r="M836" s="189"/>
      <c r="N836" s="189"/>
      <c r="O836" s="189"/>
      <c r="P836" s="189"/>
    </row>
    <row r="837" spans="1:16" s="188" customFormat="1" ht="15.6">
      <c r="A837" s="196">
        <f>A833+1</f>
        <v>68</v>
      </c>
      <c r="B837" s="200" t="s">
        <v>564</v>
      </c>
      <c r="C837" s="198"/>
      <c r="D837" s="199"/>
      <c r="E837" s="205"/>
      <c r="F837" s="205"/>
      <c r="G837" s="206"/>
      <c r="H837" s="203"/>
      <c r="K837" s="189"/>
      <c r="L837" s="189"/>
      <c r="M837" s="189"/>
      <c r="N837" s="189"/>
      <c r="O837" s="189"/>
      <c r="P837" s="189"/>
    </row>
    <row r="838" spans="1:16" s="189" customFormat="1" ht="15.6">
      <c r="A838" s="196"/>
      <c r="B838" s="252" t="s">
        <v>80</v>
      </c>
      <c r="C838" s="198">
        <v>1</v>
      </c>
      <c r="D838" s="199">
        <v>8</v>
      </c>
      <c r="E838" s="205"/>
      <c r="F838" s="205"/>
      <c r="G838" s="202">
        <f>PRODUCT(C838:F838)</f>
        <v>8</v>
      </c>
      <c r="H838" s="198" t="s">
        <v>9</v>
      </c>
      <c r="I838" s="188"/>
      <c r="J838" s="188"/>
      <c r="K838" s="188"/>
      <c r="L838" s="188"/>
      <c r="M838" s="188"/>
      <c r="N838" s="188"/>
      <c r="O838" s="188"/>
      <c r="P838" s="188"/>
    </row>
    <row r="839" spans="1:16" s="188" customFormat="1" ht="15.6">
      <c r="A839" s="239"/>
      <c r="B839" s="252"/>
      <c r="C839" s="241"/>
      <c r="D839" s="242"/>
      <c r="E839" s="243"/>
      <c r="F839" s="243"/>
      <c r="G839" s="253"/>
      <c r="H839" s="241"/>
    </row>
    <row r="840" spans="1:16" s="188" customFormat="1" ht="17.399999999999999">
      <c r="A840" s="196"/>
      <c r="B840" s="197"/>
      <c r="C840" s="198"/>
      <c r="D840" s="199"/>
      <c r="E840" s="205"/>
      <c r="F840" s="205"/>
      <c r="G840" s="206">
        <f>ROUND(SUM(G838:G839),0)</f>
        <v>8</v>
      </c>
      <c r="H840" s="203" t="s">
        <v>9</v>
      </c>
    </row>
    <row r="841" spans="1:16" s="188" customFormat="1" ht="17.399999999999999">
      <c r="A841" s="196"/>
      <c r="B841" s="197"/>
      <c r="C841" s="198"/>
      <c r="D841" s="199"/>
      <c r="E841" s="205"/>
      <c r="F841" s="205"/>
      <c r="G841" s="206"/>
      <c r="H841" s="203"/>
    </row>
    <row r="842" spans="1:16" s="188" customFormat="1" ht="15.6">
      <c r="A842" s="239">
        <f>A837+1</f>
        <v>69</v>
      </c>
      <c r="B842" s="200" t="s">
        <v>565</v>
      </c>
      <c r="C842" s="241"/>
      <c r="D842" s="242"/>
      <c r="E842" s="243"/>
      <c r="F842" s="243"/>
      <c r="G842" s="244"/>
      <c r="H842" s="245"/>
    </row>
    <row r="843" spans="1:16" s="188" customFormat="1" ht="15.6">
      <c r="A843" s="196"/>
      <c r="B843" s="252" t="s">
        <v>80</v>
      </c>
      <c r="C843" s="198">
        <v>1</v>
      </c>
      <c r="D843" s="199">
        <v>10</v>
      </c>
      <c r="E843" s="205"/>
      <c r="F843" s="205"/>
      <c r="G843" s="202">
        <f>PRODUCT(C843:F843)</f>
        <v>10</v>
      </c>
      <c r="H843" s="198" t="s">
        <v>9</v>
      </c>
    </row>
    <row r="844" spans="1:16" s="188" customFormat="1" ht="15.6">
      <c r="A844" s="239"/>
      <c r="B844" s="252"/>
      <c r="C844" s="241"/>
      <c r="D844" s="242"/>
      <c r="E844" s="243"/>
      <c r="F844" s="243"/>
      <c r="G844" s="253"/>
      <c r="H844" s="241"/>
    </row>
    <row r="845" spans="1:16" s="188" customFormat="1" ht="17.399999999999999">
      <c r="A845" s="196"/>
      <c r="B845" s="197"/>
      <c r="C845" s="198"/>
      <c r="D845" s="199"/>
      <c r="E845" s="205"/>
      <c r="F845" s="205"/>
      <c r="G845" s="206">
        <f>ROUND(SUM(G843:G844),0)</f>
        <v>10</v>
      </c>
      <c r="H845" s="203" t="s">
        <v>9</v>
      </c>
    </row>
    <row r="846" spans="1:16" s="188" customFormat="1" ht="17.399999999999999">
      <c r="A846" s="239"/>
      <c r="B846" s="240"/>
      <c r="C846" s="241"/>
      <c r="D846" s="242"/>
      <c r="E846" s="243"/>
      <c r="F846" s="243"/>
      <c r="G846" s="244"/>
      <c r="H846" s="245"/>
    </row>
    <row r="847" spans="1:16" s="188" customFormat="1" ht="15.6">
      <c r="A847" s="196">
        <f>A842</f>
        <v>69</v>
      </c>
      <c r="B847" s="200" t="s">
        <v>641</v>
      </c>
      <c r="C847" s="198"/>
      <c r="D847" s="199"/>
      <c r="E847" s="205"/>
      <c r="F847" s="205"/>
      <c r="G847" s="206"/>
      <c r="H847" s="203"/>
    </row>
    <row r="848" spans="1:16" s="188" customFormat="1" ht="15.6">
      <c r="A848" s="196"/>
      <c r="B848" s="252" t="s">
        <v>80</v>
      </c>
      <c r="C848" s="198">
        <v>1</v>
      </c>
      <c r="D848" s="199">
        <f>3.3+1.2</f>
        <v>4.5</v>
      </c>
      <c r="E848" s="205"/>
      <c r="F848" s="205"/>
      <c r="G848" s="202">
        <f>PRODUCT(C848:F848)</f>
        <v>4.5</v>
      </c>
      <c r="H848" s="198" t="s">
        <v>9</v>
      </c>
    </row>
    <row r="849" spans="1:8" s="188" customFormat="1" ht="15.6">
      <c r="A849" s="239"/>
      <c r="B849" s="252"/>
      <c r="C849" s="241"/>
      <c r="D849" s="242"/>
      <c r="E849" s="243"/>
      <c r="F849" s="243"/>
      <c r="G849" s="253"/>
      <c r="H849" s="241"/>
    </row>
    <row r="850" spans="1:8" s="188" customFormat="1" ht="17.399999999999999">
      <c r="A850" s="196"/>
      <c r="B850" s="197"/>
      <c r="C850" s="198"/>
      <c r="D850" s="199"/>
      <c r="E850" s="205"/>
      <c r="F850" s="205"/>
      <c r="G850" s="206">
        <f>ROUND(SUM(G848:G849),0)</f>
        <v>5</v>
      </c>
      <c r="H850" s="203" t="s">
        <v>9</v>
      </c>
    </row>
    <row r="851" spans="1:8" s="188" customFormat="1" ht="15.6">
      <c r="A851" s="196">
        <f>A847+1</f>
        <v>70</v>
      </c>
      <c r="B851" s="200" t="s">
        <v>640</v>
      </c>
      <c r="C851" s="198"/>
      <c r="D851" s="199"/>
      <c r="E851" s="205"/>
      <c r="F851" s="205"/>
      <c r="G851" s="206"/>
      <c r="H851" s="203"/>
    </row>
    <row r="852" spans="1:8" s="188" customFormat="1" ht="15.6">
      <c r="A852" s="196"/>
      <c r="B852" s="252" t="s">
        <v>80</v>
      </c>
      <c r="C852" s="198">
        <v>1</v>
      </c>
      <c r="D852" s="199">
        <f>3.3+1.2</f>
        <v>4.5</v>
      </c>
      <c r="E852" s="205"/>
      <c r="F852" s="205"/>
      <c r="G852" s="202">
        <f>PRODUCT(C852:F852)</f>
        <v>4.5</v>
      </c>
      <c r="H852" s="198" t="s">
        <v>9</v>
      </c>
    </row>
    <row r="853" spans="1:8" s="188" customFormat="1" ht="15.6">
      <c r="A853" s="239"/>
      <c r="B853" s="252"/>
      <c r="C853" s="241"/>
      <c r="D853" s="242"/>
      <c r="E853" s="243"/>
      <c r="F853" s="243"/>
      <c r="G853" s="253"/>
      <c r="H853" s="241"/>
    </row>
    <row r="854" spans="1:8" s="188" customFormat="1" ht="17.399999999999999">
      <c r="A854" s="196"/>
      <c r="B854" s="197"/>
      <c r="C854" s="198"/>
      <c r="D854" s="199"/>
      <c r="E854" s="205"/>
      <c r="F854" s="205"/>
      <c r="G854" s="206">
        <f>ROUND(SUM(G852:G853),0)</f>
        <v>5</v>
      </c>
      <c r="H854" s="203" t="s">
        <v>9</v>
      </c>
    </row>
    <row r="855" spans="1:8" s="188" customFormat="1" ht="17.399999999999999">
      <c r="A855" s="239"/>
      <c r="B855" s="240"/>
      <c r="C855" s="241"/>
      <c r="D855" s="242"/>
      <c r="E855" s="243"/>
      <c r="F855" s="243"/>
      <c r="G855" s="244"/>
      <c r="H855" s="245"/>
    </row>
    <row r="856" spans="1:8" s="188" customFormat="1" ht="17.399999999999999">
      <c r="A856" s="196"/>
      <c r="B856" s="197"/>
      <c r="C856" s="198"/>
      <c r="D856" s="199"/>
      <c r="E856" s="205"/>
      <c r="F856" s="205" t="s">
        <v>33</v>
      </c>
      <c r="G856" s="206">
        <f>G854+G850+G836</f>
        <v>22</v>
      </c>
      <c r="H856" s="203" t="s">
        <v>9</v>
      </c>
    </row>
    <row r="857" spans="1:8" s="188" customFormat="1" ht="17.399999999999999">
      <c r="A857" s="239">
        <f>A851+1</f>
        <v>71</v>
      </c>
      <c r="B857" s="240" t="s">
        <v>638</v>
      </c>
      <c r="C857" s="241"/>
      <c r="D857" s="242"/>
      <c r="E857" s="243"/>
      <c r="F857" s="243"/>
      <c r="G857" s="244"/>
      <c r="H857" s="245"/>
    </row>
    <row r="858" spans="1:8" s="188" customFormat="1" ht="18">
      <c r="A858" s="239"/>
      <c r="B858" s="255" t="s">
        <v>19</v>
      </c>
      <c r="C858" s="198">
        <v>1</v>
      </c>
      <c r="D858" s="199">
        <v>1</v>
      </c>
      <c r="E858" s="205"/>
      <c r="F858" s="205"/>
      <c r="G858" s="202">
        <f t="shared" ref="G858:G859" si="63">PRODUCT(C858:F858)</f>
        <v>1</v>
      </c>
      <c r="H858" s="245"/>
    </row>
    <row r="859" spans="1:8" s="188" customFormat="1" ht="18">
      <c r="A859" s="239"/>
      <c r="B859" s="255" t="s">
        <v>657</v>
      </c>
      <c r="C859" s="198">
        <v>1</v>
      </c>
      <c r="D859" s="199">
        <v>1</v>
      </c>
      <c r="E859" s="205"/>
      <c r="F859" s="205"/>
      <c r="G859" s="202">
        <f t="shared" si="63"/>
        <v>1</v>
      </c>
      <c r="H859" s="245"/>
    </row>
    <row r="860" spans="1:8" s="188" customFormat="1" ht="18">
      <c r="A860" s="239"/>
      <c r="B860" s="255"/>
      <c r="C860" s="241"/>
      <c r="D860" s="242"/>
      <c r="E860" s="243"/>
      <c r="F860" s="243"/>
      <c r="G860" s="206">
        <f>ROUND(SUM(G858:G859),0)</f>
        <v>2</v>
      </c>
      <c r="H860" s="203" t="s">
        <v>169</v>
      </c>
    </row>
    <row r="861" spans="1:8" s="188" customFormat="1" ht="17.399999999999999">
      <c r="A861" s="196">
        <f>A857+1</f>
        <v>72</v>
      </c>
      <c r="B861" s="197" t="s">
        <v>656</v>
      </c>
      <c r="C861" s="198"/>
      <c r="D861" s="199"/>
      <c r="E861" s="205"/>
      <c r="F861" s="205"/>
      <c r="G861" s="206"/>
      <c r="H861" s="203"/>
    </row>
    <row r="862" spans="1:8" s="188" customFormat="1" ht="17.399999999999999">
      <c r="A862" s="196"/>
      <c r="B862" s="197" t="s">
        <v>658</v>
      </c>
      <c r="C862" s="198">
        <v>1</v>
      </c>
      <c r="D862" s="199">
        <v>1</v>
      </c>
      <c r="E862" s="205"/>
      <c r="F862" s="205"/>
      <c r="G862" s="202">
        <f>PRODUCT(C862:F862)</f>
        <v>1</v>
      </c>
      <c r="H862" s="198"/>
    </row>
    <row r="863" spans="1:8" s="188" customFormat="1" ht="17.399999999999999">
      <c r="A863" s="196"/>
      <c r="B863" s="197"/>
      <c r="C863" s="203"/>
      <c r="D863" s="205"/>
      <c r="E863" s="205"/>
      <c r="F863" s="205"/>
      <c r="G863" s="202"/>
      <c r="H863" s="198"/>
    </row>
    <row r="864" spans="1:8" s="188" customFormat="1" ht="17.399999999999999">
      <c r="A864" s="196"/>
      <c r="B864" s="197"/>
      <c r="C864" s="203"/>
      <c r="D864" s="205"/>
      <c r="E864" s="205"/>
      <c r="F864" s="205"/>
      <c r="G864" s="206">
        <f>ROUND(SUM(G862:G863),0)</f>
        <v>1</v>
      </c>
      <c r="H864" s="203" t="s">
        <v>169</v>
      </c>
    </row>
    <row r="865" spans="1:10" s="188" customFormat="1" ht="17.399999999999999">
      <c r="A865" s="196">
        <f>A861+1</f>
        <v>73</v>
      </c>
      <c r="B865" s="197" t="s">
        <v>566</v>
      </c>
      <c r="C865" s="198"/>
      <c r="D865" s="199"/>
      <c r="E865" s="205"/>
      <c r="F865" s="205"/>
      <c r="G865" s="206"/>
      <c r="H865" s="203"/>
    </row>
    <row r="866" spans="1:10" s="188" customFormat="1" ht="17.399999999999999">
      <c r="A866" s="196"/>
      <c r="B866" s="197" t="s">
        <v>671</v>
      </c>
      <c r="C866" s="198">
        <v>1</v>
      </c>
      <c r="D866" s="199">
        <v>1</v>
      </c>
      <c r="E866" s="205"/>
      <c r="F866" s="205"/>
      <c r="G866" s="202">
        <f>PRODUCT(C866:F866)</f>
        <v>1</v>
      </c>
      <c r="H866" s="198"/>
    </row>
    <row r="867" spans="1:10" s="188" customFormat="1" ht="17.399999999999999">
      <c r="A867" s="196"/>
      <c r="B867" s="197"/>
      <c r="C867" s="203"/>
      <c r="D867" s="205"/>
      <c r="E867" s="205"/>
      <c r="F867" s="205"/>
      <c r="G867" s="202"/>
      <c r="H867" s="198"/>
    </row>
    <row r="868" spans="1:10" s="188" customFormat="1" ht="17.399999999999999">
      <c r="A868" s="196"/>
      <c r="B868" s="197"/>
      <c r="C868" s="203"/>
      <c r="D868" s="205"/>
      <c r="E868" s="205"/>
      <c r="F868" s="205"/>
      <c r="G868" s="206">
        <f>ROUND(SUM(G866:G867),0)</f>
        <v>1</v>
      </c>
      <c r="H868" s="203" t="s">
        <v>169</v>
      </c>
    </row>
    <row r="869" spans="1:10" s="188" customFormat="1" ht="15.6">
      <c r="A869" s="190"/>
      <c r="B869" s="191"/>
      <c r="C869" s="192"/>
      <c r="D869" s="192"/>
      <c r="E869" s="192"/>
      <c r="F869" s="192"/>
      <c r="G869" s="192"/>
      <c r="H869" s="192"/>
    </row>
    <row r="870" spans="1:10" s="188" customFormat="1" ht="15.6">
      <c r="A870" s="190"/>
      <c r="B870" s="191"/>
      <c r="C870" s="192"/>
      <c r="D870" s="192"/>
      <c r="E870" s="192"/>
      <c r="F870" s="192"/>
      <c r="G870" s="192"/>
      <c r="H870" s="192"/>
    </row>
    <row r="871" spans="1:10" s="188" customFormat="1" ht="15.6">
      <c r="A871" s="7"/>
      <c r="B871" s="8"/>
      <c r="C871" s="9"/>
      <c r="D871" s="9"/>
      <c r="E871" s="9"/>
      <c r="F871" s="9"/>
      <c r="G871" s="9"/>
      <c r="H871" s="9"/>
    </row>
    <row r="872" spans="1:10" s="188" customFormat="1" ht="15.6">
      <c r="A872" s="7"/>
      <c r="B872" s="8"/>
      <c r="C872" s="9"/>
      <c r="D872" s="9"/>
      <c r="E872" s="9"/>
      <c r="F872" s="9"/>
      <c r="G872" s="9"/>
      <c r="H872" s="9"/>
    </row>
    <row r="873" spans="1:10" s="188" customFormat="1" ht="15.6">
      <c r="A873" s="7"/>
      <c r="B873" s="8"/>
      <c r="C873" s="9"/>
      <c r="D873" s="9"/>
      <c r="E873" s="9"/>
      <c r="F873" s="9"/>
      <c r="G873" s="9"/>
      <c r="H873" s="9"/>
    </row>
    <row r="874" spans="1:10" s="188" customFormat="1" ht="15.6">
      <c r="A874" s="7"/>
      <c r="B874" s="8"/>
      <c r="C874" s="9"/>
      <c r="D874" s="9"/>
      <c r="E874" s="9"/>
      <c r="F874" s="9"/>
      <c r="G874" s="9"/>
      <c r="H874" s="9"/>
    </row>
    <row r="875" spans="1:10" s="188" customFormat="1" ht="15.6">
      <c r="A875" s="7"/>
      <c r="B875" s="8"/>
      <c r="C875" s="9"/>
      <c r="D875" s="9"/>
      <c r="E875" s="9"/>
      <c r="F875" s="9"/>
      <c r="G875" s="9"/>
      <c r="H875" s="9"/>
      <c r="J875" s="2"/>
    </row>
    <row r="876" spans="1:10" s="188" customFormat="1" ht="15.6">
      <c r="A876" s="7"/>
      <c r="B876" s="8"/>
      <c r="C876" s="9"/>
      <c r="D876" s="9"/>
      <c r="E876" s="9"/>
      <c r="F876" s="9"/>
      <c r="G876" s="9"/>
      <c r="H876" s="9"/>
      <c r="J876" s="2"/>
    </row>
    <row r="877" spans="1:10" s="188" customFormat="1" ht="15.6">
      <c r="A877" s="7"/>
      <c r="B877" s="8"/>
      <c r="C877" s="9"/>
      <c r="D877" s="9"/>
      <c r="E877" s="9"/>
      <c r="F877" s="9"/>
      <c r="G877" s="9"/>
      <c r="H877" s="9"/>
      <c r="I877" s="1"/>
      <c r="J877" s="2"/>
    </row>
    <row r="878" spans="1:10" s="188" customFormat="1" ht="15.6">
      <c r="A878" s="7"/>
      <c r="B878" s="8"/>
      <c r="C878" s="9"/>
      <c r="D878" s="9"/>
      <c r="E878" s="9"/>
      <c r="F878" s="9"/>
      <c r="G878" s="9"/>
      <c r="H878" s="9"/>
      <c r="I878" s="1"/>
      <c r="J878"/>
    </row>
    <row r="879" spans="1:10" s="188" customFormat="1" ht="15.6">
      <c r="A879" s="7"/>
      <c r="B879" s="8"/>
      <c r="C879" s="9"/>
      <c r="D879" s="9"/>
      <c r="E879" s="9"/>
      <c r="F879" s="9"/>
      <c r="G879" s="9"/>
      <c r="H879" s="9"/>
      <c r="I879" s="1"/>
      <c r="J879"/>
    </row>
    <row r="880" spans="1:10" s="188" customFormat="1" ht="15.6">
      <c r="A880" s="7"/>
      <c r="B880" s="8"/>
      <c r="C880" s="9"/>
      <c r="D880" s="9"/>
      <c r="E880" s="9"/>
      <c r="F880" s="9"/>
      <c r="G880" s="9"/>
      <c r="H880" s="9"/>
      <c r="I880"/>
      <c r="J880"/>
    </row>
    <row r="881" spans="1:16" s="188" customFormat="1" ht="15.6">
      <c r="A881" s="7"/>
      <c r="B881" s="8"/>
      <c r="C881" s="9"/>
      <c r="D881" s="9"/>
      <c r="E881" s="9"/>
      <c r="F881" s="9"/>
      <c r="G881" s="9"/>
      <c r="H881" s="9"/>
      <c r="I881"/>
      <c r="J881"/>
    </row>
    <row r="882" spans="1:16" s="188" customFormat="1" ht="15.6">
      <c r="A882" s="7"/>
      <c r="B882" s="8"/>
      <c r="C882" s="9"/>
      <c r="D882" s="9"/>
      <c r="E882" s="9"/>
      <c r="F882" s="9"/>
      <c r="G882" s="9"/>
      <c r="H882" s="9"/>
      <c r="I882"/>
      <c r="J882"/>
    </row>
    <row r="883" spans="1:16" s="188" customFormat="1" ht="15.6">
      <c r="A883" s="7"/>
      <c r="B883" s="8"/>
      <c r="C883" s="9"/>
      <c r="D883" s="9"/>
      <c r="E883" s="9"/>
      <c r="F883" s="9"/>
      <c r="G883" s="9"/>
      <c r="H883" s="9"/>
      <c r="I883"/>
      <c r="J883"/>
    </row>
    <row r="884" spans="1:16" s="188" customFormat="1" ht="15.6">
      <c r="A884" s="7"/>
      <c r="B884" s="8"/>
      <c r="C884" s="9"/>
      <c r="D884" s="9"/>
      <c r="E884" s="9"/>
      <c r="F884" s="9"/>
      <c r="G884" s="9"/>
      <c r="H884" s="9"/>
      <c r="I884"/>
      <c r="J884"/>
    </row>
    <row r="885" spans="1:16" s="188" customFormat="1" ht="15.6">
      <c r="A885" s="7"/>
      <c r="B885" s="8"/>
      <c r="C885" s="9"/>
      <c r="D885" s="9"/>
      <c r="E885" s="9"/>
      <c r="F885" s="9"/>
      <c r="G885" s="9"/>
      <c r="H885" s="9"/>
      <c r="I885"/>
      <c r="J885"/>
      <c r="K885" s="2"/>
      <c r="L885" s="2"/>
      <c r="M885" s="2"/>
      <c r="N885" s="2"/>
      <c r="O885" s="2"/>
      <c r="P885" s="2"/>
    </row>
    <row r="886" spans="1:16" s="188" customFormat="1" ht="15.6">
      <c r="A886" s="7"/>
      <c r="B886" s="8"/>
      <c r="C886" s="9"/>
      <c r="D886" s="9"/>
      <c r="E886" s="9"/>
      <c r="F886" s="9"/>
      <c r="G886" s="9"/>
      <c r="H886" s="9"/>
      <c r="I886"/>
      <c r="J886"/>
      <c r="K886" s="2"/>
      <c r="L886" s="2"/>
      <c r="M886" s="2"/>
      <c r="N886" s="2"/>
      <c r="O886" s="2"/>
      <c r="P886" s="2"/>
    </row>
    <row r="887" spans="1:16" s="2" customFormat="1">
      <c r="A887" s="7"/>
      <c r="B887" s="8"/>
      <c r="C887" s="9"/>
      <c r="D887" s="9"/>
      <c r="E887" s="9"/>
      <c r="F887" s="9"/>
      <c r="G887" s="9"/>
      <c r="H887" s="9"/>
      <c r="I887"/>
      <c r="J887"/>
    </row>
    <row r="888" spans="1:16" s="2" customFormat="1">
      <c r="A888" s="7"/>
      <c r="B888" s="8"/>
      <c r="C888" s="9"/>
      <c r="D888" s="9"/>
      <c r="E888" s="9"/>
      <c r="F888" s="9"/>
      <c r="G888" s="9"/>
      <c r="H888" s="9"/>
      <c r="I888"/>
      <c r="J888"/>
      <c r="K888"/>
      <c r="L888"/>
      <c r="M888"/>
      <c r="N888"/>
      <c r="O888"/>
      <c r="P888"/>
    </row>
    <row r="889" spans="1:16" s="2" customFormat="1">
      <c r="A889" s="7"/>
      <c r="B889" s="8"/>
      <c r="C889" s="9"/>
      <c r="D889" s="9"/>
      <c r="E889" s="9"/>
      <c r="F889" s="9"/>
      <c r="G889" s="9"/>
      <c r="H889" s="9"/>
      <c r="I889"/>
      <c r="J889"/>
      <c r="K889"/>
      <c r="L889"/>
      <c r="M889"/>
      <c r="N889"/>
      <c r="O889"/>
      <c r="P889"/>
    </row>
  </sheetData>
  <mergeCells count="11">
    <mergeCell ref="E651:F651"/>
    <mergeCell ref="E393:F393"/>
    <mergeCell ref="E421:F421"/>
    <mergeCell ref="E261:F261"/>
    <mergeCell ref="E239:F239"/>
    <mergeCell ref="E328:F328"/>
    <mergeCell ref="E200:F200"/>
    <mergeCell ref="E516:F516"/>
    <mergeCell ref="E174:F174"/>
    <mergeCell ref="E287:F287"/>
    <mergeCell ref="E632:F632"/>
  </mergeCells>
  <pageMargins left="0.7" right="0.7" top="0.75" bottom="0.75" header="0.3" footer="0.3"/>
  <pageSetup paperSize="9" scale="77" orientation="portrait" verticalDpi="1200" r:id="rId1"/>
  <rowBreaks count="1" manualBreakCount="1">
    <brk id="600"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09"/>
  <sheetViews>
    <sheetView view="pageBreakPreview" zoomScale="110" zoomScaleNormal="120" zoomScaleSheetLayoutView="11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1" spans="1:8">
      <c r="A1" s="30" t="s">
        <v>25</v>
      </c>
      <c r="B1" s="31" t="s">
        <v>26</v>
      </c>
      <c r="C1" s="31" t="s">
        <v>27</v>
      </c>
      <c r="D1" s="32" t="s">
        <v>28</v>
      </c>
      <c r="E1" s="32" t="s">
        <v>29</v>
      </c>
      <c r="F1" s="32" t="s">
        <v>30</v>
      </c>
      <c r="G1" s="32" t="s">
        <v>2</v>
      </c>
      <c r="H1" s="31" t="s">
        <v>31</v>
      </c>
    </row>
    <row r="2" spans="1:8" ht="15.6">
      <c r="A2" s="15"/>
      <c r="B2" s="16" t="s">
        <v>331</v>
      </c>
      <c r="C2" s="141"/>
      <c r="D2" s="17"/>
      <c r="E2" s="17"/>
      <c r="F2" s="17"/>
      <c r="G2" s="17"/>
      <c r="H2" s="141"/>
    </row>
    <row r="3" spans="1:8" ht="15" customHeight="1">
      <c r="A3" s="44"/>
      <c r="B3" s="48"/>
      <c r="C3" s="44"/>
      <c r="D3" s="42"/>
      <c r="E3" s="42"/>
      <c r="F3" s="42"/>
      <c r="G3" s="45"/>
      <c r="H3" s="44"/>
    </row>
    <row r="4" spans="1:8" ht="15" customHeight="1">
      <c r="A4" s="38">
        <f>1</f>
        <v>1</v>
      </c>
      <c r="B4" s="37" t="s">
        <v>32</v>
      </c>
      <c r="C4" s="33"/>
      <c r="D4" s="35"/>
      <c r="E4" s="35"/>
      <c r="F4" s="35"/>
      <c r="G4" s="35">
        <f>PRODUCT(C4:F4)</f>
        <v>0</v>
      </c>
      <c r="H4" s="33" t="s">
        <v>6</v>
      </c>
    </row>
    <row r="5" spans="1:8" ht="15" customHeight="1">
      <c r="A5" s="38"/>
      <c r="B5" s="37"/>
      <c r="C5" s="33"/>
      <c r="D5" s="35"/>
      <c r="E5" s="36"/>
      <c r="F5" s="36" t="s">
        <v>33</v>
      </c>
      <c r="G5" s="36">
        <f>ROUNDUP(SUM(G4)*1.1,0)</f>
        <v>0</v>
      </c>
      <c r="H5" s="38" t="s">
        <v>6</v>
      </c>
    </row>
    <row r="6" spans="1:8" ht="15" customHeight="1">
      <c r="A6" s="44"/>
      <c r="B6" s="48"/>
      <c r="C6" s="40"/>
      <c r="D6" s="42"/>
      <c r="E6" s="45"/>
      <c r="F6" s="45"/>
      <c r="G6" s="45"/>
      <c r="H6" s="44"/>
    </row>
    <row r="7" spans="1:8" ht="15" customHeight="1">
      <c r="A7" s="53">
        <f>A4+1</f>
        <v>2</v>
      </c>
      <c r="B7" s="283" t="s">
        <v>603</v>
      </c>
      <c r="C7" s="53"/>
      <c r="D7" s="51"/>
      <c r="E7" s="51"/>
      <c r="F7" s="51"/>
      <c r="G7" s="52"/>
      <c r="H7" s="53"/>
    </row>
    <row r="8" spans="1:8" ht="15" customHeight="1">
      <c r="A8" s="53"/>
      <c r="B8" s="34" t="s">
        <v>612</v>
      </c>
      <c r="C8" s="33">
        <v>1</v>
      </c>
      <c r="D8" s="35">
        <v>4.8</v>
      </c>
      <c r="E8" s="35">
        <v>3.5</v>
      </c>
      <c r="F8" s="35">
        <v>0.15</v>
      </c>
      <c r="G8" s="35">
        <f>PRODUCT(C8:F8)</f>
        <v>2.52</v>
      </c>
      <c r="H8" s="33" t="s">
        <v>7</v>
      </c>
    </row>
    <row r="9" spans="1:8" ht="15" customHeight="1">
      <c r="A9" s="53"/>
      <c r="B9" s="34"/>
      <c r="C9" s="40"/>
      <c r="D9" s="35"/>
      <c r="E9" s="35"/>
      <c r="F9" s="35"/>
      <c r="G9" s="35"/>
      <c r="H9" s="33"/>
    </row>
    <row r="10" spans="1:8" ht="15" customHeight="1">
      <c r="A10" s="53"/>
      <c r="B10" s="283"/>
      <c r="C10" s="53"/>
      <c r="D10" s="51"/>
      <c r="E10" s="51"/>
      <c r="F10" s="51"/>
      <c r="G10" s="36">
        <f>ROUND(SUM(G8:G9)*1.1,0)</f>
        <v>3</v>
      </c>
      <c r="H10" s="38" t="s">
        <v>7</v>
      </c>
    </row>
    <row r="11" spans="1:8" ht="15" customHeight="1">
      <c r="A11" s="53"/>
      <c r="B11" s="283"/>
      <c r="C11" s="53"/>
      <c r="D11" s="51"/>
      <c r="E11" s="51"/>
      <c r="F11" s="51"/>
      <c r="G11" s="52"/>
      <c r="H11" s="53"/>
    </row>
    <row r="12" spans="1:8" ht="15" customHeight="1">
      <c r="A12" s="53">
        <f>A7+1</f>
        <v>3</v>
      </c>
      <c r="B12" s="283" t="s">
        <v>604</v>
      </c>
      <c r="C12" s="53"/>
      <c r="D12" s="51"/>
      <c r="E12" s="51"/>
      <c r="F12" s="51"/>
      <c r="G12" s="52"/>
      <c r="H12" s="53"/>
    </row>
    <row r="13" spans="1:8" ht="15" customHeight="1">
      <c r="A13" s="53"/>
      <c r="B13" s="283" t="s">
        <v>606</v>
      </c>
      <c r="C13" s="53"/>
      <c r="D13" s="51"/>
      <c r="E13" s="51"/>
      <c r="F13" s="51"/>
      <c r="G13" s="52"/>
      <c r="H13" s="53"/>
    </row>
    <row r="14" spans="1:8" ht="15" customHeight="1">
      <c r="A14" s="53"/>
      <c r="B14" s="34" t="s">
        <v>38</v>
      </c>
      <c r="C14" s="33">
        <v>2</v>
      </c>
      <c r="D14" s="35">
        <f>1.8+0.15*2</f>
        <v>2.1</v>
      </c>
      <c r="E14" s="35">
        <f>1.8+0.15*2</f>
        <v>2.1</v>
      </c>
      <c r="F14" s="35">
        <v>0.1</v>
      </c>
      <c r="G14" s="35">
        <f>PRODUCT(C14:F14)</f>
        <v>0.88200000000000012</v>
      </c>
      <c r="H14" s="33" t="s">
        <v>7</v>
      </c>
    </row>
    <row r="15" spans="1:8" ht="15" customHeight="1">
      <c r="A15" s="53"/>
      <c r="B15" s="283"/>
      <c r="C15" s="53"/>
      <c r="D15" s="51"/>
      <c r="E15" s="51"/>
      <c r="F15" s="51"/>
      <c r="G15" s="36">
        <f>ROUND(SUM(G14:G14)*1.1,0)</f>
        <v>1</v>
      </c>
      <c r="H15" s="38" t="s">
        <v>7</v>
      </c>
    </row>
    <row r="16" spans="1:8" ht="15" customHeight="1">
      <c r="A16" s="53"/>
      <c r="B16" s="283"/>
      <c r="C16" s="53"/>
      <c r="D16" s="51"/>
      <c r="E16" s="51"/>
      <c r="F16" s="51"/>
      <c r="G16" s="52"/>
      <c r="H16" s="53"/>
    </row>
    <row r="17" spans="1:8" ht="15" customHeight="1">
      <c r="A17" s="53"/>
      <c r="B17" s="283" t="s">
        <v>607</v>
      </c>
      <c r="C17" s="53"/>
      <c r="D17" s="51"/>
      <c r="E17" s="51"/>
      <c r="F17" s="51"/>
      <c r="G17" s="52"/>
      <c r="H17" s="53"/>
    </row>
    <row r="18" spans="1:8" ht="15" customHeight="1">
      <c r="A18" s="53"/>
      <c r="B18" s="34" t="s">
        <v>38</v>
      </c>
      <c r="C18" s="33">
        <v>2</v>
      </c>
      <c r="D18" s="35">
        <f>1.8+0.15*2</f>
        <v>2.1</v>
      </c>
      <c r="E18" s="35">
        <f>1.8+0.15*2</f>
        <v>2.1</v>
      </c>
      <c r="F18" s="35">
        <v>0.23</v>
      </c>
      <c r="G18" s="35">
        <f>PRODUCT(C18:F18)</f>
        <v>2.0286</v>
      </c>
      <c r="H18" s="33" t="s">
        <v>7</v>
      </c>
    </row>
    <row r="19" spans="1:8" ht="15" customHeight="1">
      <c r="A19" s="53"/>
      <c r="B19" s="283"/>
      <c r="C19" s="53"/>
      <c r="D19" s="51"/>
      <c r="E19" s="51"/>
      <c r="F19" s="51"/>
      <c r="G19" s="36">
        <f>ROUND(SUM(G18:G18)*1.1,0)</f>
        <v>2</v>
      </c>
      <c r="H19" s="38" t="s">
        <v>7</v>
      </c>
    </row>
    <row r="20" spans="1:8" ht="15" customHeight="1">
      <c r="A20" s="53"/>
      <c r="B20" s="283"/>
      <c r="C20" s="53"/>
      <c r="D20" s="51"/>
      <c r="E20" s="51"/>
      <c r="F20" s="51"/>
      <c r="G20" s="52"/>
      <c r="H20" s="53"/>
    </row>
    <row r="21" spans="1:8" ht="15" customHeight="1">
      <c r="A21" s="53"/>
      <c r="B21" s="283" t="s">
        <v>605</v>
      </c>
      <c r="C21" s="53"/>
      <c r="D21" s="51"/>
      <c r="E21" s="51"/>
      <c r="F21" s="51"/>
      <c r="G21" s="52">
        <f>G19+G15</f>
        <v>3</v>
      </c>
      <c r="H21" s="38" t="s">
        <v>7</v>
      </c>
    </row>
    <row r="22" spans="1:8" ht="15" customHeight="1">
      <c r="A22" s="44"/>
      <c r="B22" s="48"/>
      <c r="C22" s="44"/>
      <c r="D22" s="42"/>
      <c r="E22" s="42"/>
      <c r="F22" s="42"/>
      <c r="G22" s="45"/>
      <c r="H22" s="44"/>
    </row>
    <row r="23" spans="1:8" ht="15" customHeight="1">
      <c r="A23" s="44">
        <f>A12+1</f>
        <v>4</v>
      </c>
      <c r="B23" s="48" t="s">
        <v>613</v>
      </c>
      <c r="C23" s="44"/>
      <c r="D23" s="42"/>
      <c r="E23" s="42"/>
      <c r="F23" s="42"/>
      <c r="G23" s="45"/>
      <c r="H23" s="44"/>
    </row>
    <row r="24" spans="1:8" ht="15" customHeight="1">
      <c r="A24" s="44"/>
      <c r="B24" s="41" t="s">
        <v>614</v>
      </c>
      <c r="C24" s="44">
        <v>1</v>
      </c>
      <c r="D24" s="42">
        <v>3.5</v>
      </c>
      <c r="E24" s="42"/>
      <c r="F24" s="42">
        <v>3.2</v>
      </c>
      <c r="G24" s="35">
        <f>PRODUCT(C24:F24)</f>
        <v>11.200000000000001</v>
      </c>
      <c r="H24" s="40" t="s">
        <v>6</v>
      </c>
    </row>
    <row r="25" spans="1:8" ht="15" customHeight="1">
      <c r="A25" s="44"/>
      <c r="B25" s="48"/>
      <c r="C25" s="44"/>
      <c r="D25" s="42"/>
      <c r="E25" s="42"/>
      <c r="F25" s="42"/>
      <c r="G25" s="45"/>
      <c r="H25" s="44"/>
    </row>
    <row r="26" spans="1:8" ht="15" customHeight="1">
      <c r="A26" s="44"/>
      <c r="B26" s="48"/>
      <c r="C26" s="44"/>
      <c r="D26" s="42"/>
      <c r="E26" s="42"/>
      <c r="F26" s="36" t="s">
        <v>33</v>
      </c>
      <c r="G26" s="36">
        <f>ROUNDUP(SUM(G24:G25)*1.1,0)</f>
        <v>13</v>
      </c>
      <c r="H26" s="38" t="s">
        <v>6</v>
      </c>
    </row>
    <row r="27" spans="1:8" ht="15" customHeight="1">
      <c r="A27" s="44">
        <f>A23+1</f>
        <v>5</v>
      </c>
      <c r="B27" s="48" t="s">
        <v>615</v>
      </c>
      <c r="C27" s="44"/>
      <c r="D27" s="42"/>
      <c r="E27" s="42"/>
      <c r="F27" s="42"/>
      <c r="G27" s="45"/>
      <c r="H27" s="44"/>
    </row>
    <row r="28" spans="1:8" ht="15" customHeight="1">
      <c r="A28" s="44"/>
      <c r="B28" s="41" t="s">
        <v>322</v>
      </c>
      <c r="C28" s="40">
        <v>1</v>
      </c>
      <c r="D28" s="42"/>
      <c r="E28" s="42"/>
      <c r="F28" s="42"/>
      <c r="G28" s="35">
        <f>PRODUCT(C28:F28)</f>
        <v>1</v>
      </c>
      <c r="H28" s="40" t="s">
        <v>356</v>
      </c>
    </row>
    <row r="29" spans="1:8" ht="15" customHeight="1">
      <c r="A29" s="44"/>
      <c r="B29" s="48"/>
      <c r="C29" s="44"/>
      <c r="D29" s="42"/>
      <c r="E29" s="42"/>
      <c r="F29" s="42"/>
      <c r="G29" s="45"/>
      <c r="H29" s="44"/>
    </row>
    <row r="30" spans="1:8" ht="15" customHeight="1">
      <c r="A30" s="44"/>
      <c r="B30" s="48"/>
      <c r="C30" s="44"/>
      <c r="D30" s="42"/>
      <c r="E30" s="42"/>
      <c r="F30" s="36" t="s">
        <v>33</v>
      </c>
      <c r="G30" s="36">
        <f>ROUNDUP(SUM(G28:G29)*1.1,0)</f>
        <v>2</v>
      </c>
      <c r="H30" s="44" t="s">
        <v>356</v>
      </c>
    </row>
    <row r="31" spans="1:8">
      <c r="A31" s="38"/>
      <c r="B31" s="37"/>
      <c r="C31" s="38"/>
      <c r="D31" s="35"/>
      <c r="E31" s="35" t="s">
        <v>34</v>
      </c>
      <c r="F31" s="35"/>
      <c r="G31" s="36"/>
      <c r="H31" s="38"/>
    </row>
    <row r="32" spans="1:8">
      <c r="A32" s="38">
        <f>A27+1</f>
        <v>6</v>
      </c>
      <c r="B32" s="37" t="s">
        <v>35</v>
      </c>
      <c r="C32" s="33"/>
      <c r="D32" s="35"/>
      <c r="E32" s="35" t="s">
        <v>34</v>
      </c>
      <c r="F32" s="35"/>
      <c r="G32" s="35"/>
      <c r="H32" s="33"/>
    </row>
    <row r="33" spans="1:8">
      <c r="A33" s="38"/>
      <c r="B33" s="37" t="s">
        <v>216</v>
      </c>
      <c r="C33" s="33"/>
      <c r="D33" s="35"/>
      <c r="E33" s="35"/>
      <c r="F33" s="35"/>
      <c r="G33" s="35"/>
      <c r="H33" s="33"/>
    </row>
    <row r="34" spans="1:8">
      <c r="A34" s="38"/>
      <c r="B34" s="37" t="s">
        <v>37</v>
      </c>
      <c r="C34" s="33"/>
      <c r="D34" s="35"/>
      <c r="E34" s="35"/>
      <c r="F34" s="35"/>
      <c r="G34" s="35"/>
      <c r="H34" s="33"/>
    </row>
    <row r="35" spans="1:8">
      <c r="A35" s="38"/>
      <c r="B35" s="34" t="s">
        <v>38</v>
      </c>
      <c r="C35" s="33">
        <v>2</v>
      </c>
      <c r="D35" s="35">
        <f>1.5+0.15*2</f>
        <v>1.8</v>
      </c>
      <c r="E35" s="35">
        <f>1.5+0.15*2</f>
        <v>1.8</v>
      </c>
      <c r="F35" s="35">
        <f>1.5</f>
        <v>1.5</v>
      </c>
      <c r="G35" s="35">
        <f>PRODUCT(C35:F35)</f>
        <v>9.7200000000000006</v>
      </c>
      <c r="H35" s="33" t="s">
        <v>7</v>
      </c>
    </row>
    <row r="36" spans="1:8">
      <c r="A36" s="38"/>
      <c r="B36" s="37" t="s">
        <v>39</v>
      </c>
      <c r="C36" s="33"/>
      <c r="D36" s="35"/>
      <c r="E36" s="35"/>
      <c r="F36" s="35"/>
      <c r="G36" s="35"/>
      <c r="H36" s="33"/>
    </row>
    <row r="37" spans="1:8">
      <c r="A37" s="38"/>
      <c r="B37" s="34" t="s">
        <v>40</v>
      </c>
      <c r="C37" s="33">
        <v>1</v>
      </c>
      <c r="D37" s="35">
        <v>12</v>
      </c>
      <c r="E37" s="35">
        <v>0.53</v>
      </c>
      <c r="F37" s="35">
        <v>0.7</v>
      </c>
      <c r="G37" s="35">
        <f>PRODUCT(C37:F37)</f>
        <v>4.452</v>
      </c>
      <c r="H37" s="33" t="s">
        <v>7</v>
      </c>
    </row>
    <row r="38" spans="1:8">
      <c r="A38" s="38"/>
      <c r="B38" s="34"/>
      <c r="C38" s="33"/>
      <c r="D38" s="35"/>
      <c r="E38" s="35"/>
      <c r="F38" s="35"/>
      <c r="G38" s="35"/>
      <c r="H38" s="33"/>
    </row>
    <row r="39" spans="1:8">
      <c r="A39" s="38"/>
      <c r="B39" s="37" t="s">
        <v>41</v>
      </c>
      <c r="C39" s="33"/>
      <c r="D39" s="35"/>
      <c r="E39" s="35"/>
      <c r="F39" s="35"/>
      <c r="G39" s="36">
        <f>ROUND(SUM(G35:G38)*1.1,0)</f>
        <v>16</v>
      </c>
      <c r="H39" s="38" t="s">
        <v>7</v>
      </c>
    </row>
    <row r="40" spans="1:8">
      <c r="A40" s="38"/>
      <c r="B40" s="37" t="s">
        <v>182</v>
      </c>
      <c r="C40" s="33"/>
      <c r="D40" s="35"/>
      <c r="E40" s="35"/>
      <c r="F40" s="35"/>
      <c r="G40" s="36"/>
      <c r="H40" s="38"/>
    </row>
    <row r="41" spans="1:8">
      <c r="A41" s="38"/>
      <c r="B41" s="34" t="str">
        <f>+B35</f>
        <v>F-1</v>
      </c>
      <c r="C41" s="33">
        <f>C35</f>
        <v>2</v>
      </c>
      <c r="D41" s="35">
        <f>D35</f>
        <v>1.8</v>
      </c>
      <c r="E41" s="35">
        <f>+E35</f>
        <v>1.8</v>
      </c>
      <c r="F41" s="35">
        <v>1.5</v>
      </c>
      <c r="G41" s="35">
        <f>PRODUCT(C41:F41)</f>
        <v>9.7200000000000006</v>
      </c>
      <c r="H41" s="33" t="s">
        <v>7</v>
      </c>
    </row>
    <row r="42" spans="1:8">
      <c r="A42" s="38"/>
      <c r="B42" s="37" t="s">
        <v>41</v>
      </c>
      <c r="C42" s="33"/>
      <c r="D42" s="35"/>
      <c r="E42" s="35"/>
      <c r="F42" s="35"/>
      <c r="G42" s="36">
        <f>ROUND(SUM(G41)*1.1,0)</f>
        <v>11</v>
      </c>
      <c r="H42" s="38" t="s">
        <v>7</v>
      </c>
    </row>
    <row r="43" spans="1:8">
      <c r="A43" s="38"/>
      <c r="B43" s="37"/>
      <c r="C43" s="33"/>
      <c r="D43" s="35"/>
      <c r="E43" s="35"/>
      <c r="F43" s="35"/>
      <c r="G43" s="36"/>
      <c r="H43" s="38"/>
    </row>
    <row r="44" spans="1:8">
      <c r="A44" s="38"/>
      <c r="B44" s="39" t="s">
        <v>42</v>
      </c>
      <c r="C44" s="33"/>
      <c r="D44" s="35"/>
      <c r="E44" s="35"/>
      <c r="F44" s="35"/>
      <c r="G44" s="36">
        <f>G42+G39</f>
        <v>27</v>
      </c>
      <c r="H44" s="38" t="s">
        <v>7</v>
      </c>
    </row>
    <row r="45" spans="1:8">
      <c r="A45" s="38"/>
      <c r="B45" s="34"/>
      <c r="C45" s="33"/>
      <c r="D45" s="35"/>
      <c r="E45" s="35"/>
      <c r="F45" s="35"/>
      <c r="G45" s="36"/>
      <c r="H45" s="38"/>
    </row>
    <row r="46" spans="1:8" ht="27.6">
      <c r="A46" s="38">
        <f>A32+1</f>
        <v>7</v>
      </c>
      <c r="B46" s="49" t="s">
        <v>43</v>
      </c>
      <c r="C46" s="50"/>
      <c r="D46" s="51"/>
      <c r="E46" s="51"/>
      <c r="F46" s="51"/>
      <c r="G46" s="52"/>
      <c r="H46" s="53"/>
    </row>
    <row r="47" spans="1:8">
      <c r="A47" s="53"/>
      <c r="B47" s="54" t="s">
        <v>44</v>
      </c>
      <c r="C47" s="50"/>
      <c r="D47" s="51"/>
      <c r="E47" s="51"/>
      <c r="F47" s="51"/>
      <c r="G47" s="52">
        <f>G44</f>
        <v>27</v>
      </c>
      <c r="H47" s="53" t="s">
        <v>7</v>
      </c>
    </row>
    <row r="48" spans="1:8">
      <c r="A48" s="53"/>
      <c r="B48" s="54" t="s">
        <v>45</v>
      </c>
      <c r="C48" s="50"/>
      <c r="D48" s="51"/>
      <c r="E48" s="51"/>
      <c r="F48" s="51"/>
      <c r="G48" s="52"/>
      <c r="H48" s="53"/>
    </row>
    <row r="49" spans="1:8">
      <c r="A49" s="53"/>
      <c r="B49" s="55" t="s">
        <v>46</v>
      </c>
      <c r="C49" s="50"/>
      <c r="D49" s="51"/>
      <c r="E49" s="51"/>
      <c r="F49" s="51"/>
      <c r="G49" s="51">
        <f>-G75</f>
        <v>-3</v>
      </c>
      <c r="H49" s="50" t="s">
        <v>7</v>
      </c>
    </row>
    <row r="50" spans="1:8">
      <c r="A50" s="44"/>
      <c r="B50" s="41" t="s">
        <v>270</v>
      </c>
      <c r="C50" s="40"/>
      <c r="D50" s="42"/>
      <c r="E50" s="42"/>
      <c r="F50" s="42"/>
      <c r="G50" s="42">
        <f>-G80</f>
        <v>-3</v>
      </c>
      <c r="H50" s="50" t="s">
        <v>7</v>
      </c>
    </row>
    <row r="51" spans="1:8">
      <c r="A51" s="53"/>
      <c r="B51" s="55" t="s">
        <v>47</v>
      </c>
      <c r="C51" s="50"/>
      <c r="D51" s="51"/>
      <c r="E51" s="51"/>
      <c r="F51" s="51"/>
      <c r="G51" s="51">
        <f>-G105</f>
        <v>-2</v>
      </c>
      <c r="H51" s="50" t="s">
        <v>7</v>
      </c>
    </row>
    <row r="52" spans="1:8">
      <c r="A52" s="53"/>
      <c r="B52" s="55" t="s">
        <v>48</v>
      </c>
      <c r="C52" s="50"/>
      <c r="D52" s="51"/>
      <c r="E52" s="51"/>
      <c r="F52" s="51"/>
      <c r="G52" s="51">
        <f>-G117</f>
        <v>-1</v>
      </c>
      <c r="H52" s="50" t="s">
        <v>7</v>
      </c>
    </row>
    <row r="53" spans="1:8">
      <c r="A53" s="53"/>
      <c r="B53" s="55" t="s">
        <v>49</v>
      </c>
      <c r="C53" s="50"/>
      <c r="D53" s="51"/>
      <c r="E53" s="51"/>
      <c r="F53" s="51"/>
      <c r="G53" s="51">
        <f>-G126</f>
        <v>-1</v>
      </c>
      <c r="H53" s="50" t="s">
        <v>7</v>
      </c>
    </row>
    <row r="54" spans="1:8">
      <c r="A54" s="53"/>
      <c r="B54" s="55" t="s">
        <v>50</v>
      </c>
      <c r="C54" s="50"/>
      <c r="D54" s="51"/>
      <c r="E54" s="51"/>
      <c r="F54" s="51"/>
      <c r="G54" s="51">
        <f>-G94</f>
        <v>-4</v>
      </c>
      <c r="H54" s="50" t="s">
        <v>7</v>
      </c>
    </row>
    <row r="55" spans="1:8">
      <c r="A55" s="38"/>
      <c r="B55" s="54" t="s">
        <v>51</v>
      </c>
      <c r="C55" s="50"/>
      <c r="D55" s="51"/>
      <c r="E55" s="51"/>
      <c r="F55" s="51"/>
      <c r="G55" s="56">
        <f>ROUND(SUM(G47:G54),0)</f>
        <v>13</v>
      </c>
      <c r="H55" s="50" t="s">
        <v>7</v>
      </c>
    </row>
    <row r="56" spans="1:8">
      <c r="A56" s="53"/>
      <c r="B56" s="54"/>
      <c r="C56" s="50"/>
      <c r="D56" s="51"/>
      <c r="E56" s="51"/>
      <c r="F56" s="51"/>
      <c r="G56" s="57"/>
      <c r="H56" s="50"/>
    </row>
    <row r="57" spans="1:8">
      <c r="A57" s="53"/>
      <c r="B57" s="58" t="s">
        <v>52</v>
      </c>
      <c r="C57" s="59">
        <v>1</v>
      </c>
      <c r="D57" s="51">
        <v>4.5</v>
      </c>
      <c r="E57" s="51">
        <v>3</v>
      </c>
      <c r="F57" s="51">
        <v>0.3</v>
      </c>
      <c r="G57" s="51">
        <f>PRODUCT(C57:F57)</f>
        <v>4.05</v>
      </c>
      <c r="H57" s="50" t="s">
        <v>7</v>
      </c>
    </row>
    <row r="58" spans="1:8">
      <c r="A58" s="53"/>
      <c r="B58" s="58"/>
      <c r="C58" s="59"/>
      <c r="D58" s="51"/>
      <c r="E58" s="51"/>
      <c r="F58" s="51"/>
      <c r="G58" s="60"/>
      <c r="H58" s="50"/>
    </row>
    <row r="59" spans="1:8">
      <c r="A59" s="53"/>
      <c r="B59" s="54" t="s">
        <v>53</v>
      </c>
      <c r="C59" s="50"/>
      <c r="D59" s="51"/>
      <c r="E59" s="51"/>
      <c r="F59" s="51"/>
      <c r="G59" s="56">
        <f>ROUNDUP((G55+G57)-G61,0)</f>
        <v>7</v>
      </c>
      <c r="H59" s="53" t="s">
        <v>7</v>
      </c>
    </row>
    <row r="60" spans="1:8">
      <c r="A60" s="53"/>
      <c r="B60" s="54"/>
      <c r="C60" s="50"/>
      <c r="D60" s="51"/>
      <c r="E60" s="51"/>
      <c r="F60" s="51"/>
      <c r="G60" s="57"/>
      <c r="H60" s="53"/>
    </row>
    <row r="61" spans="1:8" ht="27.6">
      <c r="A61" s="53"/>
      <c r="B61" s="49" t="s">
        <v>54</v>
      </c>
      <c r="C61" s="61">
        <v>0.4</v>
      </c>
      <c r="D61" s="51" t="s">
        <v>55</v>
      </c>
      <c r="E61" s="51">
        <f>G47</f>
        <v>27</v>
      </c>
      <c r="F61" s="51"/>
      <c r="G61" s="52">
        <f>C61*E61</f>
        <v>10.8</v>
      </c>
      <c r="H61" s="53" t="s">
        <v>7</v>
      </c>
    </row>
    <row r="62" spans="1:8">
      <c r="A62" s="53"/>
      <c r="B62" s="62" t="s">
        <v>56</v>
      </c>
      <c r="C62" s="33"/>
      <c r="D62" s="35"/>
      <c r="E62" s="35"/>
      <c r="F62" s="35"/>
      <c r="G62" s="57">
        <f>G47-G61</f>
        <v>16.2</v>
      </c>
      <c r="H62" s="38" t="s">
        <v>7</v>
      </c>
    </row>
    <row r="63" spans="1:8">
      <c r="A63" s="38"/>
      <c r="B63" s="43"/>
      <c r="C63" s="33"/>
      <c r="D63" s="35"/>
      <c r="E63" s="35"/>
      <c r="F63" s="35"/>
      <c r="G63" s="35"/>
      <c r="H63" s="33"/>
    </row>
    <row r="64" spans="1:8">
      <c r="A64" s="38">
        <f>A46+1</f>
        <v>8</v>
      </c>
      <c r="B64" s="37" t="s">
        <v>57</v>
      </c>
      <c r="C64" s="33"/>
      <c r="D64" s="35"/>
      <c r="E64" s="35"/>
      <c r="F64" s="35"/>
      <c r="G64" s="35"/>
      <c r="H64" s="33"/>
    </row>
    <row r="65" spans="1:8">
      <c r="A65" s="38"/>
      <c r="B65" s="37" t="s">
        <v>259</v>
      </c>
      <c r="C65" s="33"/>
      <c r="D65" s="35"/>
      <c r="E65" s="35"/>
      <c r="F65" s="35"/>
      <c r="G65" s="35"/>
      <c r="H65" s="33"/>
    </row>
    <row r="66" spans="1:8">
      <c r="A66" s="38"/>
      <c r="B66" s="34" t="str">
        <f>+B35</f>
        <v>F-1</v>
      </c>
      <c r="C66" s="33">
        <f>+C35</f>
        <v>2</v>
      </c>
      <c r="D66" s="35">
        <f>+D35</f>
        <v>1.8</v>
      </c>
      <c r="E66" s="35">
        <f>+E35</f>
        <v>1.8</v>
      </c>
      <c r="F66" s="35">
        <v>0.1</v>
      </c>
      <c r="G66" s="35">
        <f>PRODUCT(C66:F66)</f>
        <v>0.64800000000000013</v>
      </c>
      <c r="H66" s="33" t="s">
        <v>7</v>
      </c>
    </row>
    <row r="67" spans="1:8">
      <c r="A67" s="38"/>
      <c r="B67" s="34"/>
      <c r="C67" s="33"/>
      <c r="D67" s="35"/>
      <c r="E67" s="35"/>
      <c r="F67" s="36" t="s">
        <v>33</v>
      </c>
      <c r="G67" s="36">
        <f>SUM(G66:G66)*1.1</f>
        <v>0.71280000000000021</v>
      </c>
      <c r="H67" s="38" t="s">
        <v>7</v>
      </c>
    </row>
    <row r="68" spans="1:8">
      <c r="A68" s="38"/>
      <c r="B68" s="37" t="s">
        <v>39</v>
      </c>
      <c r="C68" s="33"/>
      <c r="D68" s="35"/>
      <c r="E68" s="35"/>
      <c r="F68" s="35"/>
      <c r="G68" s="35"/>
      <c r="H68" s="33"/>
    </row>
    <row r="69" spans="1:8">
      <c r="A69" s="38"/>
      <c r="B69" s="34" t="str">
        <f>B37</f>
        <v>ALL Round Length</v>
      </c>
      <c r="C69" s="33">
        <f>C37</f>
        <v>1</v>
      </c>
      <c r="D69" s="33">
        <f>D37</f>
        <v>12</v>
      </c>
      <c r="E69" s="35">
        <f>E37-0.15*2+0.075*2</f>
        <v>0.38</v>
      </c>
      <c r="F69" s="35">
        <v>0.1</v>
      </c>
      <c r="G69" s="35">
        <f>PRODUCT(C69:F69)</f>
        <v>0.45600000000000007</v>
      </c>
      <c r="H69" s="33" t="s">
        <v>7</v>
      </c>
    </row>
    <row r="70" spans="1:8">
      <c r="A70" s="38"/>
      <c r="B70" s="34"/>
      <c r="C70" s="33"/>
      <c r="D70" s="33"/>
      <c r="E70" s="35"/>
      <c r="F70" s="36" t="s">
        <v>33</v>
      </c>
      <c r="G70" s="36">
        <f>SUM(G69:G69)*1.1</f>
        <v>0.50160000000000016</v>
      </c>
      <c r="H70" s="38" t="s">
        <v>7</v>
      </c>
    </row>
    <row r="71" spans="1:8">
      <c r="A71" s="38"/>
      <c r="B71" s="37" t="s">
        <v>58</v>
      </c>
      <c r="C71" s="33"/>
      <c r="D71" s="35"/>
      <c r="E71" s="35"/>
      <c r="F71" s="35"/>
      <c r="G71" s="35"/>
      <c r="H71" s="33"/>
    </row>
    <row r="72" spans="1:8">
      <c r="A72" s="38"/>
      <c r="B72" s="34" t="s">
        <v>322</v>
      </c>
      <c r="C72" s="33">
        <v>1</v>
      </c>
      <c r="D72" s="35">
        <v>4.5</v>
      </c>
      <c r="E72" s="35">
        <v>2.6</v>
      </c>
      <c r="F72" s="35">
        <v>0.1</v>
      </c>
      <c r="G72" s="35">
        <f t="shared" ref="G72" si="0">PRODUCT(C72:F72)</f>
        <v>1.1700000000000002</v>
      </c>
      <c r="H72" s="33" t="s">
        <v>7</v>
      </c>
    </row>
    <row r="73" spans="1:8">
      <c r="A73" s="38"/>
      <c r="B73" s="37" t="s">
        <v>41</v>
      </c>
      <c r="C73" s="33"/>
      <c r="D73" s="35"/>
      <c r="E73" s="35"/>
      <c r="F73" s="36" t="s">
        <v>33</v>
      </c>
      <c r="G73" s="36">
        <f>SUM(G72:G72)*1.1</f>
        <v>1.2870000000000004</v>
      </c>
      <c r="H73" s="38" t="s">
        <v>7</v>
      </c>
    </row>
    <row r="74" spans="1:8">
      <c r="A74" s="38"/>
      <c r="B74" s="37"/>
      <c r="C74" s="33"/>
      <c r="D74" s="35"/>
      <c r="E74" s="35"/>
      <c r="F74" s="35"/>
      <c r="G74" s="36"/>
      <c r="H74" s="38"/>
    </row>
    <row r="75" spans="1:8">
      <c r="A75" s="38"/>
      <c r="B75" s="37" t="s">
        <v>59</v>
      </c>
      <c r="C75" s="33"/>
      <c r="D75" s="35"/>
      <c r="E75" s="35"/>
      <c r="F75" s="35"/>
      <c r="G75" s="36">
        <f>ROUND(G67+G70+G73,0)</f>
        <v>3</v>
      </c>
      <c r="H75" s="38" t="s">
        <v>7</v>
      </c>
    </row>
    <row r="76" spans="1:8">
      <c r="A76" s="44"/>
      <c r="B76" s="48"/>
      <c r="C76" s="40"/>
      <c r="D76" s="42"/>
      <c r="E76" s="42"/>
      <c r="F76" s="42"/>
      <c r="G76" s="45"/>
      <c r="H76" s="44"/>
    </row>
    <row r="77" spans="1:8">
      <c r="A77" s="38">
        <f>A64+1</f>
        <v>9</v>
      </c>
      <c r="B77" s="48" t="s">
        <v>587</v>
      </c>
      <c r="C77" s="33"/>
      <c r="D77" s="35"/>
      <c r="E77" s="35"/>
      <c r="F77" s="35"/>
      <c r="G77" s="35"/>
      <c r="H77" s="33"/>
    </row>
    <row r="78" spans="1:8">
      <c r="A78" s="38"/>
      <c r="B78" s="37" t="s">
        <v>583</v>
      </c>
      <c r="C78" s="33"/>
      <c r="D78" s="35"/>
      <c r="E78" s="35"/>
      <c r="F78" s="35"/>
      <c r="G78" s="35"/>
      <c r="H78" s="33"/>
    </row>
    <row r="79" spans="1:8">
      <c r="A79" s="38"/>
      <c r="B79" s="34" t="str">
        <f>B72</f>
        <v>Security  Extension</v>
      </c>
      <c r="C79" s="33">
        <f>C72</f>
        <v>1</v>
      </c>
      <c r="D79" s="35">
        <f>D72</f>
        <v>4.5</v>
      </c>
      <c r="E79" s="35">
        <f>E72</f>
        <v>2.6</v>
      </c>
      <c r="F79" s="35">
        <v>0.23</v>
      </c>
      <c r="G79" s="35">
        <f>PRODUCT(C79:F79)</f>
        <v>2.6910000000000003</v>
      </c>
      <c r="H79" s="33" t="s">
        <v>7</v>
      </c>
    </row>
    <row r="80" spans="1:8">
      <c r="A80" s="38"/>
      <c r="B80" s="34"/>
      <c r="C80" s="33"/>
      <c r="D80" s="35"/>
      <c r="E80" s="35"/>
      <c r="F80" s="36" t="s">
        <v>33</v>
      </c>
      <c r="G80" s="36">
        <f>ROUND(SUM(G79:G79)*1.1,0)</f>
        <v>3</v>
      </c>
      <c r="H80" s="38" t="s">
        <v>7</v>
      </c>
    </row>
    <row r="81" spans="1:8">
      <c r="A81" s="44"/>
      <c r="B81" s="48"/>
      <c r="C81" s="40"/>
      <c r="D81" s="42"/>
      <c r="E81" s="42"/>
      <c r="F81" s="42"/>
      <c r="G81" s="45"/>
      <c r="H81" s="44"/>
    </row>
    <row r="82" spans="1:8">
      <c r="A82" s="38">
        <f>A77+1</f>
        <v>10</v>
      </c>
      <c r="B82" s="37" t="s">
        <v>60</v>
      </c>
      <c r="C82" s="33"/>
      <c r="D82" s="35"/>
      <c r="E82" s="35"/>
      <c r="F82" s="35"/>
      <c r="G82" s="35"/>
      <c r="H82" s="33"/>
    </row>
    <row r="83" spans="1:8">
      <c r="A83" s="38"/>
      <c r="B83" s="34" t="s">
        <v>61</v>
      </c>
      <c r="C83" s="33">
        <v>1</v>
      </c>
      <c r="D83" s="35">
        <v>4.5</v>
      </c>
      <c r="E83" s="35">
        <v>3</v>
      </c>
      <c r="F83" s="35"/>
      <c r="G83" s="35">
        <f>ROUND(PRODUCT(C83:F83),0)</f>
        <v>14</v>
      </c>
      <c r="H83" s="33" t="s">
        <v>6</v>
      </c>
    </row>
    <row r="84" spans="1:8">
      <c r="A84" s="38"/>
      <c r="B84" s="37"/>
      <c r="C84" s="33"/>
      <c r="D84" s="35"/>
      <c r="E84" s="35"/>
      <c r="F84" s="36"/>
      <c r="G84" s="36">
        <f>ROUND(SUM(G83)*1.1,0)</f>
        <v>15</v>
      </c>
      <c r="H84" s="33" t="s">
        <v>6</v>
      </c>
    </row>
    <row r="85" spans="1:8">
      <c r="A85" s="38"/>
      <c r="B85" s="37"/>
      <c r="C85" s="33"/>
      <c r="D85" s="35"/>
      <c r="E85" s="35"/>
      <c r="F85" s="36"/>
      <c r="G85" s="36"/>
      <c r="H85" s="38"/>
    </row>
    <row r="86" spans="1:8">
      <c r="A86" s="38"/>
      <c r="B86" s="37" t="s">
        <v>185</v>
      </c>
      <c r="C86" s="33"/>
      <c r="D86" s="35"/>
      <c r="E86" s="35"/>
      <c r="F86" s="36"/>
      <c r="G86" s="36">
        <f>+G84</f>
        <v>15</v>
      </c>
      <c r="H86" s="38" t="s">
        <v>6</v>
      </c>
    </row>
    <row r="87" spans="1:8">
      <c r="A87" s="38"/>
      <c r="B87" s="37"/>
      <c r="C87" s="33"/>
      <c r="D87" s="35"/>
      <c r="E87" s="35"/>
      <c r="F87" s="36"/>
      <c r="G87" s="36"/>
      <c r="H87" s="38"/>
    </row>
    <row r="88" spans="1:8">
      <c r="A88" s="38">
        <f>A82+1</f>
        <v>11</v>
      </c>
      <c r="B88" s="37" t="s">
        <v>62</v>
      </c>
      <c r="C88" s="33"/>
      <c r="D88" s="35"/>
      <c r="E88" s="35"/>
      <c r="F88" s="36"/>
      <c r="G88" s="36"/>
      <c r="H88" s="38"/>
    </row>
    <row r="89" spans="1:8">
      <c r="A89" s="44"/>
      <c r="B89" s="48" t="s">
        <v>261</v>
      </c>
      <c r="C89" s="40"/>
      <c r="D89" s="42"/>
      <c r="E89" s="42"/>
      <c r="F89" s="45"/>
      <c r="G89" s="45"/>
      <c r="H89" s="44"/>
    </row>
    <row r="90" spans="1:8">
      <c r="A90" s="38"/>
      <c r="B90" s="37" t="s">
        <v>63</v>
      </c>
      <c r="C90" s="33"/>
      <c r="D90" s="35"/>
      <c r="E90" s="35"/>
      <c r="F90" s="36"/>
      <c r="G90" s="36"/>
      <c r="H90" s="38"/>
    </row>
    <row r="91" spans="1:8">
      <c r="A91" s="38"/>
      <c r="B91" s="34" t="s">
        <v>64</v>
      </c>
      <c r="C91" s="33">
        <f>C69</f>
        <v>1</v>
      </c>
      <c r="D91" s="35">
        <f>D69</f>
        <v>12</v>
      </c>
      <c r="E91" s="35">
        <v>0.45</v>
      </c>
      <c r="F91" s="35">
        <v>0.6</v>
      </c>
      <c r="G91" s="35">
        <f>PRODUCT(C91:F91)</f>
        <v>3.24</v>
      </c>
      <c r="H91" s="33" t="s">
        <v>7</v>
      </c>
    </row>
    <row r="92" spans="1:8">
      <c r="A92" s="38"/>
      <c r="B92" s="37"/>
      <c r="C92" s="33"/>
      <c r="D92" s="35"/>
      <c r="E92" s="35"/>
      <c r="F92" s="36"/>
      <c r="G92" s="36">
        <f>ROUND(SUM(G91)*1.1,0)</f>
        <v>4</v>
      </c>
      <c r="H92" s="38" t="s">
        <v>7</v>
      </c>
    </row>
    <row r="93" spans="1:8">
      <c r="A93" s="38"/>
      <c r="B93" s="37"/>
      <c r="C93" s="33"/>
      <c r="D93" s="35"/>
      <c r="E93" s="35"/>
      <c r="F93" s="36"/>
      <c r="G93" s="36"/>
      <c r="H93" s="33"/>
    </row>
    <row r="94" spans="1:8">
      <c r="A94" s="38"/>
      <c r="B94" s="37" t="s">
        <v>66</v>
      </c>
      <c r="C94" s="33"/>
      <c r="D94" s="35"/>
      <c r="E94" s="35"/>
      <c r="F94" s="36"/>
      <c r="G94" s="36">
        <f>G92</f>
        <v>4</v>
      </c>
      <c r="H94" s="38" t="s">
        <v>7</v>
      </c>
    </row>
    <row r="95" spans="1:8">
      <c r="A95" s="38"/>
      <c r="B95" s="37"/>
      <c r="C95" s="33"/>
      <c r="D95" s="35"/>
      <c r="E95" s="35"/>
      <c r="F95" s="36"/>
      <c r="G95" s="36"/>
      <c r="H95" s="33"/>
    </row>
    <row r="96" spans="1:8">
      <c r="A96" s="38">
        <f>A88+1</f>
        <v>12</v>
      </c>
      <c r="B96" s="37" t="s">
        <v>67</v>
      </c>
      <c r="C96" s="33"/>
      <c r="D96" s="35"/>
      <c r="E96" s="35"/>
      <c r="F96" s="35"/>
      <c r="G96" s="35"/>
      <c r="H96" s="33"/>
    </row>
    <row r="97" spans="1:8">
      <c r="A97" s="38"/>
      <c r="B97" s="34"/>
      <c r="C97" s="33"/>
      <c r="D97" s="35"/>
      <c r="E97" s="35"/>
      <c r="F97" s="35"/>
      <c r="G97" s="35">
        <f>ROUND(PRODUCT(C97:F97),0)</f>
        <v>0</v>
      </c>
      <c r="H97" s="33" t="s">
        <v>6</v>
      </c>
    </row>
    <row r="98" spans="1:8">
      <c r="A98" s="38"/>
      <c r="B98" s="37"/>
      <c r="C98" s="33"/>
      <c r="D98" s="35"/>
      <c r="E98" s="35"/>
      <c r="F98" s="36"/>
      <c r="G98" s="36">
        <f>ROUNDUP(SUM(G97)*1.1,0)</f>
        <v>0</v>
      </c>
      <c r="H98" s="33" t="s">
        <v>6</v>
      </c>
    </row>
    <row r="99" spans="1:8">
      <c r="A99" s="38"/>
      <c r="B99" s="37"/>
      <c r="C99" s="33"/>
      <c r="D99" s="35"/>
      <c r="E99" s="35"/>
      <c r="F99" s="36"/>
      <c r="G99" s="36"/>
      <c r="H99" s="38"/>
    </row>
    <row r="100" spans="1:8">
      <c r="A100" s="38"/>
      <c r="B100" s="37" t="s">
        <v>68</v>
      </c>
      <c r="C100" s="33"/>
      <c r="D100" s="35"/>
      <c r="E100" s="35"/>
      <c r="F100" s="36"/>
      <c r="G100" s="36">
        <f>+G98</f>
        <v>0</v>
      </c>
      <c r="H100" s="38" t="s">
        <v>6</v>
      </c>
    </row>
    <row r="101" spans="1:8">
      <c r="A101" s="38"/>
      <c r="B101" s="37"/>
      <c r="C101" s="33"/>
      <c r="D101" s="35"/>
      <c r="E101" s="35"/>
      <c r="F101" s="36"/>
      <c r="G101" s="36"/>
      <c r="H101" s="38"/>
    </row>
    <row r="102" spans="1:8">
      <c r="A102" s="38">
        <f>A96+1</f>
        <v>13</v>
      </c>
      <c r="B102" s="37" t="s">
        <v>69</v>
      </c>
      <c r="C102" s="33"/>
      <c r="D102" s="35"/>
      <c r="E102" s="35"/>
      <c r="F102" s="35"/>
      <c r="G102" s="36"/>
      <c r="H102" s="38"/>
    </row>
    <row r="103" spans="1:8">
      <c r="A103" s="38" t="s">
        <v>70</v>
      </c>
      <c r="B103" s="37" t="s">
        <v>259</v>
      </c>
      <c r="C103" s="33"/>
      <c r="D103" s="35"/>
      <c r="E103" s="35"/>
      <c r="F103" s="35"/>
      <c r="G103" s="35"/>
      <c r="H103" s="33"/>
    </row>
    <row r="104" spans="1:8">
      <c r="A104" s="38"/>
      <c r="B104" s="34" t="str">
        <f>B66</f>
        <v>F-1</v>
      </c>
      <c r="C104" s="33">
        <f>C66</f>
        <v>2</v>
      </c>
      <c r="D104" s="35">
        <f>D35-0.15*2</f>
        <v>1.5</v>
      </c>
      <c r="E104" s="35">
        <f>E35-0.15*2</f>
        <v>1.5</v>
      </c>
      <c r="F104" s="35">
        <v>0.45</v>
      </c>
      <c r="G104" s="35">
        <f>PRODUCT(C104:F104)</f>
        <v>2.0249999999999999</v>
      </c>
      <c r="H104" s="33" t="s">
        <v>7</v>
      </c>
    </row>
    <row r="105" spans="1:8">
      <c r="A105" s="38"/>
      <c r="B105" s="37" t="s">
        <v>71</v>
      </c>
      <c r="C105" s="33"/>
      <c r="D105" s="35"/>
      <c r="E105" s="35"/>
      <c r="F105" s="35"/>
      <c r="G105" s="36">
        <f>ROUND(SUM(G104)*1.1,0)</f>
        <v>2</v>
      </c>
      <c r="H105" s="38" t="s">
        <v>7</v>
      </c>
    </row>
    <row r="106" spans="1:8">
      <c r="A106" s="38"/>
      <c r="B106" s="37"/>
      <c r="C106" s="33"/>
      <c r="D106" s="35"/>
      <c r="E106" s="35"/>
      <c r="F106" s="35"/>
      <c r="G106" s="36"/>
      <c r="H106" s="38"/>
    </row>
    <row r="107" spans="1:8">
      <c r="A107" s="38" t="s">
        <v>72</v>
      </c>
      <c r="B107" s="37" t="s">
        <v>73</v>
      </c>
      <c r="C107" s="33"/>
      <c r="D107" s="35"/>
      <c r="E107" s="35"/>
      <c r="F107" s="35"/>
      <c r="G107" s="36"/>
      <c r="H107" s="33"/>
    </row>
    <row r="108" spans="1:8">
      <c r="A108" s="44"/>
      <c r="B108" s="48" t="s">
        <v>91</v>
      </c>
      <c r="C108" s="40"/>
      <c r="D108" s="42"/>
      <c r="E108" s="42"/>
      <c r="F108" s="42"/>
      <c r="G108" s="45"/>
      <c r="H108" s="40"/>
    </row>
    <row r="109" spans="1:8">
      <c r="A109" s="38"/>
      <c r="B109" s="37" t="s">
        <v>262</v>
      </c>
      <c r="C109" s="33"/>
      <c r="D109" s="35"/>
      <c r="E109" s="35"/>
      <c r="F109" s="35"/>
      <c r="G109" s="36"/>
      <c r="H109" s="33"/>
    </row>
    <row r="110" spans="1:8">
      <c r="A110" s="38"/>
      <c r="B110" s="34" t="s">
        <v>75</v>
      </c>
      <c r="C110" s="33">
        <f>C104</f>
        <v>2</v>
      </c>
      <c r="D110" s="35">
        <v>0.3</v>
      </c>
      <c r="E110" s="35">
        <v>0.45</v>
      </c>
      <c r="F110" s="35">
        <f>F35+F41+F57-F66-F104-F123</f>
        <v>2.4499999999999997</v>
      </c>
      <c r="G110" s="35">
        <f>PRODUCT(C110:F110)</f>
        <v>0.66149999999999998</v>
      </c>
      <c r="H110" s="33" t="s">
        <v>7</v>
      </c>
    </row>
    <row r="111" spans="1:8">
      <c r="A111" s="38"/>
      <c r="B111" s="37" t="s">
        <v>76</v>
      </c>
      <c r="C111" s="33"/>
      <c r="D111" s="35"/>
      <c r="E111" s="35"/>
      <c r="F111" s="35"/>
      <c r="G111" s="36">
        <f>ROUND(SUM(G110)*1.1,0)</f>
        <v>1</v>
      </c>
      <c r="H111" s="38" t="s">
        <v>7</v>
      </c>
    </row>
    <row r="112" spans="1:8">
      <c r="A112" s="38"/>
      <c r="B112" s="37"/>
      <c r="C112" s="33"/>
      <c r="D112" s="35"/>
      <c r="E112" s="35"/>
      <c r="F112" s="35"/>
      <c r="G112" s="36"/>
      <c r="H112" s="38"/>
    </row>
    <row r="113" spans="1:8">
      <c r="A113" s="38"/>
      <c r="B113" s="37" t="s">
        <v>263</v>
      </c>
      <c r="C113" s="33"/>
      <c r="D113" s="35"/>
      <c r="E113" s="35"/>
      <c r="F113" s="35"/>
      <c r="G113" s="35"/>
      <c r="H113" s="33"/>
    </row>
    <row r="114" spans="1:8">
      <c r="A114" s="38"/>
      <c r="B114" s="34" t="str">
        <f>B110</f>
        <v>C1</v>
      </c>
      <c r="C114" s="33">
        <f>C110</f>
        <v>2</v>
      </c>
      <c r="D114" s="35">
        <f>D110</f>
        <v>0.3</v>
      </c>
      <c r="E114" s="35">
        <f>E110</f>
        <v>0.45</v>
      </c>
      <c r="F114" s="35">
        <v>3</v>
      </c>
      <c r="G114" s="35">
        <f>PRODUCT(C114:F114)</f>
        <v>0.81</v>
      </c>
      <c r="H114" s="33" t="s">
        <v>7</v>
      </c>
    </row>
    <row r="115" spans="1:8">
      <c r="A115" s="38"/>
      <c r="B115" s="37" t="s">
        <v>41</v>
      </c>
      <c r="C115" s="33"/>
      <c r="D115" s="35"/>
      <c r="E115" s="35"/>
      <c r="F115" s="35"/>
      <c r="G115" s="36">
        <f>ROUND(SUM(G114)*1.1,0)</f>
        <v>1</v>
      </c>
      <c r="H115" s="38" t="s">
        <v>7</v>
      </c>
    </row>
    <row r="116" spans="1:8">
      <c r="A116" s="38"/>
      <c r="B116" s="37"/>
      <c r="C116" s="33"/>
      <c r="D116" s="35"/>
      <c r="E116" s="35"/>
      <c r="F116" s="35"/>
      <c r="G116" s="36"/>
      <c r="H116" s="38"/>
    </row>
    <row r="117" spans="1:8">
      <c r="A117" s="38"/>
      <c r="B117" s="37" t="s">
        <v>78</v>
      </c>
      <c r="C117" s="33"/>
      <c r="D117" s="36" t="s">
        <v>79</v>
      </c>
      <c r="E117" s="36"/>
      <c r="F117" s="35"/>
      <c r="G117" s="36">
        <f>G111</f>
        <v>1</v>
      </c>
      <c r="H117" s="38" t="s">
        <v>7</v>
      </c>
    </row>
    <row r="118" spans="1:8">
      <c r="A118" s="38"/>
      <c r="B118" s="37" t="s">
        <v>78</v>
      </c>
      <c r="C118" s="142" t="s">
        <v>264</v>
      </c>
      <c r="D118" s="143"/>
      <c r="E118" s="144"/>
      <c r="F118" s="145"/>
      <c r="G118" s="36">
        <f>G115</f>
        <v>1</v>
      </c>
      <c r="H118" s="38" t="s">
        <v>7</v>
      </c>
    </row>
    <row r="119" spans="1:8">
      <c r="A119" s="38"/>
      <c r="B119" s="37"/>
      <c r="C119" s="36"/>
      <c r="D119" s="36"/>
      <c r="E119" s="35"/>
      <c r="F119" s="36" t="s">
        <v>23</v>
      </c>
      <c r="G119" s="36">
        <f>SUM(G117:G118)</f>
        <v>2</v>
      </c>
      <c r="H119" s="38" t="s">
        <v>7</v>
      </c>
    </row>
    <row r="120" spans="1:8">
      <c r="A120" s="38"/>
      <c r="B120" s="34"/>
      <c r="C120" s="33"/>
      <c r="D120" s="35"/>
      <c r="E120" s="35"/>
      <c r="F120" s="35"/>
      <c r="G120" s="35"/>
      <c r="H120" s="33"/>
    </row>
    <row r="121" spans="1:8">
      <c r="A121" s="38" t="s">
        <v>81</v>
      </c>
      <c r="B121" s="37" t="s">
        <v>82</v>
      </c>
      <c r="C121" s="33"/>
      <c r="D121" s="35"/>
      <c r="E121" s="35"/>
      <c r="F121" s="35"/>
      <c r="G121" s="35"/>
      <c r="H121" s="33"/>
    </row>
    <row r="122" spans="1:8">
      <c r="A122" s="38"/>
      <c r="B122" s="37" t="s">
        <v>83</v>
      </c>
      <c r="C122" s="33"/>
      <c r="D122" s="35"/>
      <c r="E122" s="35"/>
      <c r="F122" s="35"/>
      <c r="G122" s="35"/>
      <c r="H122" s="33"/>
    </row>
    <row r="123" spans="1:8">
      <c r="A123" s="38"/>
      <c r="B123" s="34" t="s">
        <v>215</v>
      </c>
      <c r="C123" s="33">
        <v>2</v>
      </c>
      <c r="D123" s="35">
        <v>4.5</v>
      </c>
      <c r="E123" s="35">
        <v>0.23</v>
      </c>
      <c r="F123" s="146">
        <v>0.3</v>
      </c>
      <c r="G123" s="35">
        <f>PRODUCT(C123:F123)</f>
        <v>0.62100000000000011</v>
      </c>
      <c r="H123" s="33" t="s">
        <v>7</v>
      </c>
    </row>
    <row r="124" spans="1:8">
      <c r="A124" s="38"/>
      <c r="B124" s="37" t="s">
        <v>85</v>
      </c>
      <c r="C124" s="33"/>
      <c r="D124" s="35"/>
      <c r="E124" s="35"/>
      <c r="F124" s="146"/>
      <c r="G124" s="35"/>
      <c r="H124" s="33"/>
    </row>
    <row r="125" spans="1:8">
      <c r="A125" s="38"/>
      <c r="B125" s="34" t="s">
        <v>265</v>
      </c>
      <c r="C125" s="33">
        <v>1</v>
      </c>
      <c r="D125" s="35">
        <v>3.5</v>
      </c>
      <c r="E125" s="35">
        <v>0.23</v>
      </c>
      <c r="F125" s="146">
        <v>0.3</v>
      </c>
      <c r="G125" s="35">
        <f t="shared" ref="G125" si="1">PRODUCT(C125:F125)</f>
        <v>0.24149999999999999</v>
      </c>
      <c r="H125" s="33" t="s">
        <v>7</v>
      </c>
    </row>
    <row r="126" spans="1:8">
      <c r="A126" s="38"/>
      <c r="B126" s="37" t="s">
        <v>41</v>
      </c>
      <c r="C126" s="33"/>
      <c r="D126" s="35"/>
      <c r="E126" s="35"/>
      <c r="F126" s="35"/>
      <c r="G126" s="36">
        <f>ROUND(SUM(G123:G125)*1.1,0)</f>
        <v>1</v>
      </c>
      <c r="H126" s="38" t="s">
        <v>7</v>
      </c>
    </row>
    <row r="127" spans="1:8">
      <c r="A127" s="44"/>
      <c r="B127" s="48"/>
      <c r="C127" s="40"/>
      <c r="D127" s="42"/>
      <c r="E127" s="42"/>
      <c r="F127" s="42"/>
      <c r="G127" s="45"/>
      <c r="H127" s="44"/>
    </row>
    <row r="128" spans="1:8">
      <c r="A128" s="38" t="s">
        <v>86</v>
      </c>
      <c r="B128" s="37" t="s">
        <v>87</v>
      </c>
      <c r="C128" s="33"/>
      <c r="D128" s="35"/>
      <c r="E128" s="35"/>
      <c r="F128" s="35"/>
      <c r="G128" s="35"/>
      <c r="H128" s="33"/>
    </row>
    <row r="129" spans="1:8">
      <c r="A129" s="38"/>
      <c r="B129" s="147" t="s">
        <v>266</v>
      </c>
      <c r="C129" s="33"/>
      <c r="D129" s="35"/>
      <c r="E129" s="35"/>
      <c r="F129" s="35"/>
      <c r="G129" s="35"/>
      <c r="H129" s="33"/>
    </row>
    <row r="130" spans="1:8">
      <c r="A130" s="38"/>
      <c r="B130" s="37" t="s">
        <v>83</v>
      </c>
      <c r="C130" s="33"/>
      <c r="D130" s="35"/>
      <c r="E130" s="35"/>
      <c r="F130" s="35"/>
      <c r="G130" s="35"/>
      <c r="H130" s="33"/>
    </row>
    <row r="131" spans="1:8">
      <c r="A131" s="38"/>
      <c r="B131" s="34" t="s">
        <v>208</v>
      </c>
      <c r="C131" s="33">
        <v>2</v>
      </c>
      <c r="D131" s="35">
        <v>4.5</v>
      </c>
      <c r="E131" s="35">
        <v>0.23</v>
      </c>
      <c r="F131" s="146">
        <v>0.27500000000000002</v>
      </c>
      <c r="G131" s="35">
        <f>PRODUCT(C131:F131)</f>
        <v>0.56925000000000014</v>
      </c>
      <c r="H131" s="33" t="s">
        <v>7</v>
      </c>
    </row>
    <row r="132" spans="1:8">
      <c r="A132" s="38"/>
      <c r="B132" s="37" t="s">
        <v>85</v>
      </c>
      <c r="C132" s="33"/>
      <c r="D132" s="35"/>
      <c r="E132" s="35"/>
      <c r="F132" s="146"/>
      <c r="G132" s="35"/>
      <c r="H132" s="33"/>
    </row>
    <row r="133" spans="1:8">
      <c r="A133" s="44"/>
      <c r="B133" s="34" t="s">
        <v>209</v>
      </c>
      <c r="C133" s="40">
        <v>2</v>
      </c>
      <c r="D133" s="35">
        <v>3.5</v>
      </c>
      <c r="E133" s="42">
        <v>0.23</v>
      </c>
      <c r="F133" s="146">
        <v>0.27500000000000002</v>
      </c>
      <c r="G133" s="35">
        <f>PRODUCT(C133:F133)</f>
        <v>0.44275000000000009</v>
      </c>
      <c r="H133" s="33" t="s">
        <v>7</v>
      </c>
    </row>
    <row r="134" spans="1:8">
      <c r="A134" s="38"/>
      <c r="B134" s="37"/>
      <c r="C134" s="33"/>
      <c r="D134" s="35"/>
      <c r="E134" s="35"/>
      <c r="F134" s="36" t="s">
        <v>33</v>
      </c>
      <c r="G134" s="36">
        <f>ROUND(SUM(G131:G133)*1.1,0)</f>
        <v>1</v>
      </c>
      <c r="H134" s="36" t="s">
        <v>7</v>
      </c>
    </row>
    <row r="135" spans="1:8">
      <c r="A135" s="38"/>
      <c r="B135" s="37"/>
      <c r="C135" s="33"/>
      <c r="D135" s="35"/>
      <c r="E135" s="35"/>
      <c r="F135" s="36"/>
      <c r="G135" s="36"/>
      <c r="H135" s="36"/>
    </row>
    <row r="136" spans="1:8">
      <c r="A136" s="38"/>
      <c r="B136" s="148" t="s">
        <v>88</v>
      </c>
      <c r="C136" s="33"/>
      <c r="D136" s="36" t="s">
        <v>80</v>
      </c>
      <c r="E136" s="36"/>
      <c r="F136" s="36" t="s">
        <v>23</v>
      </c>
      <c r="G136" s="36">
        <f>G134</f>
        <v>1</v>
      </c>
      <c r="H136" s="38" t="s">
        <v>7</v>
      </c>
    </row>
    <row r="137" spans="1:8">
      <c r="A137" s="38"/>
      <c r="B137" s="37"/>
      <c r="C137" s="33"/>
      <c r="D137" s="35"/>
      <c r="E137" s="35"/>
      <c r="F137" s="35"/>
      <c r="G137" s="36"/>
      <c r="H137" s="36"/>
    </row>
    <row r="138" spans="1:8">
      <c r="A138" s="38" t="s">
        <v>89</v>
      </c>
      <c r="B138" s="37" t="s">
        <v>90</v>
      </c>
      <c r="C138" s="33"/>
      <c r="D138" s="35"/>
      <c r="E138" s="35"/>
      <c r="F138" s="35"/>
      <c r="G138" s="35"/>
      <c r="H138" s="33"/>
    </row>
    <row r="139" spans="1:8">
      <c r="A139" s="38"/>
      <c r="B139" s="37" t="s">
        <v>268</v>
      </c>
    </row>
    <row r="140" spans="1:8">
      <c r="A140" s="38"/>
      <c r="B140" s="34" t="s">
        <v>90</v>
      </c>
      <c r="C140" s="33">
        <v>1</v>
      </c>
      <c r="D140" s="35">
        <v>4.5</v>
      </c>
      <c r="E140" s="35">
        <v>3.5</v>
      </c>
      <c r="F140" s="146">
        <v>0.15</v>
      </c>
      <c r="G140" s="35">
        <f>PRODUCT(C140:F140)</f>
        <v>2.3624999999999998</v>
      </c>
      <c r="H140" s="33" t="s">
        <v>7</v>
      </c>
    </row>
    <row r="141" spans="1:8">
      <c r="A141" s="38"/>
      <c r="B141" s="34"/>
      <c r="C141" s="33"/>
      <c r="D141" s="35"/>
      <c r="E141" s="35"/>
      <c r="F141" s="35"/>
      <c r="G141" s="36" t="s">
        <v>34</v>
      </c>
      <c r="H141" s="33"/>
    </row>
    <row r="142" spans="1:8">
      <c r="A142" s="44"/>
      <c r="B142" s="41"/>
      <c r="C142" s="33"/>
      <c r="D142" s="35"/>
      <c r="E142" s="35"/>
      <c r="F142" s="35"/>
      <c r="G142" s="36">
        <f>ROUNDUP(SUM(G140:G141)*1.1,0)</f>
        <v>3</v>
      </c>
      <c r="H142" s="38" t="s">
        <v>7</v>
      </c>
    </row>
    <row r="143" spans="1:8">
      <c r="A143" s="38"/>
      <c r="B143" s="34"/>
      <c r="C143" s="33"/>
      <c r="D143" s="35"/>
      <c r="E143" s="35"/>
      <c r="F143" s="35"/>
      <c r="G143" s="36"/>
      <c r="H143" s="38"/>
    </row>
    <row r="144" spans="1:8">
      <c r="A144" s="38"/>
      <c r="B144" s="148" t="s">
        <v>90</v>
      </c>
      <c r="C144" s="33"/>
      <c r="D144" s="36" t="s">
        <v>80</v>
      </c>
      <c r="E144" s="36"/>
      <c r="F144" s="36" t="s">
        <v>23</v>
      </c>
      <c r="G144" s="36">
        <f>G142</f>
        <v>3</v>
      </c>
      <c r="H144" s="36" t="s">
        <v>7</v>
      </c>
    </row>
    <row r="145" spans="1:14">
      <c r="A145" s="44"/>
      <c r="B145" s="41"/>
      <c r="C145" s="40"/>
      <c r="D145" s="42"/>
      <c r="E145" s="42"/>
      <c r="F145" s="42"/>
      <c r="G145" s="45"/>
      <c r="H145" s="45"/>
    </row>
    <row r="146" spans="1:14">
      <c r="A146" s="38" t="s">
        <v>170</v>
      </c>
      <c r="B146" s="37" t="s">
        <v>100</v>
      </c>
      <c r="C146" s="33"/>
      <c r="D146" s="35"/>
      <c r="E146" s="35"/>
      <c r="F146" s="36"/>
      <c r="G146" s="36"/>
      <c r="H146" s="38"/>
    </row>
    <row r="147" spans="1:14">
      <c r="A147" s="38"/>
      <c r="B147" s="83"/>
      <c r="C147" s="33">
        <v>2</v>
      </c>
      <c r="D147" s="35">
        <v>4.5</v>
      </c>
      <c r="E147" s="35">
        <v>0.23</v>
      </c>
      <c r="F147" s="35">
        <v>0.3</v>
      </c>
      <c r="G147" s="35">
        <f t="shared" ref="G147:G148" si="2">PRODUCT(C147:F147)</f>
        <v>0.62100000000000011</v>
      </c>
      <c r="H147" s="33" t="s">
        <v>7</v>
      </c>
    </row>
    <row r="148" spans="1:14">
      <c r="A148" s="38"/>
      <c r="B148" s="83"/>
      <c r="C148" s="33">
        <v>1</v>
      </c>
      <c r="D148" s="35">
        <v>3.5</v>
      </c>
      <c r="E148" s="35">
        <v>0.23</v>
      </c>
      <c r="F148" s="35">
        <v>0.3</v>
      </c>
      <c r="G148" s="35">
        <f t="shared" si="2"/>
        <v>0.24149999999999999</v>
      </c>
      <c r="H148" s="33" t="s">
        <v>7</v>
      </c>
    </row>
    <row r="149" spans="1:14">
      <c r="A149" s="38"/>
      <c r="B149" s="34"/>
      <c r="C149" s="33"/>
      <c r="D149" s="35"/>
      <c r="E149" s="35"/>
      <c r="F149" s="35"/>
      <c r="G149" s="35"/>
      <c r="H149" s="33"/>
      <c r="J149" s="4"/>
      <c r="K149" s="4"/>
      <c r="L149" s="4"/>
      <c r="M149" s="4"/>
      <c r="N149" s="4"/>
    </row>
    <row r="150" spans="1:14">
      <c r="A150" s="38"/>
      <c r="B150" s="37" t="s">
        <v>100</v>
      </c>
      <c r="C150" s="33"/>
      <c r="D150" s="36" t="s">
        <v>80</v>
      </c>
      <c r="E150" s="35"/>
      <c r="F150" s="36" t="s">
        <v>23</v>
      </c>
      <c r="G150" s="36">
        <f>ROUND(SUM(G147:G149)*1.1,0)</f>
        <v>1</v>
      </c>
      <c r="H150" s="38" t="s">
        <v>7</v>
      </c>
      <c r="J150" s="4"/>
      <c r="K150" s="4"/>
      <c r="L150" s="4"/>
      <c r="M150" s="4"/>
      <c r="N150" s="4"/>
    </row>
    <row r="151" spans="1:14">
      <c r="A151" s="38"/>
      <c r="B151" s="37"/>
      <c r="C151" s="33"/>
      <c r="D151" s="35"/>
      <c r="E151" s="35"/>
      <c r="F151" s="36"/>
      <c r="G151" s="36"/>
      <c r="H151" s="38"/>
    </row>
    <row r="152" spans="1:14">
      <c r="A152" s="38" t="s">
        <v>171</v>
      </c>
      <c r="B152" s="37" t="s">
        <v>105</v>
      </c>
      <c r="C152" s="33"/>
      <c r="D152" s="35"/>
      <c r="E152" s="35"/>
      <c r="F152" s="36"/>
      <c r="G152" s="36"/>
      <c r="H152" s="38"/>
    </row>
    <row r="153" spans="1:14">
      <c r="A153" s="44"/>
      <c r="B153" s="83"/>
      <c r="C153" s="40">
        <f>C148</f>
        <v>1</v>
      </c>
      <c r="D153" s="42">
        <v>13.2</v>
      </c>
      <c r="E153" s="35">
        <v>0.6</v>
      </c>
      <c r="F153" s="35">
        <v>7.4999999999999997E-2</v>
      </c>
      <c r="G153" s="35">
        <f t="shared" ref="G153" si="3">PRODUCT(C153:F153)</f>
        <v>0.59399999999999986</v>
      </c>
      <c r="H153" s="33" t="s">
        <v>7</v>
      </c>
    </row>
    <row r="154" spans="1:14">
      <c r="A154" s="38"/>
      <c r="B154" s="34"/>
      <c r="C154" s="33"/>
      <c r="D154" s="36"/>
      <c r="E154" s="35"/>
      <c r="F154" s="36"/>
      <c r="G154" s="36">
        <f>ROUNDUP(SUM(G153:G153)*1.1,0)</f>
        <v>1</v>
      </c>
      <c r="H154" s="38" t="s">
        <v>7</v>
      </c>
    </row>
    <row r="155" spans="1:14">
      <c r="A155" s="38"/>
      <c r="B155" s="34"/>
      <c r="C155" s="33"/>
      <c r="D155" s="35"/>
      <c r="E155" s="35"/>
      <c r="F155" s="36"/>
      <c r="G155" s="36"/>
      <c r="H155" s="38"/>
    </row>
    <row r="156" spans="1:14">
      <c r="A156" s="38"/>
      <c r="B156" s="37" t="s">
        <v>106</v>
      </c>
      <c r="C156" s="11"/>
      <c r="D156" s="36" t="s">
        <v>80</v>
      </c>
      <c r="E156" s="35"/>
      <c r="F156" s="36" t="s">
        <v>23</v>
      </c>
      <c r="G156" s="36">
        <f>G154</f>
        <v>1</v>
      </c>
      <c r="H156" s="38" t="s">
        <v>7</v>
      </c>
    </row>
    <row r="157" spans="1:14">
      <c r="A157" s="38"/>
      <c r="B157" s="37"/>
      <c r="C157" s="11"/>
      <c r="D157" s="36"/>
      <c r="E157" s="35"/>
      <c r="F157" s="36"/>
      <c r="G157" s="36"/>
      <c r="H157" s="38"/>
    </row>
    <row r="158" spans="1:14">
      <c r="A158" s="38"/>
      <c r="B158" s="37" t="s">
        <v>107</v>
      </c>
      <c r="C158" s="33"/>
      <c r="D158" s="35"/>
      <c r="E158" s="35"/>
      <c r="F158" s="35"/>
      <c r="G158" s="36"/>
      <c r="H158" s="38"/>
    </row>
    <row r="159" spans="1:14">
      <c r="A159" s="38"/>
      <c r="B159" s="37" t="s">
        <v>108</v>
      </c>
      <c r="C159" s="33"/>
      <c r="D159" s="35"/>
      <c r="E159" s="35"/>
      <c r="F159" s="35"/>
      <c r="G159" s="36">
        <f>G105+G117+G126</f>
        <v>4</v>
      </c>
      <c r="H159" s="38" t="s">
        <v>7</v>
      </c>
    </row>
    <row r="160" spans="1:14">
      <c r="A160" s="38"/>
      <c r="B160" s="37" t="s">
        <v>109</v>
      </c>
      <c r="C160" s="33"/>
      <c r="D160" s="35"/>
      <c r="E160" s="35"/>
      <c r="F160" s="35"/>
      <c r="G160" s="36">
        <f>G118+G136+G144</f>
        <v>5</v>
      </c>
      <c r="H160" s="38" t="s">
        <v>7</v>
      </c>
    </row>
    <row r="161" spans="1:14" s="4" customFormat="1">
      <c r="A161" s="44"/>
      <c r="B161" s="48" t="s">
        <v>496</v>
      </c>
      <c r="C161" s="40"/>
      <c r="D161" s="42"/>
      <c r="E161" s="174"/>
      <c r="F161" s="46"/>
      <c r="G161" s="45">
        <f>G150+G156</f>
        <v>2</v>
      </c>
      <c r="H161" s="38" t="s">
        <v>7</v>
      </c>
      <c r="J161"/>
      <c r="K161"/>
      <c r="L161"/>
      <c r="M161"/>
      <c r="N161"/>
    </row>
    <row r="162" spans="1:14" s="4" customFormat="1">
      <c r="A162" s="38"/>
      <c r="B162" s="37"/>
      <c r="C162" s="33"/>
      <c r="D162" s="35"/>
      <c r="E162" s="632" t="s">
        <v>110</v>
      </c>
      <c r="F162" s="633"/>
      <c r="G162" s="36">
        <f>SUM(G159:G161)</f>
        <v>11</v>
      </c>
      <c r="H162" s="38" t="s">
        <v>7</v>
      </c>
      <c r="I162" s="5"/>
      <c r="J162"/>
      <c r="K162"/>
      <c r="L162"/>
      <c r="M162"/>
      <c r="N162"/>
    </row>
    <row r="163" spans="1:14">
      <c r="A163" s="38"/>
      <c r="B163" s="37"/>
      <c r="C163" s="33"/>
      <c r="D163" s="35"/>
      <c r="E163" s="35"/>
      <c r="F163" s="36"/>
      <c r="G163" s="36"/>
      <c r="H163" s="38"/>
    </row>
    <row r="164" spans="1:14">
      <c r="A164" s="38">
        <f>A102+1</f>
        <v>14</v>
      </c>
      <c r="B164" s="105" t="s">
        <v>111</v>
      </c>
      <c r="C164" s="106"/>
      <c r="D164" s="107"/>
      <c r="E164" s="107"/>
      <c r="F164" s="107"/>
      <c r="G164" s="107"/>
      <c r="H164" s="106"/>
    </row>
    <row r="165" spans="1:14">
      <c r="A165" s="38"/>
      <c r="B165" s="108" t="s">
        <v>112</v>
      </c>
      <c r="C165" s="106"/>
      <c r="D165" s="107">
        <f>G105</f>
        <v>2</v>
      </c>
      <c r="E165" s="107" t="s">
        <v>113</v>
      </c>
      <c r="F165" s="12">
        <v>60</v>
      </c>
      <c r="G165" s="107">
        <f t="shared" ref="G165:G172" si="4">F165*D165</f>
        <v>120</v>
      </c>
      <c r="H165" s="106" t="s">
        <v>114</v>
      </c>
    </row>
    <row r="166" spans="1:14">
      <c r="A166" s="38"/>
      <c r="B166" s="108" t="s">
        <v>115</v>
      </c>
      <c r="C166" s="106"/>
      <c r="D166" s="107">
        <f>G126</f>
        <v>1</v>
      </c>
      <c r="E166" s="107" t="s">
        <v>113</v>
      </c>
      <c r="F166" s="12">
        <v>150</v>
      </c>
      <c r="G166" s="107">
        <f t="shared" si="4"/>
        <v>150</v>
      </c>
      <c r="H166" s="106" t="s">
        <v>114</v>
      </c>
    </row>
    <row r="167" spans="1:14">
      <c r="A167" s="38"/>
      <c r="B167" s="108" t="s">
        <v>116</v>
      </c>
      <c r="C167" s="106"/>
      <c r="D167" s="107">
        <f>G119</f>
        <v>2</v>
      </c>
      <c r="E167" s="107" t="s">
        <v>113</v>
      </c>
      <c r="F167" s="12">
        <v>250</v>
      </c>
      <c r="G167" s="107">
        <f t="shared" si="4"/>
        <v>500</v>
      </c>
      <c r="H167" s="106" t="s">
        <v>114</v>
      </c>
    </row>
    <row r="168" spans="1:14">
      <c r="A168" s="38"/>
      <c r="B168" s="108" t="s">
        <v>117</v>
      </c>
      <c r="C168" s="106"/>
      <c r="D168" s="107">
        <f>G136</f>
        <v>1</v>
      </c>
      <c r="E168" s="107" t="s">
        <v>113</v>
      </c>
      <c r="F168" s="12">
        <v>250</v>
      </c>
      <c r="G168" s="107">
        <f t="shared" si="4"/>
        <v>250</v>
      </c>
      <c r="H168" s="106" t="s">
        <v>114</v>
      </c>
    </row>
    <row r="169" spans="1:14">
      <c r="A169" s="38"/>
      <c r="B169" s="108" t="s">
        <v>118</v>
      </c>
      <c r="C169" s="106"/>
      <c r="D169" s="107">
        <f>G144</f>
        <v>3</v>
      </c>
      <c r="E169" s="107" t="s">
        <v>113</v>
      </c>
      <c r="F169" s="12">
        <v>80</v>
      </c>
      <c r="G169" s="107">
        <f t="shared" si="4"/>
        <v>240</v>
      </c>
      <c r="H169" s="106" t="s">
        <v>114</v>
      </c>
    </row>
    <row r="170" spans="1:14">
      <c r="A170" s="38"/>
      <c r="B170" s="108" t="s">
        <v>410</v>
      </c>
      <c r="C170" s="106"/>
      <c r="D170" s="107">
        <v>0</v>
      </c>
      <c r="E170" s="107" t="s">
        <v>113</v>
      </c>
      <c r="F170" s="12">
        <v>100</v>
      </c>
      <c r="G170" s="107">
        <f t="shared" si="4"/>
        <v>0</v>
      </c>
      <c r="H170" s="106" t="s">
        <v>114</v>
      </c>
    </row>
    <row r="171" spans="1:14">
      <c r="A171" s="38"/>
      <c r="B171" s="109" t="s">
        <v>409</v>
      </c>
      <c r="C171" s="106"/>
      <c r="D171" s="107">
        <f>G150</f>
        <v>1</v>
      </c>
      <c r="E171" s="107" t="s">
        <v>113</v>
      </c>
      <c r="F171" s="12">
        <v>80</v>
      </c>
      <c r="G171" s="107">
        <f t="shared" si="4"/>
        <v>80</v>
      </c>
      <c r="H171" s="106" t="s">
        <v>114</v>
      </c>
    </row>
    <row r="172" spans="1:14">
      <c r="A172" s="38"/>
      <c r="B172" s="109" t="s">
        <v>412</v>
      </c>
      <c r="C172" s="106"/>
      <c r="D172" s="107">
        <f>G156</f>
        <v>1</v>
      </c>
      <c r="E172" s="107" t="s">
        <v>113</v>
      </c>
      <c r="F172" s="12">
        <v>60</v>
      </c>
      <c r="G172" s="107">
        <f t="shared" si="4"/>
        <v>60</v>
      </c>
      <c r="H172" s="106" t="s">
        <v>114</v>
      </c>
    </row>
    <row r="173" spans="1:14">
      <c r="A173" s="38"/>
      <c r="B173" s="109"/>
      <c r="C173" s="106"/>
      <c r="D173" s="107">
        <f>ROUNDUP(SUM(D165:D172),0)</f>
        <v>11</v>
      </c>
      <c r="E173" s="107"/>
      <c r="F173" s="107"/>
      <c r="G173" s="107">
        <f>ROUND(SUM(G165:G172),0)</f>
        <v>1400</v>
      </c>
      <c r="H173" s="106" t="s">
        <v>114</v>
      </c>
    </row>
    <row r="174" spans="1:14">
      <c r="A174" s="38"/>
      <c r="B174" s="109" t="s">
        <v>119</v>
      </c>
      <c r="C174" s="106"/>
      <c r="D174" s="107"/>
      <c r="E174" s="107"/>
      <c r="F174" s="107"/>
      <c r="G174" s="107">
        <f>ROUND(+G173*5%,0)</f>
        <v>70</v>
      </c>
      <c r="H174" s="106" t="s">
        <v>114</v>
      </c>
    </row>
    <row r="175" spans="1:14">
      <c r="A175" s="38"/>
      <c r="B175" s="109"/>
      <c r="C175" s="106"/>
      <c r="D175" s="107"/>
      <c r="E175" s="107"/>
      <c r="F175" s="107"/>
      <c r="G175" s="107"/>
      <c r="H175" s="106"/>
    </row>
    <row r="176" spans="1:14">
      <c r="A176" s="38"/>
      <c r="B176" s="109"/>
      <c r="C176" s="106"/>
      <c r="D176" s="107"/>
      <c r="E176" s="107"/>
      <c r="F176" s="107"/>
      <c r="G176" s="110">
        <f>SUM(G173:G175)</f>
        <v>1470</v>
      </c>
      <c r="H176" s="111" t="s">
        <v>120</v>
      </c>
    </row>
    <row r="177" spans="1:8">
      <c r="A177" s="38"/>
      <c r="B177" s="109"/>
      <c r="C177" s="106"/>
      <c r="D177" s="107"/>
      <c r="E177" s="107"/>
      <c r="F177" s="110" t="s">
        <v>121</v>
      </c>
      <c r="G177" s="110">
        <f>ROUNDUP((G176/1000),0)</f>
        <v>2</v>
      </c>
      <c r="H177" s="111" t="s">
        <v>122</v>
      </c>
    </row>
    <row r="178" spans="1:8">
      <c r="A178" s="10"/>
      <c r="B178" s="112"/>
      <c r="C178" s="11"/>
      <c r="D178" s="11"/>
      <c r="E178" s="11"/>
      <c r="F178" s="11"/>
      <c r="G178" s="11"/>
      <c r="H178" s="11"/>
    </row>
    <row r="179" spans="1:8">
      <c r="A179" s="38">
        <f>A164+1</f>
        <v>15</v>
      </c>
      <c r="B179" s="37" t="s">
        <v>123</v>
      </c>
      <c r="C179" s="11"/>
      <c r="D179" s="11"/>
      <c r="E179" s="11"/>
      <c r="F179" s="11"/>
      <c r="G179" s="11"/>
      <c r="H179" s="11"/>
    </row>
    <row r="180" spans="1:8">
      <c r="A180" s="10"/>
      <c r="B180" s="29" t="str">
        <f>+B103</f>
        <v xml:space="preserve">Under Footing </v>
      </c>
      <c r="C180" s="11"/>
      <c r="D180" s="11"/>
      <c r="E180" s="11"/>
      <c r="F180" s="11"/>
      <c r="G180" s="35"/>
      <c r="H180" s="33"/>
    </row>
    <row r="181" spans="1:8">
      <c r="A181" s="10"/>
      <c r="B181" s="112" t="str">
        <f>+B104</f>
        <v>F-1</v>
      </c>
      <c r="C181" s="11">
        <f>+C104</f>
        <v>2</v>
      </c>
      <c r="D181" s="11">
        <f>(D104*2)+(E104*2)</f>
        <v>6</v>
      </c>
      <c r="E181" s="11"/>
      <c r="F181" s="12">
        <f>+F104</f>
        <v>0.45</v>
      </c>
      <c r="G181" s="35">
        <f>PRODUCT(C181:F181)</f>
        <v>5.4</v>
      </c>
      <c r="H181" s="33" t="s">
        <v>6</v>
      </c>
    </row>
    <row r="182" spans="1:8">
      <c r="A182" s="10"/>
      <c r="B182" s="29" t="s">
        <v>269</v>
      </c>
      <c r="C182" s="11"/>
      <c r="D182" s="11"/>
      <c r="E182" s="11"/>
      <c r="F182" s="11"/>
      <c r="G182" s="36">
        <f>ROUND(SUM(G181)*1.1,0)</f>
        <v>6</v>
      </c>
      <c r="H182" s="38" t="s">
        <v>6</v>
      </c>
    </row>
    <row r="183" spans="1:8">
      <c r="A183" s="10"/>
      <c r="B183" s="29"/>
      <c r="C183" s="11"/>
      <c r="D183" s="11"/>
      <c r="E183" s="11"/>
      <c r="F183" s="11"/>
      <c r="G183" s="36"/>
      <c r="H183" s="38"/>
    </row>
    <row r="184" spans="1:8">
      <c r="A184" s="10"/>
      <c r="B184" s="29" t="str">
        <f>+B107</f>
        <v>RCC Columns</v>
      </c>
      <c r="C184" s="11"/>
      <c r="D184" s="11"/>
      <c r="E184" s="11"/>
      <c r="F184" s="11"/>
      <c r="G184" s="11"/>
      <c r="H184" s="11"/>
    </row>
    <row r="185" spans="1:8">
      <c r="A185" s="10"/>
      <c r="B185" s="29" t="str">
        <f>+B109</f>
        <v xml:space="preserve">Below FFL </v>
      </c>
      <c r="C185" s="11"/>
      <c r="D185" s="11"/>
      <c r="E185" s="11"/>
      <c r="F185" s="11"/>
      <c r="G185" s="11"/>
      <c r="H185" s="11"/>
    </row>
    <row r="186" spans="1:8">
      <c r="A186" s="10"/>
      <c r="B186" s="112" t="str">
        <f>+B110</f>
        <v>C1</v>
      </c>
      <c r="C186" s="11">
        <f>+C110</f>
        <v>2</v>
      </c>
      <c r="D186" s="11">
        <f>+(D110+E110)*2</f>
        <v>1.5</v>
      </c>
      <c r="E186" s="11"/>
      <c r="F186" s="12">
        <f>+F110</f>
        <v>2.4499999999999997</v>
      </c>
      <c r="G186" s="35">
        <f>PRODUCT(C186:F186)</f>
        <v>7.35</v>
      </c>
      <c r="H186" s="33" t="s">
        <v>6</v>
      </c>
    </row>
    <row r="187" spans="1:8">
      <c r="A187" s="10"/>
      <c r="B187" s="29"/>
      <c r="C187" s="11"/>
      <c r="D187" s="11"/>
      <c r="E187" s="11"/>
      <c r="F187" s="11"/>
      <c r="G187" s="36">
        <f>ROUND(SUM(G186:G186)*1.1,0)</f>
        <v>8</v>
      </c>
      <c r="H187" s="38" t="s">
        <v>6</v>
      </c>
    </row>
    <row r="188" spans="1:8">
      <c r="A188" s="10"/>
      <c r="B188" s="29" t="str">
        <f>+B113</f>
        <v xml:space="preserve">RCC for columns(above FFL upto GF)  </v>
      </c>
      <c r="C188" s="11"/>
      <c r="D188" s="11"/>
      <c r="E188" s="11"/>
      <c r="F188" s="11"/>
      <c r="G188" s="11"/>
      <c r="H188" s="11"/>
    </row>
    <row r="189" spans="1:8">
      <c r="A189" s="10"/>
      <c r="B189" s="112" t="str">
        <f>+B114</f>
        <v>C1</v>
      </c>
      <c r="C189" s="11">
        <f>+C114</f>
        <v>2</v>
      </c>
      <c r="D189" s="11">
        <f>+(D114+E114)*2</f>
        <v>1.5</v>
      </c>
      <c r="E189" s="11"/>
      <c r="F189" s="12">
        <f>+F114</f>
        <v>3</v>
      </c>
      <c r="G189" s="35">
        <f>PRODUCT(C189:F189)</f>
        <v>9</v>
      </c>
      <c r="H189" s="33" t="s">
        <v>6</v>
      </c>
    </row>
    <row r="190" spans="1:8">
      <c r="A190" s="10"/>
      <c r="B190" s="112"/>
      <c r="C190" s="11"/>
      <c r="D190" s="11"/>
      <c r="E190" s="11"/>
      <c r="F190" s="12"/>
      <c r="G190" s="36">
        <f>ROUND(SUM(G189:G189)*1.1,0)</f>
        <v>10</v>
      </c>
      <c r="H190" s="38" t="s">
        <v>6</v>
      </c>
    </row>
    <row r="191" spans="1:8">
      <c r="A191" s="10"/>
      <c r="B191" s="112"/>
      <c r="C191" s="11"/>
      <c r="D191" s="11"/>
      <c r="E191" s="11"/>
      <c r="F191" s="11"/>
      <c r="G191" s="11"/>
      <c r="H191" s="11"/>
    </row>
    <row r="192" spans="1:8">
      <c r="A192" s="10"/>
      <c r="B192" s="29" t="s">
        <v>124</v>
      </c>
      <c r="C192" s="33"/>
      <c r="D192" s="36" t="s">
        <v>79</v>
      </c>
      <c r="E192" s="36"/>
      <c r="F192" s="11"/>
      <c r="G192" s="113">
        <f>G187</f>
        <v>8</v>
      </c>
      <c r="H192" s="38" t="s">
        <v>6</v>
      </c>
    </row>
    <row r="193" spans="1:8">
      <c r="A193" s="10"/>
      <c r="B193" s="29" t="s">
        <v>124</v>
      </c>
      <c r="C193" s="142" t="s">
        <v>233</v>
      </c>
      <c r="D193" s="143"/>
      <c r="E193" s="144"/>
      <c r="F193" s="11"/>
      <c r="G193" s="113">
        <f>G190</f>
        <v>10</v>
      </c>
      <c r="H193" s="38" t="s">
        <v>6</v>
      </c>
    </row>
    <row r="194" spans="1:8">
      <c r="A194" s="10"/>
      <c r="B194" s="29"/>
      <c r="C194" s="10"/>
      <c r="D194" s="10"/>
      <c r="E194" s="638" t="s">
        <v>110</v>
      </c>
      <c r="F194" s="639"/>
      <c r="G194" s="113">
        <f>SUM(G192:G193)</f>
        <v>18</v>
      </c>
      <c r="H194" s="38" t="s">
        <v>6</v>
      </c>
    </row>
    <row r="195" spans="1:8">
      <c r="A195" s="63"/>
      <c r="B195" s="124"/>
      <c r="C195" s="63"/>
      <c r="D195" s="63"/>
      <c r="E195" s="257"/>
      <c r="F195" s="258"/>
      <c r="G195" s="115"/>
      <c r="H195" s="44"/>
    </row>
    <row r="196" spans="1:8">
      <c r="A196" s="10"/>
      <c r="B196" s="29" t="s">
        <v>126</v>
      </c>
      <c r="C196" s="11"/>
      <c r="D196" s="11"/>
      <c r="E196" s="11"/>
      <c r="F196" s="11"/>
      <c r="G196" s="11"/>
      <c r="H196" s="11"/>
    </row>
    <row r="197" spans="1:8">
      <c r="A197" s="10"/>
      <c r="B197" s="29" t="str">
        <f>B122</f>
        <v>Horizontal  Beams</v>
      </c>
      <c r="C197" s="11"/>
      <c r="D197" s="11"/>
      <c r="E197" s="11"/>
      <c r="F197" s="11"/>
      <c r="G197" s="35"/>
      <c r="H197" s="33"/>
    </row>
    <row r="198" spans="1:8">
      <c r="A198" s="10"/>
      <c r="B198" s="112" t="str">
        <f>B123</f>
        <v>PB1</v>
      </c>
      <c r="C198" s="11">
        <f>C123</f>
        <v>2</v>
      </c>
      <c r="D198" s="11">
        <f>D123</f>
        <v>4.5</v>
      </c>
      <c r="E198" s="11"/>
      <c r="F198" s="11">
        <f>F123*2</f>
        <v>0.6</v>
      </c>
      <c r="G198" s="35">
        <f t="shared" ref="G198:G200" si="5">PRODUCT(C198:F198)</f>
        <v>5.3999999999999995</v>
      </c>
      <c r="H198" s="33" t="s">
        <v>6</v>
      </c>
    </row>
    <row r="199" spans="1:8">
      <c r="A199" s="10"/>
      <c r="B199" s="29" t="str">
        <f>B124</f>
        <v>Vertical  Beams</v>
      </c>
      <c r="C199" s="11"/>
      <c r="D199" s="11"/>
      <c r="E199" s="11"/>
      <c r="F199" s="11"/>
      <c r="G199" s="35"/>
      <c r="H199" s="33"/>
    </row>
    <row r="200" spans="1:8">
      <c r="A200" s="10"/>
      <c r="B200" s="112" t="str">
        <f>B125</f>
        <v>PB2</v>
      </c>
      <c r="C200" s="11">
        <f>C125</f>
        <v>1</v>
      </c>
      <c r="D200" s="11">
        <f>D125</f>
        <v>3.5</v>
      </c>
      <c r="E200" s="11"/>
      <c r="F200" s="11">
        <f>F125*2</f>
        <v>0.6</v>
      </c>
      <c r="G200" s="35">
        <f t="shared" si="5"/>
        <v>2.1</v>
      </c>
      <c r="H200" s="33" t="s">
        <v>6</v>
      </c>
    </row>
    <row r="201" spans="1:8">
      <c r="A201" s="10"/>
      <c r="B201" s="112"/>
      <c r="C201" s="11"/>
      <c r="D201" s="11"/>
      <c r="E201" s="11"/>
      <c r="F201" s="11"/>
      <c r="G201" s="36">
        <f>ROUND(SUM(G198:G200)*1.1,0)</f>
        <v>8</v>
      </c>
      <c r="H201" s="38" t="s">
        <v>6</v>
      </c>
    </row>
    <row r="202" spans="1:8">
      <c r="A202" s="10"/>
      <c r="B202" s="29" t="s">
        <v>127</v>
      </c>
      <c r="C202" s="11"/>
      <c r="D202" s="11"/>
      <c r="E202" s="11"/>
      <c r="F202" s="11"/>
      <c r="G202" s="11"/>
      <c r="H202" s="11"/>
    </row>
    <row r="203" spans="1:8">
      <c r="A203" s="10"/>
      <c r="B203" s="29" t="str">
        <f>B129</f>
        <v xml:space="preserve">Ground Floor </v>
      </c>
      <c r="C203" s="11"/>
      <c r="D203" s="11"/>
      <c r="E203" s="11"/>
      <c r="F203" s="11"/>
      <c r="G203" s="11"/>
      <c r="H203" s="11"/>
    </row>
    <row r="204" spans="1:8">
      <c r="A204" s="10"/>
      <c r="B204" s="29" t="str">
        <f>B130</f>
        <v>Horizontal  Beams</v>
      </c>
      <c r="C204" s="12"/>
      <c r="D204" s="12"/>
      <c r="E204" s="12"/>
      <c r="F204" s="12"/>
      <c r="G204" s="11"/>
      <c r="H204" s="11"/>
    </row>
    <row r="205" spans="1:8">
      <c r="A205" s="10"/>
      <c r="B205" s="112" t="str">
        <f>B131</f>
        <v>RB1</v>
      </c>
      <c r="C205" s="11">
        <f>C131</f>
        <v>2</v>
      </c>
      <c r="D205" s="11">
        <f>D131</f>
        <v>4.5</v>
      </c>
      <c r="E205" s="12"/>
      <c r="F205" s="12">
        <f>E131+F131*2</f>
        <v>0.78</v>
      </c>
      <c r="G205" s="35">
        <f t="shared" ref="G205:G207" si="6">PRODUCT(C205:F205)</f>
        <v>7.0200000000000005</v>
      </c>
      <c r="H205" s="33" t="s">
        <v>6</v>
      </c>
    </row>
    <row r="206" spans="1:8">
      <c r="A206" s="10"/>
      <c r="B206" s="29" t="str">
        <f>B132</f>
        <v>Vertical  Beams</v>
      </c>
      <c r="C206" s="11"/>
      <c r="D206" s="11"/>
      <c r="E206" s="12"/>
      <c r="F206" s="12"/>
      <c r="G206" s="35"/>
      <c r="H206" s="33"/>
    </row>
    <row r="207" spans="1:8">
      <c r="A207" s="10"/>
      <c r="B207" s="112" t="str">
        <f>B133</f>
        <v>RB2</v>
      </c>
      <c r="C207" s="11">
        <f>C133</f>
        <v>2</v>
      </c>
      <c r="D207" s="11">
        <f>D133</f>
        <v>3.5</v>
      </c>
      <c r="E207" s="12"/>
      <c r="F207" s="12">
        <f>E133+F133*2</f>
        <v>0.78</v>
      </c>
      <c r="G207" s="35">
        <f t="shared" si="6"/>
        <v>5.46</v>
      </c>
      <c r="H207" s="33" t="s">
        <v>6</v>
      </c>
    </row>
    <row r="208" spans="1:8">
      <c r="A208" s="10"/>
      <c r="B208" s="112"/>
      <c r="C208" s="11"/>
      <c r="D208" s="11"/>
      <c r="E208" s="12"/>
      <c r="F208" s="12"/>
      <c r="G208" s="36">
        <f>ROUND(SUM(G205:G207)*1.1,0)</f>
        <v>14</v>
      </c>
      <c r="H208" s="38" t="s">
        <v>6</v>
      </c>
    </row>
    <row r="209" spans="1:8">
      <c r="A209" s="10"/>
      <c r="B209" s="13"/>
      <c r="C209" s="12"/>
      <c r="D209" s="12"/>
      <c r="E209" s="12"/>
      <c r="F209" s="12"/>
      <c r="G209" s="36"/>
      <c r="H209" s="38"/>
    </row>
    <row r="210" spans="1:8">
      <c r="A210" s="10"/>
      <c r="B210" s="29" t="s">
        <v>128</v>
      </c>
      <c r="C210" s="10"/>
      <c r="D210" s="10" t="s">
        <v>80</v>
      </c>
      <c r="E210" s="12"/>
      <c r="F210" s="12"/>
      <c r="G210" s="113">
        <f>G208</f>
        <v>14</v>
      </c>
      <c r="H210" s="38" t="s">
        <v>6</v>
      </c>
    </row>
    <row r="211" spans="1:8">
      <c r="A211" s="10"/>
      <c r="B211" s="29"/>
      <c r="C211" s="10"/>
      <c r="D211" s="10"/>
      <c r="E211" s="638"/>
      <c r="F211" s="639"/>
      <c r="G211" s="113"/>
      <c r="H211" s="38"/>
    </row>
    <row r="212" spans="1:8">
      <c r="A212" s="10"/>
      <c r="B212" s="29" t="s">
        <v>129</v>
      </c>
      <c r="C212" s="11"/>
      <c r="D212" s="11"/>
      <c r="E212" s="11"/>
      <c r="F212" s="11"/>
      <c r="G212" s="11"/>
      <c r="H212" s="11"/>
    </row>
    <row r="213" spans="1:8">
      <c r="A213" s="10"/>
      <c r="B213" s="13" t="str">
        <f>B139</f>
        <v xml:space="preserve">GROUND  FLOOR  </v>
      </c>
      <c r="C213" s="12"/>
      <c r="D213" s="12"/>
      <c r="E213" s="12"/>
      <c r="F213" s="12"/>
      <c r="G213" s="11"/>
      <c r="H213" s="11"/>
    </row>
    <row r="214" spans="1:8">
      <c r="A214" s="63"/>
      <c r="B214" s="13" t="str">
        <f>B140</f>
        <v>Roof Slab</v>
      </c>
      <c r="C214" s="149">
        <f>C140</f>
        <v>1</v>
      </c>
      <c r="D214" s="12">
        <f>D140</f>
        <v>4.5</v>
      </c>
      <c r="E214" s="12">
        <v>3</v>
      </c>
      <c r="F214" s="150"/>
      <c r="G214" s="35">
        <f>PRODUCT(C214:F214)</f>
        <v>13.5</v>
      </c>
      <c r="H214" s="33" t="s">
        <v>6</v>
      </c>
    </row>
    <row r="215" spans="1:8">
      <c r="A215" s="63"/>
      <c r="B215" s="13"/>
      <c r="C215" s="149"/>
      <c r="D215" s="12"/>
      <c r="E215" s="12"/>
      <c r="F215" s="150"/>
      <c r="G215" s="36">
        <f>ROUND(SUM(G213:G214)*1.1,0)</f>
        <v>15</v>
      </c>
      <c r="H215" s="38" t="s">
        <v>6</v>
      </c>
    </row>
    <row r="216" spans="1:8">
      <c r="A216" s="10"/>
      <c r="B216" s="13"/>
      <c r="C216" s="12"/>
      <c r="D216" s="12"/>
      <c r="E216" s="12"/>
      <c r="F216" s="12"/>
      <c r="G216" s="11"/>
      <c r="H216" s="11"/>
    </row>
    <row r="217" spans="1:8">
      <c r="A217" s="10"/>
      <c r="B217" s="114" t="s">
        <v>130</v>
      </c>
      <c r="C217" s="113"/>
      <c r="D217" s="10" t="s">
        <v>80</v>
      </c>
      <c r="E217" s="113"/>
      <c r="F217" s="113"/>
      <c r="G217" s="113">
        <f>G215</f>
        <v>15</v>
      </c>
      <c r="H217" s="38" t="s">
        <v>6</v>
      </c>
    </row>
    <row r="218" spans="1:8">
      <c r="A218" s="10"/>
      <c r="B218" s="114"/>
      <c r="C218" s="12"/>
      <c r="D218" s="10"/>
      <c r="E218" s="638"/>
      <c r="F218" s="639"/>
      <c r="G218" s="113"/>
      <c r="H218" s="38"/>
    </row>
    <row r="219" spans="1:8">
      <c r="A219" s="10"/>
      <c r="B219" s="13"/>
      <c r="C219" s="12"/>
      <c r="D219" s="12"/>
      <c r="E219" s="12"/>
      <c r="F219" s="12"/>
      <c r="G219" s="11"/>
      <c r="H219" s="11"/>
    </row>
    <row r="220" spans="1:8">
      <c r="A220" s="10"/>
      <c r="B220" s="114" t="s">
        <v>132</v>
      </c>
      <c r="C220" s="12"/>
      <c r="D220" s="12"/>
      <c r="E220" s="12"/>
      <c r="F220" s="12"/>
      <c r="G220" s="11"/>
      <c r="H220" s="11"/>
    </row>
    <row r="221" spans="1:8">
      <c r="A221" s="10"/>
      <c r="B221" s="13">
        <f>+B147</f>
        <v>0</v>
      </c>
      <c r="C221" s="12">
        <f>+C147</f>
        <v>2</v>
      </c>
      <c r="D221" s="12">
        <f>+D147</f>
        <v>4.5</v>
      </c>
      <c r="E221" s="12"/>
      <c r="F221" s="12">
        <v>0.8</v>
      </c>
      <c r="G221" s="35">
        <f t="shared" ref="G221:G222" si="7">PRODUCT(C221:F221)</f>
        <v>7.2</v>
      </c>
      <c r="H221" s="33" t="s">
        <v>6</v>
      </c>
    </row>
    <row r="222" spans="1:8">
      <c r="A222" s="10"/>
      <c r="B222" s="13" t="s">
        <v>133</v>
      </c>
      <c r="C222" s="12">
        <f>C221</f>
        <v>2</v>
      </c>
      <c r="D222" s="12">
        <v>3.5</v>
      </c>
      <c r="E222" s="12"/>
      <c r="F222" s="12">
        <v>0.8</v>
      </c>
      <c r="G222" s="35">
        <f t="shared" si="7"/>
        <v>5.6000000000000005</v>
      </c>
      <c r="H222" s="33" t="s">
        <v>6</v>
      </c>
    </row>
    <row r="223" spans="1:8">
      <c r="A223" s="63"/>
      <c r="B223" s="151"/>
      <c r="C223" s="150"/>
      <c r="D223" s="150"/>
      <c r="E223" s="150"/>
      <c r="F223" s="150"/>
      <c r="G223" s="42"/>
      <c r="H223" s="40"/>
    </row>
    <row r="224" spans="1:8">
      <c r="A224" s="10"/>
      <c r="B224" s="13"/>
      <c r="C224" s="12"/>
      <c r="D224" s="12"/>
      <c r="E224" s="12"/>
      <c r="F224" s="113" t="s">
        <v>33</v>
      </c>
      <c r="G224" s="36">
        <f>ROUND(SUM(G221:G222)*1.1,0)</f>
        <v>14</v>
      </c>
      <c r="H224" s="38" t="s">
        <v>6</v>
      </c>
    </row>
    <row r="225" spans="1:8">
      <c r="A225" s="10"/>
      <c r="B225" s="114" t="s">
        <v>134</v>
      </c>
      <c r="C225" s="12"/>
      <c r="D225" s="12"/>
      <c r="E225" s="12"/>
      <c r="F225" s="12"/>
      <c r="G225" s="11"/>
      <c r="H225" s="11"/>
    </row>
    <row r="226" spans="1:8">
      <c r="A226" s="10"/>
      <c r="B226" s="13"/>
      <c r="C226" s="12">
        <f>C153</f>
        <v>1</v>
      </c>
      <c r="D226" s="12">
        <f>D153</f>
        <v>13.2</v>
      </c>
      <c r="E226" s="604">
        <v>0.67500000000000004</v>
      </c>
      <c r="F226" s="12"/>
      <c r="G226" s="35">
        <f t="shared" ref="G226" si="8">PRODUCT(C226:F226)</f>
        <v>8.91</v>
      </c>
      <c r="H226" s="33" t="s">
        <v>6</v>
      </c>
    </row>
    <row r="227" spans="1:8">
      <c r="A227" s="63"/>
      <c r="B227" s="151"/>
      <c r="C227" s="150"/>
      <c r="D227" s="150"/>
      <c r="E227" s="150"/>
      <c r="F227" s="150"/>
      <c r="G227" s="42"/>
      <c r="H227" s="40"/>
    </row>
    <row r="228" spans="1:8">
      <c r="A228" s="10"/>
      <c r="B228" s="13"/>
      <c r="C228" s="12"/>
      <c r="D228" s="12"/>
      <c r="E228" s="12"/>
      <c r="F228" s="113" t="s">
        <v>33</v>
      </c>
      <c r="G228" s="36">
        <f>ROUND(SUM(G226:G227)*1.1,0)</f>
        <v>10</v>
      </c>
      <c r="H228" s="38" t="s">
        <v>6</v>
      </c>
    </row>
    <row r="229" spans="1:8">
      <c r="A229" s="80">
        <f>A179+1</f>
        <v>16</v>
      </c>
      <c r="B229" s="116" t="s">
        <v>135</v>
      </c>
      <c r="C229" s="81"/>
      <c r="D229" s="82"/>
      <c r="E229" s="82"/>
      <c r="F229" s="82"/>
      <c r="G229" s="82"/>
      <c r="H229" s="81"/>
    </row>
    <row r="230" spans="1:8">
      <c r="A230" s="80"/>
      <c r="B230" s="117" t="s">
        <v>611</v>
      </c>
      <c r="C230" s="81"/>
      <c r="D230" s="82"/>
      <c r="E230" s="82"/>
      <c r="F230" s="82"/>
      <c r="G230" s="82"/>
      <c r="H230" s="81"/>
    </row>
    <row r="231" spans="1:8">
      <c r="A231" s="80"/>
      <c r="B231" s="116" t="s">
        <v>80</v>
      </c>
      <c r="C231" s="81"/>
      <c r="D231" s="82"/>
      <c r="E231" s="82"/>
      <c r="F231" s="82"/>
      <c r="G231" s="82"/>
      <c r="H231" s="81"/>
    </row>
    <row r="232" spans="1:8">
      <c r="A232" s="80"/>
      <c r="B232" s="83" t="s">
        <v>136</v>
      </c>
      <c r="C232" s="81">
        <v>2</v>
      </c>
      <c r="D232" s="82">
        <v>4.5</v>
      </c>
      <c r="E232" s="82">
        <v>0.2</v>
      </c>
      <c r="F232" s="82">
        <f>3-0.3</f>
        <v>2.7</v>
      </c>
      <c r="G232" s="35">
        <f>PRODUCT(C232:F232)</f>
        <v>4.8600000000000003</v>
      </c>
      <c r="H232" s="81" t="s">
        <v>7</v>
      </c>
    </row>
    <row r="233" spans="1:8">
      <c r="A233" s="80"/>
      <c r="B233" s="83" t="s">
        <v>137</v>
      </c>
      <c r="C233" s="81">
        <v>1</v>
      </c>
      <c r="D233" s="82">
        <v>2.6</v>
      </c>
      <c r="E233" s="82">
        <v>0.2</v>
      </c>
      <c r="F233" s="82">
        <f>3-0.3</f>
        <v>2.7</v>
      </c>
      <c r="G233" s="35">
        <f>PRODUCT(C233:F233)</f>
        <v>1.4040000000000001</v>
      </c>
      <c r="H233" s="81" t="s">
        <v>7</v>
      </c>
    </row>
    <row r="234" spans="1:8">
      <c r="A234" s="84"/>
      <c r="B234" s="85" t="s">
        <v>200</v>
      </c>
      <c r="C234" s="86"/>
      <c r="D234" s="87"/>
      <c r="E234" s="87"/>
      <c r="F234" s="87"/>
      <c r="G234" s="42"/>
      <c r="H234" s="86"/>
    </row>
    <row r="235" spans="1:8">
      <c r="A235" s="84"/>
      <c r="B235" s="88" t="s">
        <v>271</v>
      </c>
      <c r="C235" s="86">
        <v>1</v>
      </c>
      <c r="D235" s="87">
        <v>1.05</v>
      </c>
      <c r="E235" s="87">
        <v>0.9</v>
      </c>
      <c r="F235" s="87">
        <v>0.15</v>
      </c>
      <c r="G235" s="35">
        <f>PRODUCT(C235:F235)</f>
        <v>0.14175000000000001</v>
      </c>
      <c r="H235" s="81" t="s">
        <v>7</v>
      </c>
    </row>
    <row r="236" spans="1:8">
      <c r="A236" s="84"/>
      <c r="B236" s="88"/>
      <c r="C236" s="86">
        <f>C235</f>
        <v>1</v>
      </c>
      <c r="D236" s="87">
        <f>D235</f>
        <v>1.05</v>
      </c>
      <c r="E236" s="87">
        <f>E235-0.3</f>
        <v>0.60000000000000009</v>
      </c>
      <c r="F236" s="87">
        <f>F235+0.15</f>
        <v>0.3</v>
      </c>
      <c r="G236" s="35">
        <f>PRODUCT(C236:F236)</f>
        <v>0.18900000000000003</v>
      </c>
      <c r="H236" s="81" t="s">
        <v>7</v>
      </c>
    </row>
    <row r="237" spans="1:8">
      <c r="A237" s="84"/>
      <c r="B237" s="88"/>
      <c r="C237" s="86">
        <f>C236</f>
        <v>1</v>
      </c>
      <c r="D237" s="87">
        <f>D236</f>
        <v>1.05</v>
      </c>
      <c r="E237" s="87">
        <f>E236-0.3</f>
        <v>0.3000000000000001</v>
      </c>
      <c r="F237" s="87">
        <f>F236+0.15</f>
        <v>0.44999999999999996</v>
      </c>
      <c r="G237" s="35">
        <f>PRODUCT(C237:F237)</f>
        <v>0.14175000000000004</v>
      </c>
      <c r="H237" s="81" t="s">
        <v>7</v>
      </c>
    </row>
    <row r="238" spans="1:8">
      <c r="A238" s="84"/>
      <c r="B238" s="85" t="s">
        <v>272</v>
      </c>
      <c r="C238" s="86"/>
      <c r="D238" s="87"/>
      <c r="E238" s="87"/>
      <c r="F238" s="87"/>
      <c r="G238" s="42"/>
      <c r="H238" s="86"/>
    </row>
    <row r="239" spans="1:8">
      <c r="A239" s="84"/>
      <c r="B239" s="88" t="s">
        <v>307</v>
      </c>
      <c r="C239" s="86">
        <v>1</v>
      </c>
      <c r="D239" s="87">
        <v>0.9</v>
      </c>
      <c r="E239" s="82">
        <v>0.2</v>
      </c>
      <c r="F239" s="87">
        <v>2.1</v>
      </c>
      <c r="G239" s="35">
        <f>-PRODUCT(C239:F239)</f>
        <v>-0.37800000000000006</v>
      </c>
      <c r="H239" s="81" t="s">
        <v>7</v>
      </c>
    </row>
    <row r="240" spans="1:8">
      <c r="A240" s="84"/>
      <c r="B240" s="88" t="s">
        <v>323</v>
      </c>
      <c r="C240" s="86">
        <v>1</v>
      </c>
      <c r="D240" s="87">
        <v>1.2</v>
      </c>
      <c r="E240" s="82">
        <v>0.2</v>
      </c>
      <c r="F240" s="87">
        <v>1.2</v>
      </c>
      <c r="G240" s="35">
        <f>-PRODUCT(C240:F240)</f>
        <v>-0.28799999999999998</v>
      </c>
      <c r="H240" s="81" t="s">
        <v>7</v>
      </c>
    </row>
    <row r="241" spans="1:8">
      <c r="A241" s="84"/>
      <c r="B241" s="88" t="s">
        <v>324</v>
      </c>
      <c r="C241" s="86">
        <v>1</v>
      </c>
      <c r="D241" s="87">
        <v>2.4</v>
      </c>
      <c r="E241" s="82">
        <v>0.2</v>
      </c>
      <c r="F241" s="87">
        <v>1.2</v>
      </c>
      <c r="G241" s="35">
        <f>-PRODUCT(C241:F241)</f>
        <v>-0.57599999999999996</v>
      </c>
      <c r="H241" s="81" t="s">
        <v>7</v>
      </c>
    </row>
    <row r="242" spans="1:8">
      <c r="A242" s="84"/>
      <c r="B242" s="88" t="s">
        <v>325</v>
      </c>
      <c r="C242" s="86">
        <v>2</v>
      </c>
      <c r="D242" s="87">
        <v>2.6</v>
      </c>
      <c r="E242" s="82">
        <v>0.2</v>
      </c>
      <c r="F242" s="87">
        <v>1.2</v>
      </c>
      <c r="G242" s="35">
        <f>-PRODUCT(C242:F242)</f>
        <v>-1.248</v>
      </c>
      <c r="H242" s="81" t="s">
        <v>7</v>
      </c>
    </row>
    <row r="243" spans="1:8">
      <c r="A243" s="84"/>
      <c r="B243" s="88"/>
      <c r="C243" s="86"/>
      <c r="D243" s="87"/>
      <c r="E243" s="87"/>
      <c r="F243" s="87"/>
      <c r="G243" s="42"/>
      <c r="H243" s="86"/>
    </row>
    <row r="244" spans="1:8">
      <c r="A244" s="80"/>
      <c r="B244" s="116" t="s">
        <v>738</v>
      </c>
      <c r="C244" s="81"/>
      <c r="D244" s="82"/>
      <c r="E244" s="82"/>
      <c r="F244" s="82"/>
      <c r="G244" s="36">
        <f>ROUND(SUM(G232:G243)*1.1,0)</f>
        <v>5</v>
      </c>
      <c r="H244" s="80" t="s">
        <v>7</v>
      </c>
    </row>
    <row r="245" spans="1:8">
      <c r="A245" s="84"/>
      <c r="B245" s="85"/>
      <c r="C245" s="86"/>
      <c r="D245" s="87"/>
      <c r="E245" s="87"/>
      <c r="F245" s="87"/>
      <c r="G245" s="45"/>
      <c r="H245" s="84"/>
    </row>
    <row r="246" spans="1:8">
      <c r="A246" s="84"/>
      <c r="B246" s="116" t="s">
        <v>715</v>
      </c>
      <c r="C246" s="81"/>
      <c r="D246" s="89" t="s">
        <v>80</v>
      </c>
      <c r="E246" s="80"/>
      <c r="F246" s="89" t="s">
        <v>23</v>
      </c>
      <c r="G246" s="89">
        <f>G244</f>
        <v>5</v>
      </c>
      <c r="H246" s="80" t="s">
        <v>7</v>
      </c>
    </row>
    <row r="247" spans="1:8">
      <c r="A247" s="84"/>
      <c r="B247" s="85"/>
      <c r="C247" s="86"/>
      <c r="D247" s="90"/>
      <c r="E247" s="638"/>
      <c r="F247" s="639"/>
      <c r="G247" s="113"/>
      <c r="H247" s="80"/>
    </row>
    <row r="248" spans="1:8">
      <c r="A248" s="80">
        <f>A229+1</f>
        <v>17</v>
      </c>
      <c r="B248" s="117" t="s">
        <v>584</v>
      </c>
      <c r="C248" s="81"/>
      <c r="D248" s="82"/>
      <c r="E248" s="82"/>
      <c r="F248" s="82"/>
      <c r="G248" s="82"/>
      <c r="H248" s="81"/>
    </row>
    <row r="249" spans="1:8">
      <c r="A249" s="84"/>
      <c r="B249" s="117" t="s">
        <v>211</v>
      </c>
      <c r="C249" s="81"/>
      <c r="D249" s="82"/>
      <c r="E249" s="82"/>
      <c r="F249" s="82"/>
      <c r="G249" s="82"/>
      <c r="H249" s="81"/>
    </row>
    <row r="250" spans="1:8">
      <c r="A250" s="80"/>
      <c r="B250" s="116" t="s">
        <v>80</v>
      </c>
      <c r="C250" s="81"/>
      <c r="D250" s="82"/>
      <c r="E250" s="82"/>
      <c r="F250" s="82"/>
      <c r="G250" s="82"/>
      <c r="H250" s="81"/>
    </row>
    <row r="251" spans="1:8">
      <c r="A251" s="84"/>
      <c r="B251" s="88" t="s">
        <v>189</v>
      </c>
      <c r="C251" s="86">
        <v>1</v>
      </c>
      <c r="D251" s="87">
        <f>3+4.5*2</f>
        <v>12</v>
      </c>
      <c r="E251" s="87"/>
      <c r="F251" s="87">
        <v>0.3</v>
      </c>
      <c r="G251" s="35">
        <f t="shared" ref="G251" si="9">PRODUCT(C251:F251)</f>
        <v>3.5999999999999996</v>
      </c>
      <c r="H251" s="82" t="s">
        <v>6</v>
      </c>
    </row>
    <row r="252" spans="1:8">
      <c r="A252" s="80"/>
      <c r="B252" s="116" t="s">
        <v>596</v>
      </c>
      <c r="C252" s="81"/>
      <c r="D252" s="82"/>
      <c r="E252" s="82"/>
      <c r="F252" s="82"/>
      <c r="G252" s="36">
        <f>ROUND(SUM(G251:G251)*1.1,0)</f>
        <v>4</v>
      </c>
      <c r="H252" s="89" t="s">
        <v>6</v>
      </c>
    </row>
    <row r="253" spans="1:8">
      <c r="A253" s="80"/>
      <c r="B253" s="116"/>
      <c r="C253" s="81"/>
      <c r="D253" s="82"/>
      <c r="E253" s="82"/>
      <c r="F253" s="82"/>
      <c r="G253" s="89"/>
      <c r="H253" s="89"/>
    </row>
    <row r="254" spans="1:8">
      <c r="A254" s="80"/>
      <c r="B254" s="116" t="s">
        <v>586</v>
      </c>
      <c r="C254" s="81"/>
      <c r="D254" s="89" t="s">
        <v>80</v>
      </c>
      <c r="E254" s="82"/>
      <c r="F254" s="89" t="s">
        <v>23</v>
      </c>
      <c r="G254" s="89">
        <f>G252</f>
        <v>4</v>
      </c>
      <c r="H254" s="80" t="s">
        <v>6</v>
      </c>
    </row>
    <row r="255" spans="1:8">
      <c r="A255" s="80"/>
      <c r="B255" s="116"/>
      <c r="C255" s="81"/>
      <c r="D255" s="89"/>
      <c r="E255" s="82"/>
      <c r="F255" s="89"/>
      <c r="G255" s="89"/>
      <c r="H255" s="80"/>
    </row>
    <row r="256" spans="1:8">
      <c r="A256" s="80">
        <f>A248+1</f>
        <v>18</v>
      </c>
      <c r="B256" s="116" t="s">
        <v>140</v>
      </c>
      <c r="C256" s="81"/>
      <c r="D256" s="82"/>
      <c r="E256" s="82"/>
      <c r="F256" s="82"/>
      <c r="G256" s="82"/>
      <c r="H256" s="81"/>
    </row>
    <row r="257" spans="1:8">
      <c r="A257" s="80"/>
      <c r="B257" s="116" t="s">
        <v>408</v>
      </c>
      <c r="C257" s="81"/>
      <c r="D257" s="82"/>
      <c r="E257" s="82"/>
      <c r="F257" s="82"/>
      <c r="G257" s="82"/>
      <c r="H257" s="81"/>
    </row>
    <row r="258" spans="1:8">
      <c r="A258" s="80"/>
      <c r="B258" s="116" t="s">
        <v>80</v>
      </c>
      <c r="C258" s="81"/>
      <c r="D258" s="82"/>
      <c r="E258" s="82"/>
      <c r="F258" s="82"/>
      <c r="G258" s="82"/>
      <c r="H258" s="81"/>
    </row>
    <row r="259" spans="1:8">
      <c r="A259" s="80"/>
      <c r="B259" s="83" t="s">
        <v>273</v>
      </c>
      <c r="C259" s="81">
        <v>1</v>
      </c>
      <c r="D259" s="82">
        <v>13</v>
      </c>
      <c r="E259" s="82"/>
      <c r="F259" s="82">
        <v>3</v>
      </c>
      <c r="G259" s="82">
        <f>PRODUCT(C259:F259)</f>
        <v>39</v>
      </c>
      <c r="H259" s="81" t="s">
        <v>6</v>
      </c>
    </row>
    <row r="260" spans="1:8">
      <c r="A260" s="84"/>
      <c r="B260" s="88" t="s">
        <v>190</v>
      </c>
      <c r="C260" s="86">
        <v>1</v>
      </c>
      <c r="D260" s="82">
        <v>13</v>
      </c>
      <c r="E260" s="87"/>
      <c r="F260" s="87">
        <f>0.3+0.3+0.115</f>
        <v>0.71499999999999997</v>
      </c>
      <c r="G260" s="82">
        <f>PRODUCT(C260:F260)</f>
        <v>9.2949999999999999</v>
      </c>
      <c r="H260" s="81" t="s">
        <v>6</v>
      </c>
    </row>
    <row r="261" spans="1:8">
      <c r="A261" s="84"/>
      <c r="B261" s="85" t="s">
        <v>235</v>
      </c>
      <c r="C261" s="86"/>
      <c r="D261" s="87"/>
      <c r="E261" s="87"/>
      <c r="F261" s="87"/>
      <c r="G261" s="87"/>
      <c r="H261" s="86"/>
    </row>
    <row r="262" spans="1:8">
      <c r="A262" s="84"/>
      <c r="B262" s="88" t="s">
        <v>133</v>
      </c>
      <c r="C262" s="86">
        <v>1</v>
      </c>
      <c r="D262" s="87">
        <v>0.9</v>
      </c>
      <c r="E262" s="87"/>
      <c r="F262" s="87">
        <v>0.45</v>
      </c>
      <c r="G262" s="82">
        <f>PRODUCT(C262:F262)</f>
        <v>0.40500000000000003</v>
      </c>
      <c r="H262" s="81" t="s">
        <v>6</v>
      </c>
    </row>
    <row r="263" spans="1:8">
      <c r="A263" s="80"/>
      <c r="B263" s="116" t="s">
        <v>192</v>
      </c>
      <c r="C263" s="81"/>
      <c r="D263" s="82"/>
      <c r="E263" s="82"/>
      <c r="F263" s="82"/>
      <c r="G263" s="82"/>
      <c r="H263" s="81"/>
    </row>
    <row r="264" spans="1:8">
      <c r="A264" s="80"/>
      <c r="B264" s="83" t="s">
        <v>307</v>
      </c>
      <c r="C264" s="81">
        <f>1*0.5</f>
        <v>0.5</v>
      </c>
      <c r="D264" s="82">
        <v>0.9</v>
      </c>
      <c r="E264" s="82"/>
      <c r="F264" s="82">
        <v>2.1</v>
      </c>
      <c r="G264" s="82">
        <f>-PRODUCT(C264:F264)</f>
        <v>-0.94500000000000006</v>
      </c>
      <c r="H264" s="81" t="s">
        <v>6</v>
      </c>
    </row>
    <row r="265" spans="1:8">
      <c r="A265" s="84"/>
      <c r="B265" s="88" t="s">
        <v>323</v>
      </c>
      <c r="C265" s="86">
        <f>1*0.5</f>
        <v>0.5</v>
      </c>
      <c r="D265" s="87">
        <v>1.2</v>
      </c>
      <c r="E265" s="87"/>
      <c r="F265" s="87">
        <v>1.2</v>
      </c>
      <c r="G265" s="82">
        <f t="shared" ref="G265:G267" si="10">-PRODUCT(C265:F265)</f>
        <v>-0.72</v>
      </c>
      <c r="H265" s="81" t="s">
        <v>6</v>
      </c>
    </row>
    <row r="266" spans="1:8">
      <c r="A266" s="84"/>
      <c r="B266" s="88" t="s">
        <v>324</v>
      </c>
      <c r="C266" s="86">
        <f>1*0.5</f>
        <v>0.5</v>
      </c>
      <c r="D266" s="87">
        <v>2.4</v>
      </c>
      <c r="E266" s="87"/>
      <c r="F266" s="87">
        <v>1.2</v>
      </c>
      <c r="G266" s="82">
        <f t="shared" si="10"/>
        <v>-1.44</v>
      </c>
      <c r="H266" s="81" t="s">
        <v>6</v>
      </c>
    </row>
    <row r="267" spans="1:8">
      <c r="A267" s="84"/>
      <c r="B267" s="88" t="s">
        <v>325</v>
      </c>
      <c r="C267" s="86">
        <f>2*0.5</f>
        <v>1</v>
      </c>
      <c r="D267" s="87">
        <v>2.6</v>
      </c>
      <c r="E267" s="87"/>
      <c r="F267" s="87">
        <v>1.2</v>
      </c>
      <c r="G267" s="82">
        <f t="shared" si="10"/>
        <v>-3.12</v>
      </c>
      <c r="H267" s="81" t="s">
        <v>6</v>
      </c>
    </row>
    <row r="268" spans="1:8">
      <c r="A268" s="80"/>
      <c r="B268" s="83"/>
      <c r="C268" s="81"/>
      <c r="D268" s="82"/>
      <c r="E268" s="82"/>
      <c r="F268" s="89" t="s">
        <v>33</v>
      </c>
      <c r="G268" s="36">
        <f>ROUND(SUM(G259:G267)*1.1,0)</f>
        <v>47</v>
      </c>
      <c r="H268" s="80" t="s">
        <v>6</v>
      </c>
    </row>
    <row r="269" spans="1:8">
      <c r="A269" s="80"/>
      <c r="B269" s="83"/>
      <c r="C269" s="81"/>
      <c r="D269" s="82"/>
      <c r="E269" s="82"/>
      <c r="F269" s="89"/>
      <c r="G269" s="89"/>
      <c r="H269" s="80"/>
    </row>
    <row r="270" spans="1:8">
      <c r="A270" s="80"/>
      <c r="B270" s="116" t="s">
        <v>142</v>
      </c>
      <c r="C270" s="81"/>
      <c r="D270" s="89" t="s">
        <v>80</v>
      </c>
      <c r="E270" s="80"/>
      <c r="F270" s="82"/>
      <c r="G270" s="89">
        <f>G268</f>
        <v>47</v>
      </c>
      <c r="H270" s="80" t="s">
        <v>6</v>
      </c>
    </row>
    <row r="271" spans="1:8">
      <c r="A271" s="80"/>
      <c r="B271" s="116"/>
      <c r="C271" s="81"/>
      <c r="D271" s="82"/>
      <c r="E271" s="82"/>
      <c r="F271" s="82"/>
      <c r="G271" s="89"/>
      <c r="H271" s="80"/>
    </row>
    <row r="272" spans="1:8">
      <c r="A272" s="80">
        <f>A256+1</f>
        <v>19</v>
      </c>
      <c r="B272" s="116" t="s">
        <v>143</v>
      </c>
      <c r="C272" s="81"/>
      <c r="D272" s="82"/>
      <c r="E272" s="82"/>
      <c r="F272" s="82"/>
      <c r="G272" s="82"/>
      <c r="H272" s="81"/>
    </row>
    <row r="273" spans="1:8">
      <c r="A273" s="80"/>
      <c r="B273" s="152" t="s">
        <v>80</v>
      </c>
      <c r="C273" s="81"/>
      <c r="D273" s="82"/>
      <c r="E273" s="82"/>
      <c r="F273" s="82"/>
      <c r="G273" s="82"/>
      <c r="H273" s="81"/>
    </row>
    <row r="274" spans="1:8">
      <c r="A274" s="80"/>
      <c r="B274" s="83" t="s">
        <v>326</v>
      </c>
      <c r="C274" s="81">
        <v>1</v>
      </c>
      <c r="D274" s="82">
        <f>4.5*2+2.6*2</f>
        <v>14.2</v>
      </c>
      <c r="E274" s="82"/>
      <c r="F274" s="82">
        <f>3-0.15</f>
        <v>2.85</v>
      </c>
      <c r="G274" s="82">
        <f>PRODUCT(C274:F274)</f>
        <v>40.47</v>
      </c>
      <c r="H274" s="81" t="s">
        <v>6</v>
      </c>
    </row>
    <row r="275" spans="1:8">
      <c r="A275" s="80"/>
      <c r="B275" s="116" t="s">
        <v>193</v>
      </c>
      <c r="C275" s="81"/>
      <c r="D275" s="82"/>
      <c r="E275" s="82"/>
      <c r="F275" s="82"/>
      <c r="G275" s="82"/>
      <c r="H275" s="81"/>
    </row>
    <row r="276" spans="1:8">
      <c r="A276" s="80"/>
      <c r="B276" s="83" t="s">
        <v>307</v>
      </c>
      <c r="C276" s="81">
        <f>1*0.5</f>
        <v>0.5</v>
      </c>
      <c r="D276" s="82">
        <v>0.9</v>
      </c>
      <c r="E276" s="82"/>
      <c r="F276" s="82">
        <v>2.1</v>
      </c>
      <c r="G276" s="82">
        <f>-PRODUCT(C276:F276)</f>
        <v>-0.94500000000000006</v>
      </c>
      <c r="H276" s="81" t="s">
        <v>6</v>
      </c>
    </row>
    <row r="277" spans="1:8">
      <c r="A277" s="84"/>
      <c r="B277" s="88" t="s">
        <v>323</v>
      </c>
      <c r="C277" s="86">
        <f>1*0.5</f>
        <v>0.5</v>
      </c>
      <c r="D277" s="87">
        <v>1.2</v>
      </c>
      <c r="E277" s="87"/>
      <c r="F277" s="87">
        <v>1.2</v>
      </c>
      <c r="G277" s="82">
        <f>-PRODUCT(C277:F277)</f>
        <v>-0.72</v>
      </c>
      <c r="H277" s="81" t="s">
        <v>6</v>
      </c>
    </row>
    <row r="278" spans="1:8">
      <c r="A278" s="84"/>
      <c r="B278" s="88" t="s">
        <v>324</v>
      </c>
      <c r="C278" s="86">
        <f>1*0.5</f>
        <v>0.5</v>
      </c>
      <c r="D278" s="87">
        <v>2.4</v>
      </c>
      <c r="E278" s="87"/>
      <c r="F278" s="87">
        <v>1.2</v>
      </c>
      <c r="G278" s="82">
        <f>-PRODUCT(C278:F278)</f>
        <v>-1.44</v>
      </c>
      <c r="H278" s="81" t="s">
        <v>6</v>
      </c>
    </row>
    <row r="279" spans="1:8">
      <c r="A279" s="84"/>
      <c r="B279" s="88" t="s">
        <v>325</v>
      </c>
      <c r="C279" s="86">
        <f>2*0.5</f>
        <v>1</v>
      </c>
      <c r="D279" s="87">
        <v>2.6</v>
      </c>
      <c r="E279" s="87"/>
      <c r="F279" s="87">
        <v>1.2</v>
      </c>
      <c r="G279" s="82">
        <f>-PRODUCT(C279:F279)</f>
        <v>-3.12</v>
      </c>
      <c r="H279" s="81" t="s">
        <v>6</v>
      </c>
    </row>
    <row r="280" spans="1:8">
      <c r="A280" s="80"/>
      <c r="B280" s="83"/>
      <c r="C280" s="81"/>
      <c r="D280" s="82"/>
      <c r="E280" s="82"/>
      <c r="F280" s="89" t="s">
        <v>33</v>
      </c>
      <c r="G280" s="36">
        <f>ROUND(SUM(G274:G279)*1.1,0)</f>
        <v>38</v>
      </c>
      <c r="H280" s="80" t="s">
        <v>6</v>
      </c>
    </row>
    <row r="281" spans="1:8">
      <c r="A281" s="80"/>
      <c r="B281" s="116"/>
      <c r="C281" s="81"/>
      <c r="D281" s="82"/>
      <c r="E281" s="82"/>
      <c r="F281" s="82"/>
      <c r="G281" s="82"/>
      <c r="H281" s="81"/>
    </row>
    <row r="282" spans="1:8">
      <c r="A282" s="80"/>
      <c r="B282" s="116" t="s">
        <v>144</v>
      </c>
      <c r="C282" s="81"/>
      <c r="D282" s="89" t="s">
        <v>80</v>
      </c>
      <c r="E282" s="80"/>
      <c r="F282" s="89" t="s">
        <v>23</v>
      </c>
      <c r="G282" s="89">
        <f>G280</f>
        <v>38</v>
      </c>
      <c r="H282" s="80" t="s">
        <v>6</v>
      </c>
    </row>
    <row r="283" spans="1:8">
      <c r="A283" s="80"/>
      <c r="B283" s="83"/>
      <c r="C283" s="81"/>
      <c r="D283" s="82"/>
      <c r="E283" s="638"/>
      <c r="F283" s="639"/>
      <c r="G283" s="113"/>
      <c r="H283" s="80"/>
    </row>
    <row r="284" spans="1:8">
      <c r="A284" s="80">
        <f>A272+1</f>
        <v>20</v>
      </c>
      <c r="B284" s="116" t="s">
        <v>145</v>
      </c>
      <c r="C284" s="81"/>
      <c r="D284" s="82"/>
      <c r="E284" s="82"/>
      <c r="F284" s="82"/>
      <c r="G284" s="82"/>
      <c r="H284" s="81"/>
    </row>
    <row r="285" spans="1:8">
      <c r="A285" s="80"/>
      <c r="B285" s="116" t="s">
        <v>91</v>
      </c>
      <c r="C285" s="81"/>
      <c r="D285" s="82"/>
      <c r="E285" s="82"/>
      <c r="F285" s="153"/>
      <c r="G285" s="82"/>
      <c r="H285" s="81"/>
    </row>
    <row r="286" spans="1:8">
      <c r="A286" s="38"/>
      <c r="B286" s="83" t="s">
        <v>326</v>
      </c>
      <c r="C286" s="33">
        <v>1</v>
      </c>
      <c r="D286" s="35">
        <v>4.5</v>
      </c>
      <c r="E286" s="35">
        <v>2.6</v>
      </c>
      <c r="F286" s="35"/>
      <c r="G286" s="35">
        <f>PRODUCT(C286:F286)</f>
        <v>11.700000000000001</v>
      </c>
      <c r="H286" s="81" t="s">
        <v>6</v>
      </c>
    </row>
    <row r="287" spans="1:8">
      <c r="A287" s="84"/>
      <c r="B287" s="164" t="s">
        <v>243</v>
      </c>
      <c r="C287" s="86"/>
      <c r="D287" s="87"/>
      <c r="E287" s="87"/>
      <c r="F287" s="87"/>
      <c r="G287" s="42"/>
      <c r="H287" s="86"/>
    </row>
    <row r="288" spans="1:8">
      <c r="A288" s="84"/>
      <c r="B288" s="154" t="s">
        <v>323</v>
      </c>
      <c r="C288" s="86">
        <f>1*2</f>
        <v>2</v>
      </c>
      <c r="D288" s="87">
        <f>1.2+0.23</f>
        <v>1.43</v>
      </c>
      <c r="E288" s="87">
        <v>0.6</v>
      </c>
      <c r="F288" s="87"/>
      <c r="G288" s="35">
        <f t="shared" ref="G288:G293" si="11">PRODUCT(C288:F288)</f>
        <v>1.716</v>
      </c>
      <c r="H288" s="81" t="s">
        <v>6</v>
      </c>
    </row>
    <row r="289" spans="1:14">
      <c r="A289" s="84"/>
      <c r="B289" s="154" t="s">
        <v>133</v>
      </c>
      <c r="C289" s="86">
        <f>C288-1</f>
        <v>1</v>
      </c>
      <c r="D289" s="87">
        <f>D288+E288*2</f>
        <v>2.63</v>
      </c>
      <c r="E289" s="87"/>
      <c r="F289" s="87">
        <v>7.4999999999999997E-2</v>
      </c>
      <c r="G289" s="35">
        <f t="shared" si="11"/>
        <v>0.19724999999999998</v>
      </c>
      <c r="H289" s="81" t="s">
        <v>6</v>
      </c>
    </row>
    <row r="290" spans="1:14">
      <c r="A290" s="84"/>
      <c r="B290" s="154" t="s">
        <v>324</v>
      </c>
      <c r="C290" s="86">
        <f>1*2</f>
        <v>2</v>
      </c>
      <c r="D290" s="87">
        <f>2.4+0.23</f>
        <v>2.63</v>
      </c>
      <c r="E290" s="87">
        <v>0.6</v>
      </c>
      <c r="F290" s="87"/>
      <c r="G290" s="35">
        <f t="shared" si="11"/>
        <v>3.1559999999999997</v>
      </c>
      <c r="H290" s="81" t="s">
        <v>6</v>
      </c>
    </row>
    <row r="291" spans="1:14">
      <c r="A291" s="84"/>
      <c r="B291" s="154" t="s">
        <v>133</v>
      </c>
      <c r="C291" s="86">
        <f>C290-1</f>
        <v>1</v>
      </c>
      <c r="D291" s="87">
        <f>D290+E290*2</f>
        <v>3.83</v>
      </c>
      <c r="E291" s="87"/>
      <c r="F291" s="87">
        <v>7.4999999999999997E-2</v>
      </c>
      <c r="G291" s="35">
        <f t="shared" si="11"/>
        <v>0.28725000000000001</v>
      </c>
      <c r="H291" s="81" t="s">
        <v>6</v>
      </c>
    </row>
    <row r="292" spans="1:14">
      <c r="A292" s="84"/>
      <c r="B292" s="154" t="s">
        <v>325</v>
      </c>
      <c r="C292" s="86">
        <f>2*2</f>
        <v>4</v>
      </c>
      <c r="D292" s="87">
        <f>2.6+0.23</f>
        <v>2.83</v>
      </c>
      <c r="E292" s="87">
        <v>0.6</v>
      </c>
      <c r="F292" s="87"/>
      <c r="G292" s="35">
        <f t="shared" si="11"/>
        <v>6.7919999999999998</v>
      </c>
      <c r="H292" s="81" t="s">
        <v>6</v>
      </c>
    </row>
    <row r="293" spans="1:14">
      <c r="A293" s="84"/>
      <c r="B293" s="154" t="s">
        <v>133</v>
      </c>
      <c r="C293" s="86">
        <f>C292-2</f>
        <v>2</v>
      </c>
      <c r="D293" s="87">
        <f>D292+E292*2</f>
        <v>4.03</v>
      </c>
      <c r="E293" s="87"/>
      <c r="F293" s="87">
        <v>7.4999999999999997E-2</v>
      </c>
      <c r="G293" s="35">
        <f t="shared" si="11"/>
        <v>0.60450000000000004</v>
      </c>
      <c r="H293" s="81" t="s">
        <v>6</v>
      </c>
    </row>
    <row r="294" spans="1:14">
      <c r="A294" s="84"/>
      <c r="B294" s="154"/>
      <c r="C294" s="155"/>
      <c r="D294" s="87"/>
      <c r="E294" s="87"/>
      <c r="F294" s="87"/>
      <c r="G294" s="42"/>
      <c r="H294" s="86"/>
      <c r="J294" s="4"/>
      <c r="K294" s="4"/>
      <c r="L294" s="4"/>
      <c r="M294" s="4"/>
      <c r="N294" s="4"/>
    </row>
    <row r="295" spans="1:14">
      <c r="A295" s="84"/>
      <c r="B295" s="154"/>
      <c r="C295" s="155"/>
      <c r="D295" s="87"/>
      <c r="E295" s="87"/>
      <c r="F295" s="87"/>
      <c r="G295" s="36">
        <f>ROUND(SUM(G286:G294)*1.1,0)</f>
        <v>27</v>
      </c>
      <c r="H295" s="80" t="s">
        <v>6</v>
      </c>
      <c r="J295" s="4"/>
      <c r="K295" s="4"/>
      <c r="L295" s="4"/>
      <c r="M295" s="4"/>
      <c r="N295" s="4"/>
    </row>
    <row r="296" spans="1:14">
      <c r="A296" s="80"/>
      <c r="B296" s="83"/>
      <c r="C296" s="81"/>
      <c r="D296" s="82"/>
      <c r="E296" s="82"/>
      <c r="F296" s="89"/>
      <c r="G296" s="36"/>
      <c r="H296" s="80"/>
      <c r="J296" s="4"/>
      <c r="K296" s="4"/>
      <c r="L296" s="4"/>
      <c r="M296" s="4"/>
      <c r="N296" s="4"/>
    </row>
    <row r="297" spans="1:14">
      <c r="A297" s="80"/>
      <c r="B297" s="116" t="s">
        <v>145</v>
      </c>
      <c r="C297" s="89"/>
      <c r="D297" s="89" t="s">
        <v>80</v>
      </c>
      <c r="E297" s="80"/>
      <c r="F297" s="89" t="s">
        <v>23</v>
      </c>
      <c r="G297" s="89">
        <f>G295</f>
        <v>27</v>
      </c>
      <c r="H297" s="80" t="s">
        <v>6</v>
      </c>
      <c r="J297" s="4"/>
      <c r="K297" s="4"/>
      <c r="L297" s="4"/>
      <c r="M297" s="4"/>
      <c r="N297" s="4"/>
    </row>
    <row r="298" spans="1:14">
      <c r="A298" s="80"/>
      <c r="B298" s="116"/>
      <c r="C298" s="89"/>
      <c r="D298" s="89"/>
      <c r="E298" s="638"/>
      <c r="F298" s="639"/>
      <c r="G298" s="113"/>
      <c r="H298" s="80"/>
      <c r="J298" s="4"/>
      <c r="K298" s="4"/>
      <c r="L298" s="4"/>
      <c r="M298" s="4"/>
      <c r="N298" s="4"/>
    </row>
    <row r="299" spans="1:14">
      <c r="A299" s="80">
        <f>A284+1</f>
        <v>21</v>
      </c>
      <c r="B299" s="116" t="s">
        <v>146</v>
      </c>
      <c r="C299" s="89"/>
      <c r="D299" s="89"/>
      <c r="E299" s="80"/>
      <c r="F299" s="89"/>
      <c r="G299" s="89"/>
      <c r="H299" s="80"/>
      <c r="J299" s="2"/>
      <c r="K299" s="2"/>
      <c r="L299" s="2"/>
      <c r="M299" s="2"/>
      <c r="N299" s="1"/>
    </row>
    <row r="300" spans="1:14">
      <c r="A300" s="80"/>
      <c r="B300" s="116" t="s">
        <v>147</v>
      </c>
      <c r="C300" s="89"/>
      <c r="D300" s="89"/>
      <c r="E300" s="80"/>
      <c r="F300" s="89"/>
      <c r="G300" s="89"/>
      <c r="H300" s="80"/>
    </row>
    <row r="301" spans="1:14">
      <c r="A301" s="80"/>
      <c r="B301" s="83" t="s">
        <v>64</v>
      </c>
      <c r="C301" s="119"/>
      <c r="D301" s="82"/>
      <c r="E301" s="82"/>
      <c r="F301" s="82"/>
      <c r="G301" s="82">
        <f t="shared" ref="G301" si="12">PRODUCT(C301:F301)</f>
        <v>0</v>
      </c>
      <c r="H301" s="81" t="s">
        <v>6</v>
      </c>
    </row>
    <row r="302" spans="1:14">
      <c r="A302" s="80"/>
      <c r="B302" s="116"/>
      <c r="C302" s="89"/>
      <c r="D302" s="89"/>
      <c r="E302" s="80"/>
      <c r="F302" s="89"/>
      <c r="G302" s="89"/>
      <c r="H302" s="80"/>
    </row>
    <row r="303" spans="1:14">
      <c r="A303" s="80"/>
      <c r="B303" s="83"/>
      <c r="C303" s="81"/>
      <c r="D303" s="82"/>
      <c r="E303" s="82"/>
      <c r="F303" s="89"/>
      <c r="G303" s="36">
        <f>ROUND(SUM(G301:G302)*1.1,0)</f>
        <v>0</v>
      </c>
      <c r="H303" s="80" t="s">
        <v>6</v>
      </c>
    </row>
    <row r="304" spans="1:14">
      <c r="A304" s="80"/>
      <c r="B304" s="116" t="s">
        <v>148</v>
      </c>
      <c r="C304" s="89"/>
      <c r="D304" s="89"/>
      <c r="E304" s="80"/>
      <c r="F304" s="89" t="s">
        <v>23</v>
      </c>
      <c r="G304" s="89">
        <f>G303</f>
        <v>0</v>
      </c>
      <c r="H304" s="80" t="s">
        <v>6</v>
      </c>
    </row>
    <row r="305" spans="1:14">
      <c r="A305" s="84"/>
      <c r="B305" s="85"/>
      <c r="C305" s="90"/>
      <c r="D305" s="90"/>
      <c r="E305" s="84"/>
      <c r="F305" s="90"/>
      <c r="G305" s="90"/>
      <c r="H305" s="84"/>
    </row>
    <row r="306" spans="1:14" s="4" customFormat="1">
      <c r="A306" s="84">
        <f>A299+1</f>
        <v>22</v>
      </c>
      <c r="B306" s="85" t="s">
        <v>497</v>
      </c>
      <c r="C306" s="90"/>
      <c r="D306" s="90"/>
      <c r="E306" s="84"/>
      <c r="F306" s="90"/>
      <c r="G306" s="90"/>
      <c r="H306" s="84"/>
      <c r="J306"/>
      <c r="K306"/>
      <c r="L306"/>
      <c r="M306"/>
      <c r="N306"/>
    </row>
    <row r="307" spans="1:14" s="4" customFormat="1">
      <c r="A307" s="84"/>
      <c r="B307" s="154" t="s">
        <v>1048</v>
      </c>
      <c r="C307" s="155">
        <f>C288-1</f>
        <v>1</v>
      </c>
      <c r="D307" s="87">
        <v>14.4</v>
      </c>
      <c r="E307" s="84"/>
      <c r="F307" s="90"/>
      <c r="G307" s="82">
        <f t="shared" ref="G307:G308" si="13">PRODUCT(C307:F307)</f>
        <v>14.4</v>
      </c>
      <c r="H307" s="86" t="s">
        <v>9</v>
      </c>
      <c r="J307"/>
      <c r="K307"/>
      <c r="L307"/>
      <c r="M307"/>
      <c r="N307"/>
    </row>
    <row r="308" spans="1:14" s="4" customFormat="1">
      <c r="A308" s="84"/>
      <c r="B308" s="154" t="s">
        <v>725</v>
      </c>
      <c r="C308" s="155">
        <v>1</v>
      </c>
      <c r="D308" s="87">
        <v>12</v>
      </c>
      <c r="E308" s="84"/>
      <c r="F308" s="90"/>
      <c r="G308" s="82">
        <f t="shared" si="13"/>
        <v>12</v>
      </c>
      <c r="H308" s="86" t="s">
        <v>9</v>
      </c>
      <c r="J308"/>
      <c r="K308"/>
      <c r="L308"/>
      <c r="M308"/>
      <c r="N308"/>
    </row>
    <row r="309" spans="1:14" s="4" customFormat="1">
      <c r="A309" s="84"/>
      <c r="B309" s="154"/>
      <c r="C309" s="155"/>
      <c r="D309" s="87"/>
      <c r="E309" s="84"/>
      <c r="F309" s="90"/>
      <c r="G309" s="87"/>
      <c r="H309" s="86"/>
      <c r="J309"/>
      <c r="K309"/>
      <c r="L309"/>
      <c r="M309"/>
      <c r="N309"/>
    </row>
    <row r="310" spans="1:14" s="4" customFormat="1">
      <c r="A310" s="84"/>
      <c r="B310" s="164"/>
      <c r="C310" s="90"/>
      <c r="D310" s="90"/>
      <c r="E310" s="84"/>
      <c r="F310" s="89" t="s">
        <v>33</v>
      </c>
      <c r="G310" s="36">
        <f>ROUND(SUM(G307:G309)*1.1,0)</f>
        <v>29</v>
      </c>
      <c r="H310" s="84" t="s">
        <v>9</v>
      </c>
      <c r="J310"/>
      <c r="K310"/>
      <c r="L310"/>
      <c r="M310"/>
      <c r="N310"/>
    </row>
    <row r="311" spans="1:14" s="1" customFormat="1">
      <c r="A311" s="80"/>
      <c r="B311" s="83"/>
      <c r="C311" s="81"/>
      <c r="D311" s="82"/>
      <c r="E311" s="82"/>
      <c r="F311" s="89"/>
      <c r="G311" s="89"/>
      <c r="H311" s="80"/>
      <c r="J311"/>
      <c r="K311"/>
      <c r="L311"/>
      <c r="M311"/>
      <c r="N311"/>
    </row>
    <row r="312" spans="1:14">
      <c r="A312" s="80"/>
      <c r="B312" s="83"/>
      <c r="C312" s="81"/>
      <c r="D312" s="82"/>
      <c r="E312" s="82"/>
      <c r="F312" s="89"/>
      <c r="G312" s="89"/>
      <c r="H312" s="80"/>
    </row>
    <row r="313" spans="1:14">
      <c r="A313" s="80">
        <f>A306+1</f>
        <v>23</v>
      </c>
      <c r="B313" s="116" t="s">
        <v>149</v>
      </c>
      <c r="C313" s="81"/>
      <c r="D313" s="82"/>
      <c r="E313" s="82"/>
      <c r="F313" s="82"/>
      <c r="G313" s="82"/>
      <c r="H313" s="81"/>
    </row>
    <row r="314" spans="1:14">
      <c r="A314" s="80"/>
      <c r="B314" s="116" t="s">
        <v>500</v>
      </c>
      <c r="C314" s="81"/>
      <c r="D314" s="82"/>
      <c r="E314" s="82"/>
      <c r="F314" s="82"/>
      <c r="G314" s="82"/>
      <c r="H314" s="81"/>
    </row>
    <row r="315" spans="1:14">
      <c r="A315" s="80"/>
      <c r="B315" s="116" t="s">
        <v>80</v>
      </c>
      <c r="C315" s="81"/>
      <c r="D315" s="82"/>
      <c r="E315" s="82"/>
      <c r="F315" s="82"/>
      <c r="G315" s="82"/>
      <c r="H315" s="81"/>
    </row>
    <row r="316" spans="1:14">
      <c r="A316" s="80"/>
      <c r="B316" s="83" t="s">
        <v>327</v>
      </c>
      <c r="C316" s="86">
        <v>1</v>
      </c>
      <c r="D316" s="87">
        <v>4.5</v>
      </c>
      <c r="E316" s="87">
        <v>2.6</v>
      </c>
      <c r="F316" s="82"/>
      <c r="G316" s="82">
        <f>PRODUCT(C316:F316)</f>
        <v>11.700000000000001</v>
      </c>
      <c r="H316" s="81" t="s">
        <v>6</v>
      </c>
    </row>
    <row r="317" spans="1:14">
      <c r="A317" s="84"/>
      <c r="B317" s="88"/>
      <c r="C317" s="86"/>
      <c r="D317" s="87"/>
      <c r="E317" s="87"/>
      <c r="F317" s="87"/>
      <c r="G317" s="87"/>
      <c r="H317" s="86"/>
      <c r="J317" s="2"/>
      <c r="K317" s="2"/>
      <c r="L317" s="2"/>
      <c r="M317" s="2"/>
      <c r="N317" s="1"/>
    </row>
    <row r="318" spans="1:14">
      <c r="A318" s="80"/>
      <c r="B318" s="118"/>
      <c r="C318" s="81"/>
      <c r="D318" s="82"/>
      <c r="E318" s="82"/>
      <c r="F318" s="89" t="s">
        <v>33</v>
      </c>
      <c r="G318" s="36">
        <f>ROUND(SUM(G316:G317)*1.1,0)</f>
        <v>13</v>
      </c>
      <c r="H318" s="80" t="s">
        <v>6</v>
      </c>
      <c r="J318" s="2"/>
      <c r="K318" s="2"/>
      <c r="L318" s="2"/>
      <c r="M318" s="2"/>
      <c r="N318" s="1"/>
    </row>
    <row r="319" spans="1:14">
      <c r="A319" s="80"/>
      <c r="B319" s="83"/>
      <c r="C319" s="81"/>
      <c r="D319" s="82"/>
      <c r="E319" s="82"/>
      <c r="F319" s="89"/>
      <c r="G319" s="89"/>
      <c r="H319" s="80"/>
      <c r="J319" s="2"/>
      <c r="K319" s="2"/>
      <c r="L319" s="2"/>
      <c r="M319" s="2"/>
      <c r="N319" s="1"/>
    </row>
    <row r="320" spans="1:14">
      <c r="A320" s="80"/>
      <c r="B320" s="116" t="s">
        <v>501</v>
      </c>
      <c r="C320" s="89"/>
      <c r="D320" s="89" t="s">
        <v>80</v>
      </c>
      <c r="E320" s="82"/>
      <c r="F320" s="89" t="s">
        <v>23</v>
      </c>
      <c r="G320" s="89">
        <f>G318</f>
        <v>13</v>
      </c>
      <c r="H320" s="80" t="s">
        <v>6</v>
      </c>
      <c r="J320" s="2"/>
      <c r="K320" s="2"/>
      <c r="L320" s="2"/>
      <c r="M320" s="2"/>
      <c r="N320" s="1"/>
    </row>
    <row r="321" spans="1:14">
      <c r="A321" s="80"/>
      <c r="B321" s="116"/>
      <c r="C321" s="89"/>
      <c r="D321" s="80"/>
      <c r="E321" s="82"/>
      <c r="F321" s="89"/>
      <c r="G321" s="89"/>
      <c r="H321" s="80"/>
    </row>
    <row r="322" spans="1:14">
      <c r="A322" s="80">
        <f>A313+1</f>
        <v>24</v>
      </c>
      <c r="B322" s="116" t="s">
        <v>150</v>
      </c>
      <c r="C322" s="89"/>
      <c r="D322" s="80"/>
      <c r="E322" s="82"/>
      <c r="F322" s="89"/>
      <c r="G322" s="89"/>
      <c r="H322" s="80"/>
    </row>
    <row r="323" spans="1:14">
      <c r="A323" s="80"/>
      <c r="B323" s="118" t="str">
        <f>B316</f>
        <v>Security  Extension Office Room</v>
      </c>
      <c r="C323" s="119">
        <f>C316</f>
        <v>1</v>
      </c>
      <c r="D323" s="81">
        <f>D316*2+E316*2</f>
        <v>14.2</v>
      </c>
      <c r="E323" s="82"/>
      <c r="F323" s="82">
        <v>0.1</v>
      </c>
      <c r="G323" s="82">
        <f>PRODUCT(C323:F323)</f>
        <v>1.42</v>
      </c>
      <c r="H323" s="81" t="s">
        <v>6</v>
      </c>
    </row>
    <row r="324" spans="1:14">
      <c r="A324" s="80"/>
      <c r="B324" s="116"/>
      <c r="C324" s="119"/>
      <c r="D324" s="81"/>
      <c r="E324" s="82"/>
      <c r="F324" s="82"/>
      <c r="G324" s="82"/>
      <c r="H324" s="81"/>
      <c r="J324" s="2"/>
      <c r="K324" s="2"/>
      <c r="L324" s="2"/>
      <c r="M324" s="2"/>
      <c r="N324" s="1"/>
    </row>
    <row r="325" spans="1:14">
      <c r="A325" s="225"/>
      <c r="B325" s="226" t="s">
        <v>502</v>
      </c>
      <c r="C325" s="227"/>
      <c r="D325" s="228"/>
      <c r="E325" s="229"/>
      <c r="F325" s="230" t="s">
        <v>33</v>
      </c>
      <c r="G325" s="231">
        <f>ROUND(SUM(G323:G324)*1.1,0)</f>
        <v>2</v>
      </c>
      <c r="H325" s="225" t="s">
        <v>6</v>
      </c>
    </row>
    <row r="326" spans="1:14">
      <c r="A326" s="225"/>
      <c r="B326" s="226"/>
      <c r="C326" s="227"/>
      <c r="D326" s="228"/>
      <c r="E326" s="229"/>
      <c r="F326" s="230"/>
      <c r="G326" s="231"/>
      <c r="H326" s="233"/>
    </row>
    <row r="327" spans="1:14">
      <c r="A327" s="84">
        <f>A322+1</f>
        <v>25</v>
      </c>
      <c r="B327" s="85" t="s">
        <v>716</v>
      </c>
      <c r="C327" s="90"/>
      <c r="D327" s="90"/>
      <c r="E327" s="87"/>
      <c r="F327" s="90"/>
      <c r="G327" s="45"/>
      <c r="H327" s="175"/>
    </row>
    <row r="328" spans="1:14">
      <c r="A328" s="84"/>
      <c r="B328" s="297" t="s">
        <v>719</v>
      </c>
      <c r="C328" s="90"/>
      <c r="D328" s="90"/>
      <c r="E328" s="87"/>
      <c r="F328" s="90"/>
      <c r="G328" s="45"/>
      <c r="H328" s="175"/>
    </row>
    <row r="329" spans="1:14" s="1" customFormat="1">
      <c r="A329" s="80"/>
      <c r="B329" s="83"/>
      <c r="C329" s="81"/>
      <c r="D329" s="82"/>
      <c r="E329" s="82"/>
      <c r="F329" s="82"/>
      <c r="G329" s="42">
        <f t="shared" ref="G329:G331" si="14">PRODUCT(C329:F329)</f>
        <v>0</v>
      </c>
      <c r="H329" s="174" t="s">
        <v>6</v>
      </c>
      <c r="J329"/>
      <c r="K329"/>
      <c r="L329"/>
      <c r="M329"/>
      <c r="N329"/>
    </row>
    <row r="330" spans="1:14" s="1" customFormat="1">
      <c r="A330" s="80"/>
      <c r="B330" s="83"/>
      <c r="C330" s="81"/>
      <c r="D330" s="82"/>
      <c r="E330" s="82"/>
      <c r="F330" s="82"/>
      <c r="G330" s="42">
        <f t="shared" si="14"/>
        <v>0</v>
      </c>
      <c r="H330" s="174" t="s">
        <v>6</v>
      </c>
      <c r="J330"/>
      <c r="K330"/>
      <c r="L330"/>
      <c r="M330"/>
      <c r="N330"/>
    </row>
    <row r="331" spans="1:14" s="1" customFormat="1">
      <c r="A331" s="80"/>
      <c r="B331" s="83"/>
      <c r="C331" s="81"/>
      <c r="D331" s="82"/>
      <c r="E331" s="82"/>
      <c r="F331" s="82"/>
      <c r="G331" s="42">
        <f t="shared" si="14"/>
        <v>0</v>
      </c>
      <c r="H331" s="174" t="s">
        <v>6</v>
      </c>
      <c r="J331"/>
      <c r="K331"/>
      <c r="L331"/>
      <c r="M331"/>
      <c r="N331"/>
    </row>
    <row r="332" spans="1:14" s="1" customFormat="1">
      <c r="A332" s="84"/>
      <c r="B332" s="88"/>
      <c r="C332" s="81"/>
      <c r="D332" s="82"/>
      <c r="E332" s="82"/>
      <c r="F332" s="82"/>
      <c r="G332" s="42">
        <f t="shared" ref="G332" si="15">PRODUCT(C332:F332)</f>
        <v>0</v>
      </c>
      <c r="H332" s="174" t="s">
        <v>6</v>
      </c>
      <c r="J332"/>
      <c r="K332"/>
      <c r="L332"/>
      <c r="M332"/>
      <c r="N332"/>
    </row>
    <row r="333" spans="1:14">
      <c r="A333" s="84"/>
      <c r="B333" s="85"/>
      <c r="C333" s="90"/>
      <c r="D333" s="90"/>
      <c r="E333" s="87"/>
      <c r="F333" s="90"/>
      <c r="G333" s="45"/>
      <c r="H333" s="175"/>
    </row>
    <row r="334" spans="1:14">
      <c r="A334" s="84"/>
      <c r="B334" s="85"/>
      <c r="C334" s="90"/>
      <c r="D334" s="90"/>
      <c r="E334" s="87"/>
      <c r="F334" s="90" t="s">
        <v>33</v>
      </c>
      <c r="G334" s="45">
        <f>ROUND(SUM(G329:G333)*1.1,0)</f>
        <v>0</v>
      </c>
      <c r="H334" s="175" t="s">
        <v>6</v>
      </c>
    </row>
    <row r="335" spans="1:14">
      <c r="A335" s="84"/>
      <c r="B335" s="85"/>
      <c r="C335" s="90"/>
      <c r="D335" s="90"/>
      <c r="E335" s="87"/>
      <c r="F335" s="90"/>
      <c r="G335" s="45"/>
      <c r="H335" s="175"/>
    </row>
    <row r="336" spans="1:14" s="1" customFormat="1">
      <c r="A336" s="84"/>
      <c r="B336" s="85"/>
      <c r="C336" s="90"/>
      <c r="D336" s="90"/>
      <c r="E336" s="634" t="s">
        <v>110</v>
      </c>
      <c r="F336" s="635"/>
      <c r="G336" s="90">
        <f>G334</f>
        <v>0</v>
      </c>
      <c r="H336" s="175" t="s">
        <v>6</v>
      </c>
      <c r="J336"/>
      <c r="K336"/>
      <c r="L336"/>
      <c r="M336"/>
      <c r="N336"/>
    </row>
    <row r="337" spans="1:14">
      <c r="A337" s="165"/>
      <c r="B337" s="166"/>
      <c r="C337" s="167"/>
      <c r="D337" s="168"/>
      <c r="E337" s="168"/>
      <c r="F337" s="168"/>
      <c r="G337" s="169"/>
      <c r="H337" s="170"/>
    </row>
    <row r="338" spans="1:14">
      <c r="A338" s="171">
        <f>A327+1</f>
        <v>26</v>
      </c>
      <c r="B338" s="85" t="s">
        <v>154</v>
      </c>
      <c r="C338" s="86"/>
      <c r="D338" s="87"/>
      <c r="E338" s="87"/>
      <c r="F338" s="87"/>
      <c r="G338" s="87"/>
      <c r="H338" s="172"/>
      <c r="J338" s="2"/>
      <c r="K338" s="2"/>
      <c r="L338" s="2"/>
      <c r="M338" s="2"/>
      <c r="N338" s="1"/>
    </row>
    <row r="339" spans="1:14">
      <c r="A339" s="171"/>
      <c r="B339" s="85" t="s">
        <v>80</v>
      </c>
      <c r="C339" s="86"/>
      <c r="D339" s="87"/>
      <c r="E339" s="87"/>
      <c r="F339" s="87"/>
      <c r="G339" s="87"/>
      <c r="H339" s="172"/>
    </row>
    <row r="340" spans="1:14">
      <c r="A340" s="171"/>
      <c r="B340" s="85" t="s">
        <v>247</v>
      </c>
      <c r="C340" s="86"/>
      <c r="D340" s="87"/>
      <c r="E340" s="87"/>
      <c r="F340" s="87"/>
      <c r="G340" s="87"/>
      <c r="H340" s="172"/>
    </row>
    <row r="341" spans="1:14">
      <c r="A341" s="171"/>
      <c r="B341" s="85" t="s">
        <v>246</v>
      </c>
      <c r="C341" s="86"/>
      <c r="D341" s="87"/>
      <c r="E341" s="87"/>
      <c r="F341" s="87"/>
      <c r="G341" s="87"/>
      <c r="H341" s="172"/>
    </row>
    <row r="342" spans="1:14">
      <c r="A342" s="173"/>
      <c r="B342" s="41" t="s">
        <v>155</v>
      </c>
      <c r="C342" s="40">
        <f>1*3</f>
        <v>3</v>
      </c>
      <c r="D342" s="42">
        <v>1.05</v>
      </c>
      <c r="E342" s="42">
        <v>0.3</v>
      </c>
      <c r="F342" s="42"/>
      <c r="G342" s="42">
        <f>PRODUCT(C342:F342)</f>
        <v>0.94500000000000006</v>
      </c>
      <c r="H342" s="174" t="s">
        <v>6</v>
      </c>
    </row>
    <row r="343" spans="1:14">
      <c r="A343" s="173"/>
      <c r="B343" s="41" t="s">
        <v>204</v>
      </c>
      <c r="C343" s="40">
        <f>C342</f>
        <v>3</v>
      </c>
      <c r="D343" s="42">
        <f>D342</f>
        <v>1.05</v>
      </c>
      <c r="E343" s="42"/>
      <c r="F343" s="42">
        <v>0.15</v>
      </c>
      <c r="G343" s="42">
        <f>PRODUCT(C343:F343)</f>
        <v>0.47250000000000003</v>
      </c>
      <c r="H343" s="174" t="s">
        <v>6</v>
      </c>
    </row>
    <row r="344" spans="1:14">
      <c r="A344" s="171"/>
      <c r="B344" s="85"/>
      <c r="C344" s="86"/>
      <c r="D344" s="87"/>
      <c r="E344" s="87"/>
      <c r="F344" s="90" t="s">
        <v>33</v>
      </c>
      <c r="G344" s="45">
        <f>ROUND(SUM(G342:G343)*1.1,0)</f>
        <v>2</v>
      </c>
      <c r="H344" s="175" t="s">
        <v>6</v>
      </c>
    </row>
    <row r="345" spans="1:14">
      <c r="A345" s="171"/>
      <c r="B345" s="88"/>
      <c r="C345" s="86"/>
      <c r="D345" s="87"/>
      <c r="E345" s="87"/>
      <c r="F345" s="90"/>
      <c r="G345" s="45"/>
      <c r="H345" s="175"/>
    </row>
    <row r="346" spans="1:14">
      <c r="A346" s="232"/>
      <c r="B346" s="226" t="s">
        <v>154</v>
      </c>
      <c r="C346" s="230"/>
      <c r="D346" s="230" t="s">
        <v>80</v>
      </c>
      <c r="E346" s="229"/>
      <c r="F346" s="230" t="s">
        <v>23</v>
      </c>
      <c r="G346" s="230">
        <f>G344</f>
        <v>2</v>
      </c>
      <c r="H346" s="233" t="s">
        <v>6</v>
      </c>
    </row>
    <row r="347" spans="1:14">
      <c r="A347" s="80">
        <f>A338+1</f>
        <v>27</v>
      </c>
      <c r="B347" s="116" t="s">
        <v>156</v>
      </c>
      <c r="C347" s="81"/>
      <c r="D347" s="82"/>
      <c r="E347" s="82"/>
      <c r="F347" s="82"/>
      <c r="G347" s="89"/>
      <c r="H347" s="80"/>
    </row>
    <row r="348" spans="1:14">
      <c r="A348" s="80"/>
      <c r="B348" s="116" t="s">
        <v>157</v>
      </c>
      <c r="C348" s="89"/>
      <c r="D348" s="89"/>
      <c r="E348" s="82"/>
      <c r="F348" s="82"/>
      <c r="G348" s="89">
        <f>G270</f>
        <v>47</v>
      </c>
      <c r="H348" s="80" t="s">
        <v>6</v>
      </c>
    </row>
    <row r="349" spans="1:14">
      <c r="A349" s="80"/>
      <c r="B349" s="116" t="s">
        <v>158</v>
      </c>
      <c r="C349" s="89"/>
      <c r="D349" s="89"/>
      <c r="E349" s="82"/>
      <c r="F349" s="82"/>
      <c r="G349" s="89">
        <f>G282+G297</f>
        <v>65</v>
      </c>
      <c r="H349" s="80" t="s">
        <v>6</v>
      </c>
    </row>
    <row r="350" spans="1:14" s="1" customFormat="1">
      <c r="A350" s="84"/>
      <c r="B350" s="85" t="s">
        <v>853</v>
      </c>
      <c r="C350" s="90"/>
      <c r="D350" s="89"/>
      <c r="E350" s="10"/>
      <c r="F350" s="87"/>
      <c r="G350" s="90">
        <f>G348+G349</f>
        <v>112</v>
      </c>
      <c r="H350" s="80" t="s">
        <v>6</v>
      </c>
      <c r="I350" s="14"/>
      <c r="J350"/>
      <c r="K350"/>
      <c r="L350"/>
      <c r="M350"/>
      <c r="N350"/>
    </row>
    <row r="351" spans="1:14">
      <c r="A351" s="80"/>
      <c r="B351" s="116" t="s">
        <v>159</v>
      </c>
      <c r="C351" s="89"/>
      <c r="D351" s="89"/>
      <c r="E351" s="82"/>
      <c r="F351" s="82"/>
      <c r="G351" s="89"/>
      <c r="H351" s="80" t="s">
        <v>6</v>
      </c>
    </row>
    <row r="352" spans="1:14">
      <c r="A352" s="80"/>
      <c r="B352" s="116"/>
      <c r="C352" s="81"/>
      <c r="D352" s="82"/>
      <c r="E352" s="82"/>
      <c r="F352" s="82"/>
      <c r="G352" s="89"/>
      <c r="H352" s="80"/>
    </row>
    <row r="353" spans="1:8">
      <c r="A353" s="80">
        <f>A347+1</f>
        <v>28</v>
      </c>
      <c r="B353" s="116" t="s">
        <v>160</v>
      </c>
      <c r="C353" s="81"/>
      <c r="D353" s="82"/>
      <c r="E353" s="82"/>
      <c r="F353" s="82"/>
      <c r="G353" s="89"/>
      <c r="H353" s="80"/>
    </row>
    <row r="354" spans="1:8">
      <c r="A354" s="80"/>
      <c r="B354" s="116" t="s">
        <v>229</v>
      </c>
      <c r="C354" s="81"/>
      <c r="D354" s="82"/>
      <c r="E354" s="82"/>
      <c r="F354" s="82"/>
      <c r="G354" s="89"/>
      <c r="H354" s="80"/>
    </row>
    <row r="355" spans="1:8">
      <c r="A355" s="80"/>
      <c r="B355" s="116" t="s">
        <v>162</v>
      </c>
      <c r="C355" s="81"/>
      <c r="D355" s="82"/>
      <c r="E355" s="82"/>
      <c r="F355" s="82"/>
      <c r="G355" s="89"/>
      <c r="H355" s="80"/>
    </row>
    <row r="356" spans="1:8">
      <c r="A356" s="80"/>
      <c r="B356" s="83" t="s">
        <v>163</v>
      </c>
      <c r="C356" s="81">
        <v>1</v>
      </c>
      <c r="D356" s="82">
        <v>5</v>
      </c>
      <c r="E356" s="82">
        <v>3</v>
      </c>
      <c r="F356" s="82"/>
      <c r="G356" s="82">
        <f>PRODUCT(C356:F356)</f>
        <v>15</v>
      </c>
      <c r="H356" s="81" t="s">
        <v>6</v>
      </c>
    </row>
    <row r="357" spans="1:8">
      <c r="A357" s="80"/>
      <c r="B357" s="116"/>
      <c r="C357" s="81"/>
      <c r="D357" s="82"/>
      <c r="E357" s="82"/>
      <c r="F357" s="82"/>
      <c r="G357" s="89"/>
      <c r="H357" s="80"/>
    </row>
    <row r="358" spans="1:8">
      <c r="A358" s="80"/>
      <c r="B358" s="116"/>
      <c r="C358" s="81"/>
      <c r="D358" s="82"/>
      <c r="E358" s="82"/>
      <c r="F358" s="89" t="s">
        <v>33</v>
      </c>
      <c r="G358" s="36">
        <f>ROUND(SUM(G356:G357)*1.1,0)</f>
        <v>17</v>
      </c>
      <c r="H358" s="80" t="s">
        <v>6</v>
      </c>
    </row>
    <row r="359" spans="1:8">
      <c r="A359" s="80">
        <f>A353+1</f>
        <v>29</v>
      </c>
      <c r="B359" s="116" t="s">
        <v>164</v>
      </c>
      <c r="C359" s="81"/>
      <c r="D359" s="82"/>
      <c r="E359" s="82"/>
      <c r="F359" s="82"/>
      <c r="G359" s="89"/>
      <c r="H359" s="80"/>
    </row>
    <row r="360" spans="1:8">
      <c r="A360" s="80"/>
      <c r="B360" s="116" t="s">
        <v>80</v>
      </c>
      <c r="C360" s="81"/>
      <c r="D360" s="82"/>
      <c r="E360" s="82"/>
      <c r="F360" s="82"/>
      <c r="G360" s="89"/>
      <c r="H360" s="80"/>
    </row>
    <row r="361" spans="1:8">
      <c r="A361" s="80"/>
      <c r="B361" s="116" t="s">
        <v>740</v>
      </c>
      <c r="C361" s="81"/>
      <c r="D361" s="89"/>
      <c r="E361" s="80"/>
      <c r="F361" s="82"/>
      <c r="G361" s="89"/>
      <c r="H361" s="80"/>
    </row>
    <row r="362" spans="1:8">
      <c r="A362" s="80"/>
      <c r="B362" s="83"/>
      <c r="C362" s="81"/>
      <c r="D362" s="82"/>
      <c r="E362" s="80"/>
      <c r="F362" s="82"/>
      <c r="G362" s="82">
        <f>PRODUCT(C362:F362)</f>
        <v>0</v>
      </c>
      <c r="H362" s="81" t="s">
        <v>6</v>
      </c>
    </row>
    <row r="363" spans="1:8">
      <c r="A363" s="80"/>
      <c r="B363" s="83"/>
      <c r="C363" s="81"/>
      <c r="D363" s="82"/>
      <c r="E363" s="81"/>
      <c r="F363" s="89"/>
      <c r="G363" s="89">
        <f>ROUND(SUM(G362:G362),0)</f>
        <v>0</v>
      </c>
      <c r="H363" s="80" t="s">
        <v>6</v>
      </c>
    </row>
    <row r="364" spans="1:8">
      <c r="A364" s="80"/>
      <c r="B364" s="116" t="s">
        <v>165</v>
      </c>
      <c r="C364" s="81"/>
      <c r="D364" s="89"/>
      <c r="E364" s="80"/>
      <c r="F364" s="89" t="s">
        <v>33</v>
      </c>
      <c r="G364" s="89">
        <f>G363</f>
        <v>0</v>
      </c>
      <c r="H364" s="80" t="s">
        <v>6</v>
      </c>
    </row>
    <row r="365" spans="1:8">
      <c r="A365" s="80"/>
      <c r="B365" s="116"/>
      <c r="C365" s="81"/>
      <c r="D365" s="89"/>
      <c r="E365" s="80"/>
      <c r="F365" s="89"/>
      <c r="G365" s="89"/>
      <c r="H365" s="80"/>
    </row>
    <row r="366" spans="1:8">
      <c r="A366" s="80"/>
      <c r="B366" s="116" t="s">
        <v>414</v>
      </c>
      <c r="C366" s="81"/>
      <c r="D366" s="82"/>
      <c r="E366" s="82"/>
      <c r="F366" s="82"/>
      <c r="G366" s="89"/>
      <c r="H366" s="80"/>
    </row>
    <row r="367" spans="1:8">
      <c r="A367" s="80"/>
      <c r="B367" s="116" t="s">
        <v>80</v>
      </c>
      <c r="C367" s="81"/>
      <c r="D367" s="82"/>
      <c r="E367" s="82"/>
      <c r="F367" s="82"/>
      <c r="G367" s="89"/>
      <c r="H367" s="80"/>
    </row>
    <row r="368" spans="1:8">
      <c r="A368" s="80"/>
      <c r="B368" s="83"/>
      <c r="C368" s="81"/>
      <c r="D368" s="82"/>
      <c r="E368" s="82"/>
      <c r="F368" s="82"/>
      <c r="G368" s="82">
        <f>PRODUCT(C368:F368)</f>
        <v>0</v>
      </c>
      <c r="H368" s="81" t="s">
        <v>9</v>
      </c>
    </row>
    <row r="369" spans="1:14">
      <c r="A369" s="80"/>
      <c r="B369" s="83"/>
      <c r="C369" s="81"/>
      <c r="D369" s="82"/>
      <c r="E369" s="82"/>
      <c r="F369" s="82"/>
      <c r="G369" s="82"/>
      <c r="H369" s="81"/>
    </row>
    <row r="370" spans="1:14">
      <c r="A370" s="80"/>
      <c r="B370" s="83"/>
      <c r="C370" s="81"/>
      <c r="D370" s="82"/>
      <c r="E370" s="82"/>
      <c r="F370" s="89"/>
      <c r="G370" s="89">
        <f>ROUND(SUM(G368:G369),0)</f>
        <v>0</v>
      </c>
      <c r="H370" s="80" t="s">
        <v>9</v>
      </c>
    </row>
    <row r="371" spans="1:14">
      <c r="A371" s="80"/>
      <c r="B371" s="116" t="s">
        <v>416</v>
      </c>
      <c r="C371" s="89"/>
      <c r="D371" s="80"/>
      <c r="E371" s="82"/>
      <c r="F371" s="89" t="s">
        <v>23</v>
      </c>
      <c r="G371" s="89">
        <f>ROUNDUP(G370,0)</f>
        <v>0</v>
      </c>
      <c r="H371" s="80" t="s">
        <v>9</v>
      </c>
    </row>
    <row r="372" spans="1:14">
      <c r="A372" s="80"/>
      <c r="B372" s="83"/>
      <c r="C372" s="81"/>
      <c r="D372" s="89"/>
      <c r="E372" s="80"/>
      <c r="F372" s="89"/>
      <c r="G372" s="89"/>
      <c r="H372" s="80"/>
      <c r="J372" s="6"/>
      <c r="K372" s="6"/>
      <c r="L372" s="6"/>
      <c r="M372" s="6"/>
      <c r="N372" s="6"/>
    </row>
    <row r="373" spans="1:14">
      <c r="A373" s="80">
        <f>A359+1</f>
        <v>30</v>
      </c>
      <c r="B373" s="116" t="s">
        <v>762</v>
      </c>
      <c r="C373" s="81"/>
      <c r="D373" s="89"/>
      <c r="E373" s="80"/>
      <c r="F373" s="82"/>
      <c r="G373" s="89"/>
      <c r="H373" s="80"/>
      <c r="J373" s="6"/>
      <c r="K373" s="6"/>
      <c r="L373" s="6"/>
      <c r="M373" s="6"/>
      <c r="N373" s="6"/>
    </row>
    <row r="374" spans="1:14">
      <c r="A374" s="80"/>
      <c r="B374" s="116" t="s">
        <v>80</v>
      </c>
      <c r="C374" s="81"/>
      <c r="D374" s="89"/>
      <c r="E374" s="80"/>
      <c r="F374" s="82"/>
      <c r="G374" s="89"/>
      <c r="H374" s="80"/>
      <c r="J374" s="6"/>
      <c r="K374" s="6"/>
      <c r="L374" s="6"/>
      <c r="M374" s="6"/>
      <c r="N374" s="6"/>
    </row>
    <row r="375" spans="1:14">
      <c r="A375" s="80"/>
      <c r="B375" s="83" t="s">
        <v>328</v>
      </c>
      <c r="C375" s="81"/>
      <c r="D375" s="89"/>
      <c r="E375" s="80"/>
      <c r="F375" s="82"/>
      <c r="G375" s="89"/>
      <c r="H375" s="80"/>
      <c r="J375" s="6"/>
      <c r="K375" s="6"/>
      <c r="L375" s="6"/>
      <c r="M375" s="6"/>
      <c r="N375" s="6"/>
    </row>
    <row r="376" spans="1:14">
      <c r="A376" s="84"/>
      <c r="B376" s="88" t="s">
        <v>323</v>
      </c>
      <c r="C376" s="86">
        <v>1</v>
      </c>
      <c r="D376" s="87">
        <v>1.2</v>
      </c>
      <c r="E376" s="87"/>
      <c r="F376" s="82">
        <v>1.5</v>
      </c>
      <c r="G376" s="82">
        <f t="shared" ref="G376" si="16">PRODUCT(C376:F376)</f>
        <v>1.7999999999999998</v>
      </c>
      <c r="H376" s="81" t="s">
        <v>6</v>
      </c>
    </row>
    <row r="377" spans="1:14">
      <c r="A377" s="84"/>
      <c r="B377" s="88" t="s">
        <v>324</v>
      </c>
      <c r="C377" s="86">
        <v>1</v>
      </c>
      <c r="D377" s="87">
        <v>2.4</v>
      </c>
      <c r="E377" s="87"/>
      <c r="F377" s="87">
        <v>1.2</v>
      </c>
      <c r="G377" s="82">
        <f t="shared" ref="G377:G378" si="17">PRODUCT(C377:F377)</f>
        <v>2.88</v>
      </c>
      <c r="H377" s="81" t="s">
        <v>6</v>
      </c>
    </row>
    <row r="378" spans="1:14">
      <c r="A378" s="84"/>
      <c r="B378" s="88" t="s">
        <v>325</v>
      </c>
      <c r="C378" s="86">
        <v>2</v>
      </c>
      <c r="D378" s="87">
        <v>2.6</v>
      </c>
      <c r="E378" s="87"/>
      <c r="F378" s="87">
        <v>1.2</v>
      </c>
      <c r="G378" s="82">
        <f t="shared" si="17"/>
        <v>6.24</v>
      </c>
      <c r="H378" s="81" t="s">
        <v>6</v>
      </c>
    </row>
    <row r="379" spans="1:14">
      <c r="A379" s="84"/>
      <c r="B379" s="88"/>
      <c r="C379" s="86">
        <v>1</v>
      </c>
      <c r="D379" s="87">
        <v>10.4</v>
      </c>
      <c r="E379" s="87"/>
      <c r="F379" s="87">
        <v>1.2</v>
      </c>
      <c r="G379" s="82">
        <f t="shared" ref="G379" si="18">PRODUCT(C379:F379)</f>
        <v>12.48</v>
      </c>
      <c r="H379" s="81" t="s">
        <v>6</v>
      </c>
    </row>
    <row r="380" spans="1:14">
      <c r="A380" s="80"/>
      <c r="B380" s="83"/>
      <c r="C380" s="81"/>
      <c r="D380" s="89"/>
      <c r="E380" s="80"/>
      <c r="F380" s="89" t="s">
        <v>33</v>
      </c>
      <c r="G380" s="89">
        <f>ROUND(SUM(G376:G379),0)</f>
        <v>23</v>
      </c>
      <c r="H380" s="80" t="s">
        <v>6</v>
      </c>
    </row>
    <row r="381" spans="1:14">
      <c r="A381" s="80"/>
      <c r="B381" s="83"/>
      <c r="C381" s="81"/>
      <c r="D381" s="89"/>
      <c r="E381" s="80"/>
      <c r="F381" s="89"/>
      <c r="G381" s="89"/>
      <c r="H381" s="80"/>
    </row>
    <row r="382" spans="1:14">
      <c r="A382" s="80"/>
      <c r="B382" s="116" t="s">
        <v>763</v>
      </c>
      <c r="C382" s="81"/>
      <c r="D382" s="89"/>
      <c r="E382" s="80"/>
      <c r="F382" s="89" t="s">
        <v>33</v>
      </c>
      <c r="G382" s="89">
        <f>G380</f>
        <v>23</v>
      </c>
      <c r="H382" s="80" t="s">
        <v>6</v>
      </c>
    </row>
    <row r="383" spans="1:14">
      <c r="A383" s="84"/>
      <c r="B383" s="85"/>
      <c r="C383" s="86"/>
      <c r="D383" s="90"/>
      <c r="E383" s="84"/>
      <c r="F383" s="90"/>
      <c r="G383" s="90"/>
      <c r="H383" s="84"/>
    </row>
    <row r="384" spans="1:14" s="6" customFormat="1">
      <c r="A384" s="84">
        <f>A373+1</f>
        <v>31</v>
      </c>
      <c r="B384" s="85" t="s">
        <v>498</v>
      </c>
      <c r="C384" s="86"/>
      <c r="D384" s="90"/>
      <c r="E384" s="84"/>
      <c r="F384" s="90"/>
      <c r="G384" s="90"/>
      <c r="H384" s="84"/>
      <c r="I384" s="1"/>
      <c r="J384"/>
      <c r="K384"/>
      <c r="L384"/>
      <c r="M384"/>
      <c r="N384"/>
    </row>
    <row r="385" spans="1:14" s="6" customFormat="1">
      <c r="A385" s="84"/>
      <c r="B385" s="88"/>
      <c r="C385" s="86">
        <v>3</v>
      </c>
      <c r="D385" s="87"/>
      <c r="E385" s="84"/>
      <c r="F385" s="90"/>
      <c r="G385" s="82">
        <f t="shared" ref="G385" si="19">PRODUCT(C385:F385)</f>
        <v>3</v>
      </c>
      <c r="H385" s="81" t="s">
        <v>356</v>
      </c>
      <c r="I385" s="1"/>
      <c r="J385"/>
      <c r="K385"/>
      <c r="L385"/>
      <c r="M385"/>
      <c r="N385"/>
    </row>
    <row r="386" spans="1:14" s="6" customFormat="1">
      <c r="A386" s="84"/>
      <c r="B386" s="88"/>
      <c r="C386" s="86"/>
      <c r="D386" s="87"/>
      <c r="E386" s="84"/>
      <c r="F386" s="90"/>
      <c r="G386" s="87"/>
      <c r="H386" s="86"/>
      <c r="I386" s="1"/>
      <c r="J386"/>
      <c r="K386"/>
      <c r="L386"/>
      <c r="M386"/>
      <c r="N386"/>
    </row>
    <row r="387" spans="1:14" s="6" customFormat="1">
      <c r="A387" s="84"/>
      <c r="B387" s="116"/>
      <c r="C387" s="81"/>
      <c r="D387" s="89"/>
      <c r="E387" s="80"/>
      <c r="F387" s="89"/>
      <c r="G387" s="89">
        <f>ROUND(SUM(G385:G386),0)</f>
        <v>3</v>
      </c>
      <c r="H387" s="80" t="s">
        <v>356</v>
      </c>
      <c r="I387" s="1"/>
      <c r="J387"/>
      <c r="K387"/>
      <c r="L387"/>
      <c r="M387"/>
      <c r="N387"/>
    </row>
    <row r="388" spans="1:14">
      <c r="A388" s="80"/>
      <c r="B388" s="83"/>
      <c r="C388" s="81"/>
      <c r="D388" s="82"/>
      <c r="E388" s="82"/>
      <c r="F388" s="82"/>
      <c r="G388" s="89"/>
      <c r="H388" s="81"/>
    </row>
    <row r="389" spans="1:14">
      <c r="A389" s="84">
        <f>A384+1</f>
        <v>32</v>
      </c>
      <c r="B389" s="85" t="s">
        <v>207</v>
      </c>
      <c r="C389" s="86"/>
      <c r="D389" s="87"/>
      <c r="E389" s="87"/>
      <c r="F389" s="87"/>
      <c r="G389" s="90"/>
      <c r="H389" s="86"/>
    </row>
    <row r="390" spans="1:14">
      <c r="A390" s="80"/>
      <c r="B390" s="83" t="s">
        <v>175</v>
      </c>
      <c r="C390" s="81"/>
      <c r="D390" s="82"/>
      <c r="E390" s="82"/>
      <c r="F390" s="82"/>
      <c r="G390" s="82">
        <f>C390*D390</f>
        <v>0</v>
      </c>
      <c r="H390" s="81" t="s">
        <v>174</v>
      </c>
    </row>
    <row r="391" spans="1:14">
      <c r="A391" s="80"/>
      <c r="B391" s="83"/>
      <c r="C391" s="81"/>
      <c r="D391" s="82"/>
      <c r="E391" s="82"/>
      <c r="F391" s="82"/>
      <c r="G391" s="82"/>
      <c r="H391" s="81"/>
    </row>
    <row r="392" spans="1:14">
      <c r="A392" s="80"/>
      <c r="B392" s="91" t="s">
        <v>176</v>
      </c>
      <c r="C392" s="80"/>
      <c r="D392" s="89"/>
      <c r="E392" s="89"/>
      <c r="F392" s="89"/>
      <c r="G392" s="89">
        <f>ROUND(SUM(G390:G391)*1.1,0)</f>
        <v>0</v>
      </c>
      <c r="H392" s="80" t="s">
        <v>174</v>
      </c>
    </row>
    <row r="393" spans="1:14">
      <c r="A393" s="80"/>
      <c r="B393" s="83"/>
      <c r="C393" s="81"/>
      <c r="D393" s="82"/>
      <c r="E393" s="82"/>
      <c r="F393" s="82"/>
      <c r="G393" s="89"/>
      <c r="H393" s="81"/>
    </row>
    <row r="394" spans="1:14" ht="15.6">
      <c r="A394" s="10">
        <f>A389+1</f>
        <v>33</v>
      </c>
      <c r="B394" s="114" t="s">
        <v>177</v>
      </c>
      <c r="C394" s="12"/>
      <c r="D394" s="12"/>
      <c r="E394" s="12"/>
      <c r="F394" s="12"/>
      <c r="G394" s="11"/>
      <c r="H394" s="11"/>
      <c r="J394" s="188"/>
      <c r="K394" s="188"/>
      <c r="L394" s="188"/>
      <c r="M394" s="188"/>
      <c r="N394" s="188"/>
    </row>
    <row r="395" spans="1:14">
      <c r="A395" s="10"/>
      <c r="B395" s="120" t="s">
        <v>178</v>
      </c>
      <c r="C395" s="12"/>
      <c r="D395" s="12"/>
      <c r="E395" s="12"/>
      <c r="F395" s="12"/>
      <c r="G395" s="11"/>
      <c r="H395" s="11"/>
    </row>
    <row r="396" spans="1:14">
      <c r="A396" s="10"/>
      <c r="B396" s="121" t="s">
        <v>179</v>
      </c>
      <c r="C396" s="122"/>
      <c r="D396" s="123"/>
      <c r="E396" s="12"/>
      <c r="F396" s="122"/>
      <c r="G396" s="11"/>
      <c r="H396" s="11"/>
    </row>
    <row r="397" spans="1:14">
      <c r="A397" s="80"/>
      <c r="B397" s="83"/>
      <c r="C397" s="81"/>
      <c r="D397" s="82"/>
      <c r="E397" s="82"/>
      <c r="F397" s="82"/>
      <c r="G397" s="82">
        <f t="shared" ref="G397" si="20">PRODUCT(C397:F397)</f>
        <v>0</v>
      </c>
      <c r="H397" s="81" t="s">
        <v>6</v>
      </c>
    </row>
    <row r="398" spans="1:14">
      <c r="A398" s="84"/>
      <c r="B398" s="88"/>
      <c r="C398" s="81"/>
      <c r="D398" s="82"/>
      <c r="E398" s="82"/>
      <c r="F398" s="82"/>
      <c r="G398" s="82">
        <f t="shared" ref="G398:G399" si="21">PRODUCT(C398:F398)</f>
        <v>0</v>
      </c>
      <c r="H398" s="81" t="s">
        <v>6</v>
      </c>
    </row>
    <row r="399" spans="1:14">
      <c r="A399" s="84"/>
      <c r="B399" s="88"/>
      <c r="C399" s="81"/>
      <c r="D399" s="82"/>
      <c r="E399" s="82"/>
      <c r="F399" s="82"/>
      <c r="G399" s="82">
        <f t="shared" si="21"/>
        <v>0</v>
      </c>
      <c r="H399" s="81" t="s">
        <v>6</v>
      </c>
    </row>
    <row r="400" spans="1:14">
      <c r="A400" s="80"/>
      <c r="B400" s="83"/>
      <c r="C400" s="81"/>
      <c r="D400" s="82"/>
      <c r="E400" s="82"/>
      <c r="F400" s="82"/>
      <c r="G400" s="82"/>
      <c r="H400" s="81"/>
    </row>
    <row r="401" spans="1:14">
      <c r="A401" s="80"/>
      <c r="B401" s="83"/>
      <c r="C401" s="81"/>
      <c r="D401" s="82"/>
      <c r="E401" s="82"/>
      <c r="F401" s="89" t="s">
        <v>33</v>
      </c>
      <c r="G401" s="89">
        <f>ROUND(SUM(G397:G400)*1.1,0)</f>
        <v>0</v>
      </c>
      <c r="H401" s="80" t="s">
        <v>6</v>
      </c>
    </row>
    <row r="402" spans="1:14">
      <c r="A402" s="80"/>
      <c r="B402" s="120" t="s">
        <v>180</v>
      </c>
      <c r="C402" s="81"/>
      <c r="D402" s="82"/>
      <c r="E402" s="82"/>
      <c r="F402" s="89"/>
      <c r="G402" s="89"/>
      <c r="H402" s="80"/>
    </row>
    <row r="403" spans="1:14">
      <c r="A403" s="80"/>
      <c r="B403" s="83"/>
      <c r="C403" s="81"/>
      <c r="D403" s="82"/>
      <c r="E403" s="80"/>
      <c r="F403" s="82"/>
      <c r="G403" s="82">
        <f>PRODUCT(C403:F403)</f>
        <v>0</v>
      </c>
      <c r="H403" s="81" t="s">
        <v>6</v>
      </c>
    </row>
    <row r="404" spans="1:14">
      <c r="A404" s="80"/>
      <c r="B404" s="83"/>
      <c r="C404" s="81"/>
      <c r="D404" s="82"/>
      <c r="E404" s="82"/>
      <c r="F404" s="89" t="s">
        <v>33</v>
      </c>
      <c r="G404" s="89">
        <f>ROUND(SUM(G403:G403)*1.1,0)</f>
        <v>0</v>
      </c>
      <c r="H404" s="80" t="s">
        <v>6</v>
      </c>
    </row>
    <row r="405" spans="1:14">
      <c r="A405" s="10"/>
      <c r="B405" s="114"/>
      <c r="C405" s="113"/>
      <c r="D405" s="113"/>
      <c r="E405" s="640" t="s">
        <v>110</v>
      </c>
      <c r="F405" s="641"/>
      <c r="G405" s="113">
        <f>G404+G401</f>
        <v>0</v>
      </c>
      <c r="H405" s="80" t="s">
        <v>6</v>
      </c>
    </row>
    <row r="406" spans="1:14" s="188" customFormat="1" ht="15.6">
      <c r="A406" s="239">
        <f>A394+1</f>
        <v>34</v>
      </c>
      <c r="B406" s="251" t="s">
        <v>842</v>
      </c>
      <c r="C406" s="245"/>
      <c r="D406" s="243"/>
      <c r="E406" s="243"/>
      <c r="F406" s="243"/>
      <c r="G406" s="244"/>
      <c r="H406" s="245"/>
      <c r="J406"/>
      <c r="K406"/>
      <c r="L406"/>
      <c r="M406"/>
      <c r="N406"/>
    </row>
    <row r="407" spans="1:14" ht="15.6">
      <c r="A407" s="352"/>
      <c r="B407" s="358" t="s">
        <v>843</v>
      </c>
      <c r="C407" s="353">
        <v>2</v>
      </c>
      <c r="D407" s="354">
        <f>3+0.3+0.3</f>
        <v>3.5999999999999996</v>
      </c>
      <c r="E407" s="354"/>
      <c r="F407" s="355"/>
      <c r="G407" s="359">
        <f>+PRODUCT(C407:F407)</f>
        <v>7.1999999999999993</v>
      </c>
      <c r="H407" s="360" t="s">
        <v>9</v>
      </c>
    </row>
    <row r="408" spans="1:14" ht="15.6">
      <c r="A408" s="361"/>
      <c r="B408" s="358"/>
      <c r="C408" s="353"/>
      <c r="D408" s="354"/>
      <c r="E408" s="354"/>
      <c r="F408" s="355"/>
      <c r="G408" s="356"/>
      <c r="H408" s="357"/>
    </row>
    <row r="409" spans="1:14" ht="15.6">
      <c r="A409" s="361"/>
      <c r="B409" s="358"/>
      <c r="C409" s="353"/>
      <c r="D409" s="354"/>
      <c r="E409" s="354"/>
      <c r="F409" s="355" t="s">
        <v>33</v>
      </c>
      <c r="G409" s="356">
        <f>ROUNDUP(+SUM(G407:G408),0)</f>
        <v>8</v>
      </c>
      <c r="H409" s="357" t="s">
        <v>9</v>
      </c>
    </row>
  </sheetData>
  <mergeCells count="9">
    <mergeCell ref="E405:F405"/>
    <mergeCell ref="E283:F283"/>
    <mergeCell ref="E298:F298"/>
    <mergeCell ref="E211:F211"/>
    <mergeCell ref="E194:F194"/>
    <mergeCell ref="E218:F218"/>
    <mergeCell ref="E247:F247"/>
    <mergeCell ref="E162:F162"/>
    <mergeCell ref="E336:F336"/>
  </mergeCells>
  <pageMargins left="0.7" right="0.7" top="0.75" bottom="0.75" header="0.3" footer="0.3"/>
  <pageSetup paperSize="9" scale="77" orientation="portrait" verticalDpi="1200" r:id="rId1"/>
  <rowBreaks count="1" manualBreakCount="1">
    <brk id="338" max="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437"/>
  <sheetViews>
    <sheetView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1" spans="1:8">
      <c r="A1" s="30" t="s">
        <v>25</v>
      </c>
      <c r="B1" s="31" t="s">
        <v>26</v>
      </c>
      <c r="C1" s="31" t="s">
        <v>27</v>
      </c>
      <c r="D1" s="32" t="s">
        <v>28</v>
      </c>
      <c r="E1" s="32" t="s">
        <v>29</v>
      </c>
      <c r="F1" s="32" t="s">
        <v>30</v>
      </c>
      <c r="G1" s="32" t="s">
        <v>2</v>
      </c>
      <c r="H1" s="31" t="s">
        <v>31</v>
      </c>
    </row>
    <row r="2" spans="1:8" ht="15.6">
      <c r="A2" s="15"/>
      <c r="B2" s="16" t="s">
        <v>332</v>
      </c>
      <c r="C2" s="141"/>
      <c r="D2" s="17"/>
      <c r="E2" s="17"/>
      <c r="F2" s="17"/>
      <c r="G2" s="17"/>
      <c r="H2" s="141"/>
    </row>
    <row r="3" spans="1:8">
      <c r="A3" s="38">
        <f>1</f>
        <v>1</v>
      </c>
      <c r="B3" s="37" t="s">
        <v>32</v>
      </c>
      <c r="C3" s="33">
        <v>1</v>
      </c>
      <c r="D3" s="35">
        <f>7.5+2.5*2</f>
        <v>12.5</v>
      </c>
      <c r="E3" s="35">
        <f>23+2.5*2</f>
        <v>28</v>
      </c>
      <c r="F3" s="35"/>
      <c r="G3" s="35">
        <f>PRODUCT(C3:F3)</f>
        <v>350</v>
      </c>
      <c r="H3" s="33" t="s">
        <v>6</v>
      </c>
    </row>
    <row r="4" spans="1:8">
      <c r="A4" s="38"/>
      <c r="B4" s="37"/>
      <c r="C4" s="33"/>
      <c r="D4" s="35"/>
      <c r="E4" s="36"/>
      <c r="F4" s="36" t="s">
        <v>33</v>
      </c>
      <c r="G4" s="36">
        <f>ROUNDUP(SUM(G3)*1.1,0)</f>
        <v>385</v>
      </c>
      <c r="H4" s="38" t="s">
        <v>6</v>
      </c>
    </row>
    <row r="5" spans="1:8">
      <c r="A5" s="44"/>
      <c r="B5" s="48"/>
      <c r="C5" s="40"/>
      <c r="D5" s="42"/>
      <c r="E5" s="45"/>
      <c r="F5" s="45"/>
      <c r="G5" s="45"/>
      <c r="H5" s="44"/>
    </row>
    <row r="6" spans="1:8">
      <c r="A6" s="53">
        <f>A3+1</f>
        <v>2</v>
      </c>
      <c r="B6" s="283" t="s">
        <v>603</v>
      </c>
      <c r="C6" s="53"/>
      <c r="D6" s="51"/>
      <c r="E6" s="51"/>
      <c r="F6" s="51"/>
      <c r="G6" s="52"/>
      <c r="H6" s="53"/>
    </row>
    <row r="7" spans="1:8">
      <c r="A7" s="53"/>
      <c r="B7" s="34" t="s">
        <v>619</v>
      </c>
      <c r="C7" s="33"/>
      <c r="D7" s="35"/>
      <c r="E7" s="35"/>
      <c r="F7" s="35"/>
      <c r="G7" s="35">
        <f>PRODUCT(C7:F7)</f>
        <v>0</v>
      </c>
      <c r="H7" s="33" t="s">
        <v>7</v>
      </c>
    </row>
    <row r="8" spans="1:8">
      <c r="A8" s="53"/>
      <c r="B8" s="34"/>
      <c r="C8" s="40"/>
      <c r="D8" s="35"/>
      <c r="E8" s="35"/>
      <c r="F8" s="35"/>
      <c r="G8" s="35"/>
      <c r="H8" s="33"/>
    </row>
    <row r="9" spans="1:8">
      <c r="A9" s="53"/>
      <c r="B9" s="283"/>
      <c r="C9" s="53"/>
      <c r="D9" s="51"/>
      <c r="E9" s="51"/>
      <c r="F9" s="51"/>
      <c r="G9" s="36">
        <f>ROUNDUP(SUM(G7:G8)*1.1,0)</f>
        <v>0</v>
      </c>
      <c r="H9" s="38" t="s">
        <v>7</v>
      </c>
    </row>
    <row r="10" spans="1:8">
      <c r="A10" s="53"/>
      <c r="B10" s="283"/>
      <c r="C10" s="53"/>
      <c r="D10" s="51"/>
      <c r="E10" s="51"/>
      <c r="F10" s="51"/>
      <c r="G10" s="52"/>
      <c r="H10" s="53"/>
    </row>
    <row r="11" spans="1:8">
      <c r="A11" s="53">
        <f>A6+1</f>
        <v>3</v>
      </c>
      <c r="B11" s="283" t="s">
        <v>604</v>
      </c>
      <c r="C11" s="53"/>
      <c r="D11" s="51"/>
      <c r="E11" s="51"/>
      <c r="F11" s="51"/>
      <c r="G11" s="52"/>
      <c r="H11" s="53"/>
    </row>
    <row r="12" spans="1:8">
      <c r="A12" s="53"/>
      <c r="B12" s="283" t="s">
        <v>606</v>
      </c>
      <c r="C12" s="53"/>
      <c r="D12" s="51"/>
      <c r="E12" s="51"/>
      <c r="F12" s="51"/>
      <c r="G12" s="52"/>
      <c r="H12" s="53"/>
    </row>
    <row r="13" spans="1:8">
      <c r="A13" s="53"/>
      <c r="B13" s="34" t="s">
        <v>38</v>
      </c>
      <c r="C13" s="33"/>
      <c r="D13" s="35"/>
      <c r="E13" s="35"/>
      <c r="F13" s="35"/>
      <c r="G13" s="35">
        <f>PRODUCT(C13:F13)</f>
        <v>0</v>
      </c>
      <c r="H13" s="33" t="s">
        <v>7</v>
      </c>
    </row>
    <row r="14" spans="1:8">
      <c r="A14" s="53"/>
      <c r="B14" s="283"/>
      <c r="C14" s="53"/>
      <c r="D14" s="51"/>
      <c r="E14" s="51"/>
      <c r="F14" s="51"/>
      <c r="G14" s="36">
        <f>ROUND(SUM(G13:G13)*1.1,0)</f>
        <v>0</v>
      </c>
      <c r="H14" s="38" t="s">
        <v>7</v>
      </c>
    </row>
    <row r="15" spans="1:8">
      <c r="A15" s="53"/>
      <c r="B15" s="283"/>
      <c r="C15" s="53"/>
      <c r="D15" s="51"/>
      <c r="E15" s="51"/>
      <c r="F15" s="51"/>
      <c r="G15" s="52"/>
      <c r="H15" s="53"/>
    </row>
    <row r="16" spans="1:8">
      <c r="A16" s="53"/>
      <c r="B16" s="283" t="s">
        <v>1070</v>
      </c>
      <c r="C16" s="53"/>
      <c r="D16" s="51"/>
      <c r="E16" s="51"/>
      <c r="F16" s="51"/>
      <c r="G16" s="52"/>
      <c r="H16" s="53"/>
    </row>
    <row r="17" spans="1:8">
      <c r="A17" s="53"/>
      <c r="B17" s="34" t="s">
        <v>38</v>
      </c>
      <c r="C17" s="33"/>
      <c r="D17" s="35"/>
      <c r="E17" s="35"/>
      <c r="F17" s="35"/>
      <c r="G17" s="35">
        <f>PRODUCT(C17:F17)</f>
        <v>0</v>
      </c>
      <c r="H17" s="33" t="s">
        <v>7</v>
      </c>
    </row>
    <row r="18" spans="1:8">
      <c r="A18" s="53"/>
      <c r="B18" s="283"/>
      <c r="C18" s="53"/>
      <c r="D18" s="51"/>
      <c r="E18" s="51"/>
      <c r="F18" s="51"/>
      <c r="G18" s="36">
        <f>ROUND(SUM(G17:G17)*1.1,0)</f>
        <v>0</v>
      </c>
      <c r="H18" s="38" t="s">
        <v>7</v>
      </c>
    </row>
    <row r="19" spans="1:8">
      <c r="A19" s="53"/>
      <c r="B19" s="283"/>
      <c r="C19" s="53"/>
      <c r="D19" s="51"/>
      <c r="E19" s="51"/>
      <c r="F19" s="51"/>
      <c r="G19" s="52"/>
      <c r="H19" s="53"/>
    </row>
    <row r="20" spans="1:8">
      <c r="A20" s="53"/>
      <c r="B20" s="283" t="s">
        <v>605</v>
      </c>
      <c r="C20" s="53"/>
      <c r="D20" s="51"/>
      <c r="E20" s="51"/>
      <c r="F20" s="51"/>
      <c r="G20" s="52">
        <f>G18+G14</f>
        <v>0</v>
      </c>
      <c r="H20" s="38" t="s">
        <v>7</v>
      </c>
    </row>
    <row r="21" spans="1:8">
      <c r="A21" s="44"/>
      <c r="B21" s="48"/>
      <c r="C21" s="44"/>
      <c r="D21" s="42"/>
      <c r="E21" s="42"/>
      <c r="F21" s="42"/>
      <c r="G21" s="45"/>
      <c r="H21" s="44"/>
    </row>
    <row r="22" spans="1:8">
      <c r="A22" s="44">
        <f>A11+1</f>
        <v>4</v>
      </c>
      <c r="B22" s="48" t="s">
        <v>613</v>
      </c>
      <c r="C22" s="44"/>
      <c r="D22" s="42"/>
      <c r="E22" s="42"/>
      <c r="F22" s="42"/>
      <c r="G22" s="45"/>
      <c r="H22" s="44"/>
    </row>
    <row r="23" spans="1:8">
      <c r="A23" s="44"/>
      <c r="B23" s="41" t="s">
        <v>614</v>
      </c>
      <c r="C23" s="44"/>
      <c r="D23" s="42"/>
      <c r="E23" s="42"/>
      <c r="F23" s="42"/>
      <c r="G23" s="35">
        <f>PRODUCT(C23:F23)</f>
        <v>0</v>
      </c>
      <c r="H23" s="40" t="s">
        <v>6</v>
      </c>
    </row>
    <row r="24" spans="1:8">
      <c r="A24" s="44"/>
      <c r="B24" s="48"/>
      <c r="C24" s="44"/>
      <c r="D24" s="42"/>
      <c r="E24" s="42"/>
      <c r="F24" s="42"/>
      <c r="G24" s="45"/>
      <c r="H24" s="44"/>
    </row>
    <row r="25" spans="1:8" ht="17.25" customHeight="1">
      <c r="A25" s="44"/>
      <c r="B25" s="48"/>
      <c r="C25" s="44"/>
      <c r="D25" s="42"/>
      <c r="E25" s="42"/>
      <c r="F25" s="36" t="s">
        <v>33</v>
      </c>
      <c r="G25" s="36">
        <f>ROUNDUP(SUM(G23:G24)*1.1,0)</f>
        <v>0</v>
      </c>
      <c r="H25" s="38" t="s">
        <v>6</v>
      </c>
    </row>
    <row r="26" spans="1:8">
      <c r="A26" s="44">
        <f>A22+1</f>
        <v>5</v>
      </c>
      <c r="B26" s="48" t="s">
        <v>620</v>
      </c>
      <c r="C26" s="44"/>
      <c r="D26" s="42"/>
      <c r="E26" s="42"/>
      <c r="F26" s="42"/>
      <c r="G26" s="45"/>
      <c r="H26" s="44"/>
    </row>
    <row r="27" spans="1:8">
      <c r="A27" s="44"/>
      <c r="B27" s="34" t="s">
        <v>619</v>
      </c>
      <c r="C27" s="40">
        <f>7*8</f>
        <v>56</v>
      </c>
      <c r="D27" s="42"/>
      <c r="E27" s="42"/>
      <c r="F27" s="42"/>
      <c r="G27" s="35">
        <f>PRODUCT(C27:F27)</f>
        <v>56</v>
      </c>
      <c r="H27" s="40" t="s">
        <v>356</v>
      </c>
    </row>
    <row r="28" spans="1:8">
      <c r="A28" s="44"/>
      <c r="B28" s="48"/>
      <c r="C28" s="44"/>
      <c r="D28" s="42"/>
      <c r="E28" s="42"/>
      <c r="F28" s="42"/>
      <c r="G28" s="45"/>
      <c r="H28" s="44"/>
    </row>
    <row r="29" spans="1:8">
      <c r="A29" s="44"/>
      <c r="B29" s="48"/>
      <c r="C29" s="44"/>
      <c r="D29" s="42"/>
      <c r="E29" s="42"/>
      <c r="F29" s="36" t="s">
        <v>33</v>
      </c>
      <c r="G29" s="36">
        <f>ROUNDUP(SUM(G27:G28)*1.1,0)</f>
        <v>62</v>
      </c>
      <c r="H29" s="44" t="s">
        <v>356</v>
      </c>
    </row>
    <row r="30" spans="1:8">
      <c r="A30" s="38"/>
      <c r="B30" s="37"/>
      <c r="C30" s="38"/>
      <c r="D30" s="35"/>
      <c r="E30" s="35" t="s">
        <v>34</v>
      </c>
      <c r="F30" s="35"/>
      <c r="G30" s="36"/>
      <c r="H30" s="38"/>
    </row>
    <row r="31" spans="1:8">
      <c r="A31" s="38">
        <f>A26+1</f>
        <v>6</v>
      </c>
      <c r="B31" s="37" t="s">
        <v>35</v>
      </c>
      <c r="C31" s="33"/>
      <c r="D31" s="35"/>
      <c r="E31" s="35" t="s">
        <v>34</v>
      </c>
      <c r="F31" s="35"/>
      <c r="G31" s="35"/>
      <c r="H31" s="33"/>
    </row>
    <row r="32" spans="1:8">
      <c r="A32" s="38"/>
      <c r="B32" s="37" t="s">
        <v>216</v>
      </c>
      <c r="C32" s="33"/>
      <c r="D32" s="35"/>
      <c r="E32" s="35"/>
      <c r="F32" s="35"/>
      <c r="G32" s="35"/>
      <c r="H32" s="33"/>
    </row>
    <row r="33" spans="1:8">
      <c r="A33" s="38"/>
      <c r="B33" s="37" t="s">
        <v>37</v>
      </c>
      <c r="C33" s="33"/>
      <c r="D33" s="35"/>
      <c r="E33" s="35"/>
      <c r="F33" s="35"/>
      <c r="G33" s="35"/>
      <c r="H33" s="33"/>
    </row>
    <row r="34" spans="1:8">
      <c r="A34" s="38"/>
      <c r="B34" s="34" t="s">
        <v>38</v>
      </c>
      <c r="C34" s="33">
        <v>7</v>
      </c>
      <c r="D34" s="35">
        <f>1.5+0.15*2</f>
        <v>1.8</v>
      </c>
      <c r="E34" s="35">
        <f>1.5+0.15*2</f>
        <v>1.8</v>
      </c>
      <c r="F34" s="35">
        <f>1.5</f>
        <v>1.5</v>
      </c>
      <c r="G34" s="35">
        <f>PRODUCT(C34:F34)</f>
        <v>34.019999999999996</v>
      </c>
      <c r="H34" s="33" t="s">
        <v>7</v>
      </c>
    </row>
    <row r="35" spans="1:8">
      <c r="A35" s="38"/>
      <c r="B35" s="37" t="s">
        <v>39</v>
      </c>
      <c r="C35" s="33"/>
      <c r="D35" s="35"/>
      <c r="E35" s="35"/>
      <c r="F35" s="35"/>
      <c r="G35" s="35"/>
      <c r="H35" s="33"/>
    </row>
    <row r="36" spans="1:8">
      <c r="A36" s="38"/>
      <c r="B36" s="34" t="s">
        <v>40</v>
      </c>
      <c r="C36" s="33">
        <v>1</v>
      </c>
      <c r="D36" s="35">
        <f>7.5*2+23</f>
        <v>38</v>
      </c>
      <c r="E36" s="35">
        <v>0.53</v>
      </c>
      <c r="F36" s="35">
        <v>0.7</v>
      </c>
      <c r="G36" s="35">
        <f>PRODUCT(C36:F36)</f>
        <v>14.097999999999999</v>
      </c>
      <c r="H36" s="33" t="s">
        <v>7</v>
      </c>
    </row>
    <row r="37" spans="1:8">
      <c r="A37" s="38"/>
      <c r="B37" s="34"/>
      <c r="C37" s="33"/>
      <c r="D37" s="35"/>
      <c r="E37" s="35"/>
      <c r="F37" s="35"/>
      <c r="G37" s="35"/>
      <c r="H37" s="33"/>
    </row>
    <row r="38" spans="1:8">
      <c r="A38" s="38"/>
      <c r="B38" s="37" t="s">
        <v>41</v>
      </c>
      <c r="C38" s="33"/>
      <c r="D38" s="35"/>
      <c r="E38" s="35"/>
      <c r="F38" s="35"/>
      <c r="G38" s="36">
        <f>ROUND(SUM(G34:G37)*1.1,0)</f>
        <v>53</v>
      </c>
      <c r="H38" s="38" t="s">
        <v>7</v>
      </c>
    </row>
    <row r="39" spans="1:8">
      <c r="A39" s="38"/>
      <c r="B39" s="37" t="s">
        <v>182</v>
      </c>
      <c r="C39" s="33"/>
      <c r="D39" s="35"/>
      <c r="E39" s="35"/>
      <c r="F39" s="35"/>
      <c r="G39" s="36"/>
      <c r="H39" s="38"/>
    </row>
    <row r="40" spans="1:8">
      <c r="A40" s="38"/>
      <c r="B40" s="34" t="str">
        <f>+B34</f>
        <v>F-1</v>
      </c>
      <c r="C40" s="33">
        <f>C34</f>
        <v>7</v>
      </c>
      <c r="D40" s="35">
        <f>D34</f>
        <v>1.8</v>
      </c>
      <c r="E40" s="35">
        <f>+E34</f>
        <v>1.8</v>
      </c>
      <c r="F40" s="35">
        <f>3-1.5</f>
        <v>1.5</v>
      </c>
      <c r="G40" s="35">
        <f>PRODUCT(C40:F40)</f>
        <v>34.019999999999996</v>
      </c>
      <c r="H40" s="33" t="s">
        <v>7</v>
      </c>
    </row>
    <row r="41" spans="1:8">
      <c r="A41" s="38"/>
      <c r="B41" s="37" t="s">
        <v>41</v>
      </c>
      <c r="C41" s="33"/>
      <c r="D41" s="35"/>
      <c r="E41" s="35"/>
      <c r="F41" s="35"/>
      <c r="G41" s="36">
        <f>ROUND(SUM(G40)*1.1,0)</f>
        <v>37</v>
      </c>
      <c r="H41" s="38" t="s">
        <v>7</v>
      </c>
    </row>
    <row r="42" spans="1:8">
      <c r="A42" s="38"/>
      <c r="B42" s="37"/>
      <c r="C42" s="33"/>
      <c r="D42" s="35"/>
      <c r="E42" s="35"/>
      <c r="F42" s="35"/>
      <c r="G42" s="36"/>
      <c r="H42" s="38"/>
    </row>
    <row r="43" spans="1:8">
      <c r="A43" s="38"/>
      <c r="B43" s="39" t="s">
        <v>42</v>
      </c>
      <c r="C43" s="33"/>
      <c r="D43" s="35"/>
      <c r="E43" s="35"/>
      <c r="F43" s="35"/>
      <c r="G43" s="36">
        <f>G41+G38</f>
        <v>90</v>
      </c>
      <c r="H43" s="38" t="s">
        <v>7</v>
      </c>
    </row>
    <row r="44" spans="1:8">
      <c r="A44" s="38"/>
      <c r="B44" s="34"/>
      <c r="C44" s="33"/>
      <c r="D44" s="35"/>
      <c r="E44" s="35"/>
      <c r="F44" s="35"/>
      <c r="G44" s="36"/>
      <c r="H44" s="38"/>
    </row>
    <row r="45" spans="1:8" ht="27.6">
      <c r="A45" s="38">
        <f>A31+1</f>
        <v>7</v>
      </c>
      <c r="B45" s="49" t="s">
        <v>43</v>
      </c>
      <c r="C45" s="50"/>
      <c r="D45" s="51"/>
      <c r="E45" s="51"/>
      <c r="F45" s="51"/>
      <c r="G45" s="52"/>
      <c r="H45" s="53"/>
    </row>
    <row r="46" spans="1:8">
      <c r="A46" s="53"/>
      <c r="B46" s="54" t="s">
        <v>44</v>
      </c>
      <c r="C46" s="50"/>
      <c r="D46" s="51"/>
      <c r="E46" s="51"/>
      <c r="F46" s="51"/>
      <c r="G46" s="52">
        <f>G43</f>
        <v>90</v>
      </c>
      <c r="H46" s="53" t="s">
        <v>7</v>
      </c>
    </row>
    <row r="47" spans="1:8">
      <c r="A47" s="53"/>
      <c r="B47" s="54" t="s">
        <v>45</v>
      </c>
      <c r="C47" s="50"/>
      <c r="D47" s="51"/>
      <c r="E47" s="51"/>
      <c r="F47" s="51"/>
      <c r="G47" s="52"/>
      <c r="H47" s="53"/>
    </row>
    <row r="48" spans="1:8">
      <c r="A48" s="53"/>
      <c r="B48" s="55" t="s">
        <v>46</v>
      </c>
      <c r="C48" s="50"/>
      <c r="D48" s="51"/>
      <c r="E48" s="51"/>
      <c r="F48" s="51"/>
      <c r="G48" s="51">
        <f>-G74</f>
        <v>-23</v>
      </c>
      <c r="H48" s="50" t="s">
        <v>7</v>
      </c>
    </row>
    <row r="49" spans="1:8">
      <c r="A49" s="44"/>
      <c r="B49" s="41" t="s">
        <v>270</v>
      </c>
      <c r="C49" s="40"/>
      <c r="D49" s="42"/>
      <c r="E49" s="42"/>
      <c r="F49" s="42"/>
      <c r="G49" s="42">
        <f>-G79</f>
        <v>-44</v>
      </c>
      <c r="H49" s="50" t="s">
        <v>7</v>
      </c>
    </row>
    <row r="50" spans="1:8">
      <c r="A50" s="53"/>
      <c r="B50" s="55" t="s">
        <v>47</v>
      </c>
      <c r="C50" s="50"/>
      <c r="D50" s="51"/>
      <c r="E50" s="51"/>
      <c r="F50" s="51"/>
      <c r="G50" s="51">
        <f>-G108</f>
        <v>-15</v>
      </c>
      <c r="H50" s="50" t="s">
        <v>7</v>
      </c>
    </row>
    <row r="51" spans="1:8">
      <c r="A51" s="53"/>
      <c r="B51" s="55" t="s">
        <v>48</v>
      </c>
      <c r="C51" s="50"/>
      <c r="D51" s="51"/>
      <c r="E51" s="51"/>
      <c r="F51" s="51"/>
      <c r="G51" s="51">
        <f>-G118</f>
        <v>-15</v>
      </c>
      <c r="H51" s="50" t="s">
        <v>7</v>
      </c>
    </row>
    <row r="52" spans="1:8">
      <c r="A52" s="53"/>
      <c r="B52" s="55" t="s">
        <v>49</v>
      </c>
      <c r="C52" s="50"/>
      <c r="D52" s="51"/>
      <c r="E52" s="51"/>
      <c r="F52" s="51"/>
      <c r="G52" s="51">
        <f>-G125</f>
        <v>-7</v>
      </c>
      <c r="H52" s="50" t="s">
        <v>7</v>
      </c>
    </row>
    <row r="53" spans="1:8">
      <c r="A53" s="53"/>
      <c r="B53" s="55" t="s">
        <v>50</v>
      </c>
      <c r="C53" s="50"/>
      <c r="D53" s="51"/>
      <c r="E53" s="51"/>
      <c r="F53" s="51"/>
      <c r="G53" s="51">
        <f>-G97</f>
        <v>-4</v>
      </c>
      <c r="H53" s="50" t="s">
        <v>7</v>
      </c>
    </row>
    <row r="54" spans="1:8">
      <c r="A54" s="38"/>
      <c r="B54" s="54" t="s">
        <v>51</v>
      </c>
      <c r="C54" s="50"/>
      <c r="D54" s="51"/>
      <c r="E54" s="51"/>
      <c r="F54" s="51"/>
      <c r="G54" s="56">
        <f>ROUND(SUM(G46:G53),0)</f>
        <v>-18</v>
      </c>
      <c r="H54" s="50" t="s">
        <v>7</v>
      </c>
    </row>
    <row r="55" spans="1:8">
      <c r="A55" s="53"/>
      <c r="B55" s="54"/>
      <c r="C55" s="50"/>
      <c r="D55" s="51"/>
      <c r="E55" s="51"/>
      <c r="F55" s="51"/>
      <c r="G55" s="57"/>
      <c r="H55" s="50"/>
    </row>
    <row r="56" spans="1:8">
      <c r="A56" s="53"/>
      <c r="B56" s="58" t="s">
        <v>52</v>
      </c>
      <c r="C56" s="59">
        <v>1</v>
      </c>
      <c r="D56" s="51">
        <v>11.6</v>
      </c>
      <c r="E56" s="51">
        <v>10</v>
      </c>
      <c r="F56" s="51">
        <v>1</v>
      </c>
      <c r="G56" s="51">
        <f>PRODUCT(C56:F56)</f>
        <v>116</v>
      </c>
      <c r="H56" s="50" t="s">
        <v>7</v>
      </c>
    </row>
    <row r="57" spans="1:8">
      <c r="A57" s="53"/>
      <c r="B57" s="58"/>
      <c r="C57" s="59"/>
      <c r="D57" s="51"/>
      <c r="E57" s="51"/>
      <c r="F57" s="51"/>
      <c r="G57" s="60"/>
      <c r="H57" s="50"/>
    </row>
    <row r="58" spans="1:8">
      <c r="A58" s="53"/>
      <c r="B58" s="54" t="s">
        <v>53</v>
      </c>
      <c r="C58" s="50"/>
      <c r="D58" s="51"/>
      <c r="E58" s="51"/>
      <c r="F58" s="51"/>
      <c r="G58" s="56">
        <f>ROUNDUP((G54+G56)-G60,0)</f>
        <v>8</v>
      </c>
      <c r="H58" s="53" t="s">
        <v>7</v>
      </c>
    </row>
    <row r="59" spans="1:8">
      <c r="A59" s="53"/>
      <c r="B59" s="54"/>
      <c r="C59" s="50"/>
      <c r="D59" s="51"/>
      <c r="E59" s="51"/>
      <c r="F59" s="51"/>
      <c r="G59" s="57"/>
      <c r="H59" s="53"/>
    </row>
    <row r="60" spans="1:8" ht="27.6">
      <c r="A60" s="53"/>
      <c r="B60" s="49" t="s">
        <v>54</v>
      </c>
      <c r="C60" s="61">
        <v>1</v>
      </c>
      <c r="D60" s="51" t="s">
        <v>55</v>
      </c>
      <c r="E60" s="51">
        <f>G46</f>
        <v>90</v>
      </c>
      <c r="F60" s="51"/>
      <c r="G60" s="52">
        <f>C60*E60</f>
        <v>90</v>
      </c>
      <c r="H60" s="53" t="s">
        <v>7</v>
      </c>
    </row>
    <row r="61" spans="1:8">
      <c r="A61" s="53"/>
      <c r="B61" s="62" t="s">
        <v>56</v>
      </c>
      <c r="C61" s="33"/>
      <c r="D61" s="35"/>
      <c r="E61" s="35"/>
      <c r="F61" s="35"/>
      <c r="G61" s="57">
        <f>G46-G60</f>
        <v>0</v>
      </c>
      <c r="H61" s="38" t="s">
        <v>7</v>
      </c>
    </row>
    <row r="62" spans="1:8">
      <c r="A62" s="38"/>
      <c r="B62" s="43"/>
      <c r="C62" s="33"/>
      <c r="D62" s="35"/>
      <c r="E62" s="35"/>
      <c r="F62" s="35"/>
      <c r="G62" s="35"/>
      <c r="H62" s="33"/>
    </row>
    <row r="63" spans="1:8">
      <c r="A63" s="38">
        <f>A45+1</f>
        <v>8</v>
      </c>
      <c r="B63" s="37" t="s">
        <v>57</v>
      </c>
      <c r="C63" s="33"/>
      <c r="D63" s="35"/>
      <c r="E63" s="35"/>
      <c r="F63" s="35"/>
      <c r="G63" s="35"/>
      <c r="H63" s="33"/>
    </row>
    <row r="64" spans="1:8">
      <c r="A64" s="38"/>
      <c r="B64" s="37" t="s">
        <v>259</v>
      </c>
      <c r="C64" s="33"/>
      <c r="D64" s="35"/>
      <c r="E64" s="35"/>
      <c r="F64" s="35"/>
      <c r="G64" s="35"/>
      <c r="H64" s="33"/>
    </row>
    <row r="65" spans="1:8">
      <c r="A65" s="38"/>
      <c r="B65" s="34" t="str">
        <f>+B34</f>
        <v>F-1</v>
      </c>
      <c r="C65" s="33">
        <f>+C34</f>
        <v>7</v>
      </c>
      <c r="D65" s="35">
        <f>+D34</f>
        <v>1.8</v>
      </c>
      <c r="E65" s="35">
        <f>+E34</f>
        <v>1.8</v>
      </c>
      <c r="F65" s="35">
        <v>0.1</v>
      </c>
      <c r="G65" s="35">
        <f>PRODUCT(C65:F65)</f>
        <v>2.2680000000000002</v>
      </c>
      <c r="H65" s="33" t="s">
        <v>7</v>
      </c>
    </row>
    <row r="66" spans="1:8">
      <c r="A66" s="38"/>
      <c r="B66" s="34"/>
      <c r="C66" s="33"/>
      <c r="D66" s="35"/>
      <c r="E66" s="35"/>
      <c r="F66" s="36" t="s">
        <v>33</v>
      </c>
      <c r="G66" s="36">
        <f>SUM(G65:G65)*1.1</f>
        <v>2.4948000000000006</v>
      </c>
      <c r="H66" s="38" t="s">
        <v>7</v>
      </c>
    </row>
    <row r="67" spans="1:8">
      <c r="A67" s="38"/>
      <c r="B67" s="37" t="s">
        <v>39</v>
      </c>
      <c r="C67" s="33"/>
      <c r="D67" s="35"/>
      <c r="E67" s="35"/>
      <c r="F67" s="35"/>
      <c r="G67" s="35"/>
      <c r="H67" s="33"/>
    </row>
    <row r="68" spans="1:8">
      <c r="A68" s="38"/>
      <c r="B68" s="34" t="str">
        <f>B36</f>
        <v>ALL Round Length</v>
      </c>
      <c r="C68" s="33">
        <f>C36</f>
        <v>1</v>
      </c>
      <c r="D68" s="33">
        <f>D36</f>
        <v>38</v>
      </c>
      <c r="E68" s="35">
        <f>E36-0.15*2+0.075*2</f>
        <v>0.38</v>
      </c>
      <c r="F68" s="35">
        <v>0.1</v>
      </c>
      <c r="G68" s="35">
        <f>PRODUCT(C68:F68)</f>
        <v>1.444</v>
      </c>
      <c r="H68" s="33" t="s">
        <v>7</v>
      </c>
    </row>
    <row r="69" spans="1:8">
      <c r="A69" s="38"/>
      <c r="B69" s="34"/>
      <c r="C69" s="33"/>
      <c r="D69" s="33"/>
      <c r="E69" s="35"/>
      <c r="F69" s="36" t="s">
        <v>33</v>
      </c>
      <c r="G69" s="36">
        <f>SUM(G68:G68)*1.1</f>
        <v>1.5884</v>
      </c>
      <c r="H69" s="38" t="s">
        <v>7</v>
      </c>
    </row>
    <row r="70" spans="1:8">
      <c r="A70" s="38"/>
      <c r="B70" s="37" t="s">
        <v>58</v>
      </c>
      <c r="C70" s="33"/>
      <c r="D70" s="35"/>
      <c r="E70" s="35"/>
      <c r="F70" s="35"/>
      <c r="G70" s="35"/>
      <c r="H70" s="33"/>
    </row>
    <row r="71" spans="1:8">
      <c r="A71" s="38"/>
      <c r="B71" s="34" t="s">
        <v>333</v>
      </c>
      <c r="C71" s="33">
        <v>1</v>
      </c>
      <c r="D71" s="35">
        <v>7.5</v>
      </c>
      <c r="E71" s="35">
        <v>23</v>
      </c>
      <c r="F71" s="35">
        <v>0.1</v>
      </c>
      <c r="G71" s="35">
        <f t="shared" ref="G71" si="0">PRODUCT(C71:F71)</f>
        <v>17.25</v>
      </c>
      <c r="H71" s="33" t="s">
        <v>7</v>
      </c>
    </row>
    <row r="72" spans="1:8">
      <c r="A72" s="38"/>
      <c r="B72" s="37" t="s">
        <v>41</v>
      </c>
      <c r="C72" s="33"/>
      <c r="D72" s="35"/>
      <c r="E72" s="35"/>
      <c r="F72" s="36" t="s">
        <v>33</v>
      </c>
      <c r="G72" s="36">
        <f>SUM(G71:G71)*1.1</f>
        <v>18.975000000000001</v>
      </c>
      <c r="H72" s="38" t="s">
        <v>7</v>
      </c>
    </row>
    <row r="73" spans="1:8">
      <c r="A73" s="38"/>
      <c r="B73" s="37"/>
      <c r="C73" s="33"/>
      <c r="D73" s="35"/>
      <c r="E73" s="35"/>
      <c r="F73" s="35"/>
      <c r="G73" s="36"/>
      <c r="H73" s="38"/>
    </row>
    <row r="74" spans="1:8">
      <c r="A74" s="38"/>
      <c r="B74" s="37" t="s">
        <v>59</v>
      </c>
      <c r="C74" s="33"/>
      <c r="D74" s="35"/>
      <c r="E74" s="35"/>
      <c r="F74" s="35"/>
      <c r="G74" s="36">
        <f>ROUND(G66+G69+G72,0)</f>
        <v>23</v>
      </c>
      <c r="H74" s="38" t="s">
        <v>7</v>
      </c>
    </row>
    <row r="75" spans="1:8">
      <c r="A75" s="44"/>
      <c r="B75" s="48"/>
      <c r="C75" s="40"/>
      <c r="D75" s="42"/>
      <c r="E75" s="42"/>
      <c r="F75" s="42"/>
      <c r="G75" s="45"/>
      <c r="H75" s="44"/>
    </row>
    <row r="76" spans="1:8">
      <c r="A76" s="38">
        <f>A63+1</f>
        <v>9</v>
      </c>
      <c r="B76" s="48" t="s">
        <v>587</v>
      </c>
      <c r="C76" s="33"/>
      <c r="D76" s="35"/>
      <c r="E76" s="35"/>
      <c r="F76" s="35"/>
      <c r="G76" s="35"/>
      <c r="H76" s="33"/>
    </row>
    <row r="77" spans="1:8">
      <c r="A77" s="38"/>
      <c r="B77" s="37" t="s">
        <v>583</v>
      </c>
      <c r="C77" s="33"/>
      <c r="D77" s="35"/>
      <c r="E77" s="35"/>
      <c r="F77" s="35"/>
      <c r="G77" s="35"/>
      <c r="H77" s="33"/>
    </row>
    <row r="78" spans="1:8">
      <c r="A78" s="38"/>
      <c r="B78" s="34" t="str">
        <f>B71</f>
        <v>Scrap  Yard Bins</v>
      </c>
      <c r="C78" s="33">
        <f>C71</f>
        <v>1</v>
      </c>
      <c r="D78" s="35">
        <f>D71</f>
        <v>7.5</v>
      </c>
      <c r="E78" s="35">
        <f>E71</f>
        <v>23</v>
      </c>
      <c r="F78" s="35">
        <v>0.23</v>
      </c>
      <c r="G78" s="35">
        <f>PRODUCT(C78:F78)</f>
        <v>39.675000000000004</v>
      </c>
      <c r="H78" s="33" t="s">
        <v>7</v>
      </c>
    </row>
    <row r="79" spans="1:8">
      <c r="A79" s="38"/>
      <c r="B79" s="34"/>
      <c r="C79" s="33"/>
      <c r="D79" s="35"/>
      <c r="E79" s="35"/>
      <c r="F79" s="36" t="s">
        <v>33</v>
      </c>
      <c r="G79" s="36">
        <f>ROUND(SUM(G78:G78)*1.1,0)</f>
        <v>44</v>
      </c>
      <c r="H79" s="38" t="s">
        <v>7</v>
      </c>
    </row>
    <row r="80" spans="1:8">
      <c r="A80" s="44"/>
      <c r="B80" s="48"/>
      <c r="C80" s="40"/>
      <c r="D80" s="42"/>
      <c r="E80" s="42"/>
      <c r="F80" s="42"/>
      <c r="G80" s="45"/>
      <c r="H80" s="44"/>
    </row>
    <row r="81" spans="1:8">
      <c r="A81" s="38">
        <f>A76+1</f>
        <v>10</v>
      </c>
      <c r="B81" s="37" t="s">
        <v>60</v>
      </c>
      <c r="C81" s="33"/>
      <c r="D81" s="35"/>
      <c r="E81" s="35"/>
      <c r="F81" s="35"/>
      <c r="G81" s="35"/>
      <c r="H81" s="33"/>
    </row>
    <row r="82" spans="1:8">
      <c r="A82" s="38"/>
      <c r="B82" s="34" t="s">
        <v>61</v>
      </c>
      <c r="C82" s="33">
        <v>1</v>
      </c>
      <c r="D82" s="35">
        <v>7.5</v>
      </c>
      <c r="E82" s="35">
        <v>23</v>
      </c>
      <c r="F82" s="35"/>
      <c r="G82" s="35">
        <f>ROUND(PRODUCT(C82:F82),0)</f>
        <v>173</v>
      </c>
      <c r="H82" s="33" t="s">
        <v>6</v>
      </c>
    </row>
    <row r="83" spans="1:8">
      <c r="A83" s="38"/>
      <c r="B83" s="37"/>
      <c r="C83" s="33"/>
      <c r="D83" s="35"/>
      <c r="E83" s="35"/>
      <c r="F83" s="36"/>
      <c r="G83" s="36">
        <f>ROUND(SUM(G82)*1.1,0)</f>
        <v>190</v>
      </c>
      <c r="H83" s="33" t="s">
        <v>6</v>
      </c>
    </row>
    <row r="84" spans="1:8">
      <c r="A84" s="38"/>
      <c r="B84" s="37"/>
      <c r="C84" s="33"/>
      <c r="D84" s="35"/>
      <c r="E84" s="35"/>
      <c r="F84" s="36"/>
      <c r="G84" s="36"/>
      <c r="H84" s="38"/>
    </row>
    <row r="85" spans="1:8">
      <c r="A85" s="38"/>
      <c r="B85" s="37" t="s">
        <v>185</v>
      </c>
      <c r="C85" s="33"/>
      <c r="D85" s="35"/>
      <c r="E85" s="35"/>
      <c r="F85" s="36"/>
      <c r="G85" s="36">
        <f>+G83</f>
        <v>190</v>
      </c>
      <c r="H85" s="38" t="s">
        <v>6</v>
      </c>
    </row>
    <row r="86" spans="1:8">
      <c r="A86" s="38"/>
      <c r="B86" s="37"/>
      <c r="C86" s="33"/>
      <c r="D86" s="35"/>
      <c r="E86" s="35"/>
      <c r="F86" s="36"/>
      <c r="G86" s="36"/>
      <c r="H86" s="38"/>
    </row>
    <row r="87" spans="1:8">
      <c r="A87" s="38">
        <f>A81+1</f>
        <v>11</v>
      </c>
      <c r="B87" s="37" t="s">
        <v>62</v>
      </c>
      <c r="C87" s="33"/>
      <c r="D87" s="35"/>
      <c r="E87" s="35"/>
      <c r="F87" s="36"/>
      <c r="G87" s="36"/>
      <c r="H87" s="38"/>
    </row>
    <row r="88" spans="1:8">
      <c r="A88" s="44"/>
      <c r="B88" s="48" t="s">
        <v>261</v>
      </c>
      <c r="C88" s="40"/>
      <c r="D88" s="42"/>
      <c r="E88" s="42"/>
      <c r="F88" s="45"/>
      <c r="G88" s="45"/>
      <c r="H88" s="44"/>
    </row>
    <row r="89" spans="1:8">
      <c r="A89" s="38"/>
      <c r="B89" s="37" t="s">
        <v>63</v>
      </c>
      <c r="C89" s="33"/>
      <c r="D89" s="35"/>
      <c r="E89" s="35"/>
      <c r="F89" s="36"/>
      <c r="G89" s="36"/>
      <c r="H89" s="38"/>
    </row>
    <row r="90" spans="1:8">
      <c r="A90" s="38"/>
      <c r="B90" s="34" t="s">
        <v>64</v>
      </c>
      <c r="C90" s="33">
        <f>C71</f>
        <v>1</v>
      </c>
      <c r="D90" s="35">
        <f>D71</f>
        <v>7.5</v>
      </c>
      <c r="E90" s="35">
        <v>0.45</v>
      </c>
      <c r="F90" s="35">
        <v>0.6</v>
      </c>
      <c r="G90" s="35">
        <f>PRODUCT(C90:F90)</f>
        <v>2.0249999999999999</v>
      </c>
      <c r="H90" s="33" t="s">
        <v>7</v>
      </c>
    </row>
    <row r="91" spans="1:8">
      <c r="A91" s="38"/>
      <c r="B91" s="37"/>
      <c r="C91" s="33"/>
      <c r="D91" s="35"/>
      <c r="E91" s="35"/>
      <c r="F91" s="36"/>
      <c r="G91" s="36">
        <f>ROUND(SUM(G90)*1.1,0)</f>
        <v>2</v>
      </c>
      <c r="H91" s="38" t="s">
        <v>7</v>
      </c>
    </row>
    <row r="92" spans="1:8">
      <c r="A92" s="38"/>
      <c r="B92" s="37" t="s">
        <v>65</v>
      </c>
      <c r="C92" s="33"/>
      <c r="D92" s="35"/>
      <c r="E92" s="35"/>
      <c r="F92" s="36"/>
      <c r="G92" s="36"/>
      <c r="H92" s="38"/>
    </row>
    <row r="93" spans="1:8">
      <c r="A93" s="38"/>
      <c r="B93" s="37" t="str">
        <f>B90</f>
        <v>All Round Length</v>
      </c>
      <c r="C93" s="33">
        <f>C90</f>
        <v>1</v>
      </c>
      <c r="D93" s="35">
        <f>D90</f>
        <v>7.5</v>
      </c>
      <c r="E93" s="35">
        <v>0.38</v>
      </c>
      <c r="F93" s="35">
        <f>F56-F122</f>
        <v>0.62</v>
      </c>
      <c r="G93" s="35">
        <f>PRODUCT(C93:F93)</f>
        <v>1.7670000000000001</v>
      </c>
      <c r="H93" s="33" t="s">
        <v>7</v>
      </c>
    </row>
    <row r="94" spans="1:8">
      <c r="A94" s="38"/>
      <c r="B94" s="37"/>
      <c r="C94" s="33"/>
      <c r="D94" s="35"/>
      <c r="E94" s="35"/>
      <c r="F94" s="36"/>
      <c r="G94" s="36"/>
      <c r="H94" s="38"/>
    </row>
    <row r="95" spans="1:8">
      <c r="A95" s="38"/>
      <c r="B95" s="37"/>
      <c r="C95" s="33"/>
      <c r="D95" s="35"/>
      <c r="E95" s="35"/>
      <c r="F95" s="36"/>
      <c r="G95" s="36">
        <f>ROUND(SUM(G93:G94)*1.1,0)</f>
        <v>2</v>
      </c>
      <c r="H95" s="38" t="s">
        <v>7</v>
      </c>
    </row>
    <row r="96" spans="1:8">
      <c r="A96" s="38"/>
      <c r="B96" s="37"/>
      <c r="C96" s="33"/>
      <c r="D96" s="35"/>
      <c r="E96" s="35"/>
      <c r="F96" s="36"/>
      <c r="G96" s="36"/>
      <c r="H96" s="33"/>
    </row>
    <row r="97" spans="1:8">
      <c r="A97" s="38"/>
      <c r="B97" s="37" t="s">
        <v>66</v>
      </c>
      <c r="C97" s="33"/>
      <c r="D97" s="35"/>
      <c r="E97" s="35"/>
      <c r="F97" s="36"/>
      <c r="G97" s="36">
        <f>G95+G91</f>
        <v>4</v>
      </c>
      <c r="H97" s="38" t="s">
        <v>7</v>
      </c>
    </row>
    <row r="98" spans="1:8">
      <c r="A98" s="38"/>
      <c r="B98" s="37"/>
      <c r="C98" s="33"/>
      <c r="D98" s="35"/>
      <c r="E98" s="35"/>
      <c r="F98" s="36"/>
      <c r="G98" s="36"/>
      <c r="H98" s="33"/>
    </row>
    <row r="99" spans="1:8">
      <c r="A99" s="38">
        <f>A87+1</f>
        <v>12</v>
      </c>
      <c r="B99" s="37" t="s">
        <v>67</v>
      </c>
      <c r="C99" s="33"/>
      <c r="D99" s="35"/>
      <c r="E99" s="35"/>
      <c r="F99" s="35"/>
      <c r="G99" s="35"/>
      <c r="H99" s="33"/>
    </row>
    <row r="100" spans="1:8">
      <c r="A100" s="38"/>
      <c r="B100" s="34"/>
      <c r="C100" s="33">
        <v>1</v>
      </c>
      <c r="D100" s="35">
        <f>7.5*2+23</f>
        <v>38</v>
      </c>
      <c r="E100" s="35">
        <v>0.75</v>
      </c>
      <c r="F100" s="35"/>
      <c r="G100" s="35">
        <f>ROUND(PRODUCT(C100:F100),0)</f>
        <v>29</v>
      </c>
      <c r="H100" s="33" t="s">
        <v>6</v>
      </c>
    </row>
    <row r="101" spans="1:8">
      <c r="A101" s="38"/>
      <c r="B101" s="37"/>
      <c r="C101" s="33"/>
      <c r="D101" s="35"/>
      <c r="E101" s="35"/>
      <c r="F101" s="36"/>
      <c r="G101" s="36">
        <f>ROUNDUP(SUM(G100)*1.1,0)</f>
        <v>32</v>
      </c>
      <c r="H101" s="33" t="s">
        <v>6</v>
      </c>
    </row>
    <row r="102" spans="1:8">
      <c r="A102" s="38"/>
      <c r="B102" s="37"/>
      <c r="C102" s="33"/>
      <c r="D102" s="35"/>
      <c r="E102" s="35"/>
      <c r="F102" s="36"/>
      <c r="G102" s="36"/>
      <c r="H102" s="38"/>
    </row>
    <row r="103" spans="1:8">
      <c r="A103" s="38"/>
      <c r="B103" s="37" t="s">
        <v>68</v>
      </c>
      <c r="C103" s="33"/>
      <c r="D103" s="35"/>
      <c r="E103" s="35"/>
      <c r="F103" s="36"/>
      <c r="G103" s="36">
        <f>+G101</f>
        <v>32</v>
      </c>
      <c r="H103" s="38" t="s">
        <v>6</v>
      </c>
    </row>
    <row r="104" spans="1:8">
      <c r="A104" s="38"/>
      <c r="B104" s="37"/>
      <c r="C104" s="33"/>
      <c r="D104" s="35"/>
      <c r="E104" s="35"/>
      <c r="F104" s="36"/>
      <c r="G104" s="36"/>
      <c r="H104" s="38"/>
    </row>
    <row r="105" spans="1:8">
      <c r="A105" s="38">
        <f>A99+1</f>
        <v>13</v>
      </c>
      <c r="B105" s="37" t="s">
        <v>69</v>
      </c>
      <c r="C105" s="33"/>
      <c r="D105" s="35"/>
      <c r="E105" s="35"/>
      <c r="F105" s="35"/>
      <c r="G105" s="36"/>
      <c r="H105" s="38"/>
    </row>
    <row r="106" spans="1:8">
      <c r="A106" s="38" t="s">
        <v>70</v>
      </c>
      <c r="B106" s="37" t="s">
        <v>259</v>
      </c>
      <c r="C106" s="33"/>
      <c r="D106" s="35"/>
      <c r="E106" s="35"/>
      <c r="F106" s="35"/>
      <c r="G106" s="35"/>
      <c r="H106" s="33"/>
    </row>
    <row r="107" spans="1:8">
      <c r="A107" s="38"/>
      <c r="B107" s="34" t="str">
        <f>B65</f>
        <v>F-1</v>
      </c>
      <c r="C107" s="33">
        <v>21</v>
      </c>
      <c r="D107" s="35">
        <v>1.2</v>
      </c>
      <c r="E107" s="35">
        <v>1.2</v>
      </c>
      <c r="F107" s="35">
        <v>0.45</v>
      </c>
      <c r="G107" s="35">
        <f>PRODUCT(C107:F107)</f>
        <v>13.607999999999999</v>
      </c>
      <c r="H107" s="33" t="s">
        <v>7</v>
      </c>
    </row>
    <row r="108" spans="1:8">
      <c r="A108" s="38"/>
      <c r="B108" s="37" t="s">
        <v>71</v>
      </c>
      <c r="C108" s="33"/>
      <c r="D108" s="35"/>
      <c r="E108" s="35"/>
      <c r="F108" s="35"/>
      <c r="G108" s="36">
        <f>ROUND(SUM(G107)*1.1,0)</f>
        <v>15</v>
      </c>
      <c r="H108" s="38" t="s">
        <v>7</v>
      </c>
    </row>
    <row r="109" spans="1:8">
      <c r="A109" s="38"/>
      <c r="B109" s="37"/>
      <c r="C109" s="33"/>
      <c r="D109" s="35"/>
      <c r="E109" s="35"/>
      <c r="F109" s="35"/>
      <c r="G109" s="36"/>
      <c r="H109" s="38"/>
    </row>
    <row r="110" spans="1:8">
      <c r="A110" s="38" t="s">
        <v>72</v>
      </c>
      <c r="B110" s="37" t="s">
        <v>334</v>
      </c>
      <c r="C110" s="33"/>
      <c r="D110" s="35"/>
      <c r="E110" s="35"/>
      <c r="F110" s="35"/>
      <c r="G110" s="36"/>
      <c r="H110" s="33"/>
    </row>
    <row r="111" spans="1:8">
      <c r="A111" s="44"/>
      <c r="B111" s="48" t="s">
        <v>91</v>
      </c>
      <c r="C111" s="40"/>
      <c r="D111" s="42"/>
      <c r="E111" s="42"/>
      <c r="F111" s="42"/>
      <c r="G111" s="45"/>
      <c r="H111" s="40"/>
    </row>
    <row r="112" spans="1:8">
      <c r="A112" s="38"/>
      <c r="B112" s="37" t="s">
        <v>262</v>
      </c>
      <c r="C112" s="33"/>
      <c r="D112" s="35"/>
      <c r="E112" s="35"/>
      <c r="F112" s="35"/>
      <c r="G112" s="36"/>
      <c r="H112" s="33"/>
    </row>
    <row r="113" spans="1:8">
      <c r="A113" s="38"/>
      <c r="B113" s="34" t="s">
        <v>306</v>
      </c>
      <c r="C113" s="33">
        <v>21</v>
      </c>
      <c r="D113" s="35">
        <v>0.3</v>
      </c>
      <c r="E113" s="35">
        <v>0.3</v>
      </c>
      <c r="F113" s="35">
        <v>2.5</v>
      </c>
      <c r="G113" s="35">
        <f>PRODUCT(C113:F113)</f>
        <v>4.7249999999999996</v>
      </c>
      <c r="H113" s="33" t="s">
        <v>7</v>
      </c>
    </row>
    <row r="114" spans="1:8">
      <c r="A114" s="44"/>
      <c r="B114" s="37" t="s">
        <v>1073</v>
      </c>
      <c r="C114" s="40"/>
      <c r="D114" s="42"/>
      <c r="E114" s="42"/>
      <c r="F114" s="42"/>
      <c r="G114" s="42"/>
      <c r="H114" s="40"/>
    </row>
    <row r="115" spans="1:8">
      <c r="A115" s="44"/>
      <c r="B115" s="34" t="s">
        <v>75</v>
      </c>
      <c r="C115" s="40">
        <v>21</v>
      </c>
      <c r="D115" s="42">
        <v>0.3</v>
      </c>
      <c r="E115" s="42">
        <v>0.3</v>
      </c>
      <c r="F115" s="42">
        <v>4.5</v>
      </c>
      <c r="G115" s="35">
        <f>PRODUCT(C115:F115)</f>
        <v>8.504999999999999</v>
      </c>
      <c r="H115" s="33" t="s">
        <v>7</v>
      </c>
    </row>
    <row r="116" spans="1:8">
      <c r="A116" s="38"/>
      <c r="B116" s="37" t="s">
        <v>76</v>
      </c>
      <c r="C116" s="33"/>
      <c r="D116" s="35"/>
      <c r="E116" s="35"/>
      <c r="F116" s="35"/>
      <c r="G116" s="36">
        <f>ROUND(SUM(G113:G115)*1.1,0)</f>
        <v>15</v>
      </c>
      <c r="H116" s="38" t="s">
        <v>7</v>
      </c>
    </row>
    <row r="117" spans="1:8">
      <c r="A117" s="38"/>
      <c r="B117" s="37"/>
      <c r="C117" s="33"/>
      <c r="D117" s="35"/>
      <c r="E117" s="35"/>
      <c r="F117" s="35"/>
      <c r="G117" s="36"/>
      <c r="H117" s="38"/>
    </row>
    <row r="118" spans="1:8">
      <c r="A118" s="38"/>
      <c r="B118" s="37" t="s">
        <v>78</v>
      </c>
      <c r="C118" s="33"/>
      <c r="D118" s="36" t="s">
        <v>79</v>
      </c>
      <c r="E118" s="36"/>
      <c r="F118" s="35"/>
      <c r="G118" s="36">
        <f>G116</f>
        <v>15</v>
      </c>
      <c r="H118" s="38" t="s">
        <v>7</v>
      </c>
    </row>
    <row r="119" spans="1:8">
      <c r="A119" s="38"/>
      <c r="B119" s="34"/>
      <c r="C119" s="33"/>
      <c r="D119" s="35"/>
      <c r="E119" s="35"/>
      <c r="F119" s="35"/>
      <c r="G119" s="35"/>
      <c r="H119" s="33"/>
    </row>
    <row r="120" spans="1:8">
      <c r="A120" s="38" t="s">
        <v>81</v>
      </c>
      <c r="B120" s="37" t="s">
        <v>82</v>
      </c>
      <c r="C120" s="33"/>
      <c r="D120" s="35"/>
      <c r="E120" s="35"/>
      <c r="F120" s="35"/>
      <c r="G120" s="35"/>
      <c r="H120" s="33"/>
    </row>
    <row r="121" spans="1:8">
      <c r="A121" s="38"/>
      <c r="B121" s="37" t="s">
        <v>83</v>
      </c>
      <c r="C121" s="33"/>
      <c r="D121" s="35"/>
      <c r="E121" s="35"/>
      <c r="F121" s="35"/>
      <c r="G121" s="35"/>
      <c r="H121" s="33"/>
    </row>
    <row r="122" spans="1:8">
      <c r="A122" s="38"/>
      <c r="B122" s="34" t="s">
        <v>215</v>
      </c>
      <c r="C122" s="33">
        <v>7</v>
      </c>
      <c r="D122" s="35">
        <v>7.5</v>
      </c>
      <c r="E122" s="35">
        <v>0.23</v>
      </c>
      <c r="F122" s="146">
        <v>0.38</v>
      </c>
      <c r="G122" s="35">
        <f>PRODUCT(C122:F122)</f>
        <v>4.5885000000000007</v>
      </c>
      <c r="H122" s="33" t="s">
        <v>7</v>
      </c>
    </row>
    <row r="123" spans="1:8">
      <c r="A123" s="38"/>
      <c r="B123" s="37" t="s">
        <v>85</v>
      </c>
      <c r="C123" s="33"/>
      <c r="D123" s="35"/>
      <c r="E123" s="35"/>
      <c r="F123" s="146"/>
      <c r="G123" s="35"/>
      <c r="H123" s="33"/>
    </row>
    <row r="124" spans="1:8">
      <c r="A124" s="38"/>
      <c r="B124" s="34" t="s">
        <v>265</v>
      </c>
      <c r="C124" s="33">
        <v>1</v>
      </c>
      <c r="D124" s="35">
        <v>23</v>
      </c>
      <c r="E124" s="35">
        <v>0.23</v>
      </c>
      <c r="F124" s="146">
        <v>0.38</v>
      </c>
      <c r="G124" s="35">
        <f t="shared" ref="G124" si="1">PRODUCT(C124:F124)</f>
        <v>2.0102000000000002</v>
      </c>
      <c r="H124" s="33" t="s">
        <v>7</v>
      </c>
    </row>
    <row r="125" spans="1:8">
      <c r="A125" s="38"/>
      <c r="B125" s="37" t="s">
        <v>41</v>
      </c>
      <c r="C125" s="33"/>
      <c r="D125" s="35"/>
      <c r="E125" s="35"/>
      <c r="F125" s="35"/>
      <c r="G125" s="36">
        <f>ROUND(SUM(G122:G124)*1.1,0)</f>
        <v>7</v>
      </c>
      <c r="H125" s="38" t="s">
        <v>7</v>
      </c>
    </row>
    <row r="126" spans="1:8">
      <c r="A126" s="44"/>
      <c r="B126" s="48"/>
      <c r="C126" s="40"/>
      <c r="D126" s="42"/>
      <c r="E126" s="42"/>
      <c r="F126" s="42"/>
      <c r="G126" s="45"/>
      <c r="H126" s="44"/>
    </row>
    <row r="127" spans="1:8">
      <c r="A127" s="38"/>
      <c r="B127" s="37"/>
      <c r="C127" s="11"/>
      <c r="D127" s="36"/>
      <c r="E127" s="35"/>
      <c r="F127" s="36"/>
      <c r="G127" s="36"/>
      <c r="H127" s="38"/>
    </row>
    <row r="128" spans="1:8">
      <c r="A128" s="38"/>
      <c r="B128" s="37" t="s">
        <v>107</v>
      </c>
      <c r="C128" s="33"/>
      <c r="D128" s="35"/>
      <c r="E128" s="35"/>
      <c r="F128" s="35"/>
      <c r="G128" s="36"/>
      <c r="H128" s="38"/>
    </row>
    <row r="129" spans="1:8">
      <c r="A129" s="38"/>
      <c r="B129" s="37" t="s">
        <v>108</v>
      </c>
      <c r="C129" s="33"/>
      <c r="D129" s="35"/>
      <c r="E129" s="35"/>
      <c r="F129" s="35"/>
      <c r="G129" s="36">
        <f>G108+G118+G125</f>
        <v>37</v>
      </c>
      <c r="H129" s="38" t="s">
        <v>7</v>
      </c>
    </row>
    <row r="130" spans="1:8">
      <c r="A130" s="38"/>
      <c r="B130" s="37"/>
      <c r="C130" s="33"/>
      <c r="D130" s="35"/>
      <c r="E130" s="632" t="s">
        <v>110</v>
      </c>
      <c r="F130" s="633"/>
      <c r="G130" s="36">
        <f>SUM(G129:G129)</f>
        <v>37</v>
      </c>
      <c r="H130" s="38" t="s">
        <v>7</v>
      </c>
    </row>
    <row r="131" spans="1:8">
      <c r="A131" s="38"/>
      <c r="B131" s="37"/>
      <c r="C131" s="33"/>
      <c r="D131" s="35"/>
      <c r="E131" s="35"/>
      <c r="F131" s="36"/>
      <c r="G131" s="36"/>
      <c r="H131" s="38"/>
    </row>
    <row r="132" spans="1:8">
      <c r="A132" s="38">
        <f>A105+1</f>
        <v>14</v>
      </c>
      <c r="B132" s="105" t="s">
        <v>111</v>
      </c>
      <c r="C132" s="106"/>
      <c r="D132" s="107"/>
      <c r="E132" s="107"/>
      <c r="F132" s="107"/>
      <c r="G132" s="107"/>
      <c r="H132" s="106"/>
    </row>
    <row r="133" spans="1:8">
      <c r="A133" s="38"/>
      <c r="B133" s="108" t="s">
        <v>112</v>
      </c>
      <c r="C133" s="106"/>
      <c r="D133" s="107">
        <f>G108</f>
        <v>15</v>
      </c>
      <c r="E133" s="107" t="s">
        <v>113</v>
      </c>
      <c r="F133" s="12">
        <v>60</v>
      </c>
      <c r="G133" s="107">
        <f t="shared" ref="G133:G140" si="2">F133*D133</f>
        <v>900</v>
      </c>
      <c r="H133" s="106" t="s">
        <v>114</v>
      </c>
    </row>
    <row r="134" spans="1:8">
      <c r="A134" s="38"/>
      <c r="B134" s="108" t="s">
        <v>115</v>
      </c>
      <c r="C134" s="106"/>
      <c r="D134" s="107">
        <f>G125</f>
        <v>7</v>
      </c>
      <c r="E134" s="107" t="s">
        <v>113</v>
      </c>
      <c r="F134" s="12">
        <v>150</v>
      </c>
      <c r="G134" s="107">
        <f t="shared" si="2"/>
        <v>1050</v>
      </c>
      <c r="H134" s="106" t="s">
        <v>114</v>
      </c>
    </row>
    <row r="135" spans="1:8">
      <c r="A135" s="38"/>
      <c r="B135" s="108" t="s">
        <v>116</v>
      </c>
      <c r="C135" s="106"/>
      <c r="D135" s="107">
        <f>G118</f>
        <v>15</v>
      </c>
      <c r="E135" s="107" t="s">
        <v>113</v>
      </c>
      <c r="F135" s="12">
        <v>250</v>
      </c>
      <c r="G135" s="107">
        <f t="shared" si="2"/>
        <v>3750</v>
      </c>
      <c r="H135" s="106" t="s">
        <v>114</v>
      </c>
    </row>
    <row r="136" spans="1:8">
      <c r="A136" s="38"/>
      <c r="B136" s="108" t="s">
        <v>117</v>
      </c>
      <c r="C136" s="106"/>
      <c r="D136" s="107">
        <v>0</v>
      </c>
      <c r="E136" s="107" t="s">
        <v>113</v>
      </c>
      <c r="F136" s="12">
        <v>250</v>
      </c>
      <c r="G136" s="107">
        <f t="shared" si="2"/>
        <v>0</v>
      </c>
      <c r="H136" s="106" t="s">
        <v>114</v>
      </c>
    </row>
    <row r="137" spans="1:8">
      <c r="A137" s="38"/>
      <c r="B137" s="108" t="s">
        <v>118</v>
      </c>
      <c r="C137" s="106"/>
      <c r="D137" s="107">
        <v>0</v>
      </c>
      <c r="E137" s="107" t="s">
        <v>113</v>
      </c>
      <c r="F137" s="12">
        <v>80</v>
      </c>
      <c r="G137" s="107">
        <f t="shared" si="2"/>
        <v>0</v>
      </c>
      <c r="H137" s="106" t="s">
        <v>114</v>
      </c>
    </row>
    <row r="138" spans="1:8">
      <c r="A138" s="38"/>
      <c r="B138" s="108" t="s">
        <v>410</v>
      </c>
      <c r="C138" s="106"/>
      <c r="D138" s="107">
        <v>0</v>
      </c>
      <c r="E138" s="107" t="s">
        <v>113</v>
      </c>
      <c r="F138" s="12">
        <v>100</v>
      </c>
      <c r="G138" s="107">
        <f t="shared" si="2"/>
        <v>0</v>
      </c>
      <c r="H138" s="106" t="s">
        <v>114</v>
      </c>
    </row>
    <row r="139" spans="1:8">
      <c r="A139" s="38"/>
      <c r="B139" s="109" t="s">
        <v>409</v>
      </c>
      <c r="C139" s="106"/>
      <c r="D139" s="107">
        <v>0</v>
      </c>
      <c r="E139" s="107" t="s">
        <v>113</v>
      </c>
      <c r="F139" s="12">
        <v>80</v>
      </c>
      <c r="G139" s="107">
        <f t="shared" si="2"/>
        <v>0</v>
      </c>
      <c r="H139" s="106" t="s">
        <v>114</v>
      </c>
    </row>
    <row r="140" spans="1:8">
      <c r="A140" s="38"/>
      <c r="B140" s="109" t="s">
        <v>412</v>
      </c>
      <c r="C140" s="106"/>
      <c r="D140" s="107">
        <v>0</v>
      </c>
      <c r="E140" s="107" t="s">
        <v>113</v>
      </c>
      <c r="F140" s="12">
        <v>60</v>
      </c>
      <c r="G140" s="107">
        <f t="shared" si="2"/>
        <v>0</v>
      </c>
      <c r="H140" s="106" t="s">
        <v>114</v>
      </c>
    </row>
    <row r="141" spans="1:8">
      <c r="A141" s="38"/>
      <c r="B141" s="109"/>
      <c r="C141" s="106"/>
      <c r="D141" s="107">
        <f>ROUNDUP(SUM(D133:D140),0)</f>
        <v>37</v>
      </c>
      <c r="E141" s="107"/>
      <c r="F141" s="107"/>
      <c r="G141" s="107">
        <f>ROUND(SUM(G133:G140),0)</f>
        <v>5700</v>
      </c>
      <c r="H141" s="106" t="s">
        <v>114</v>
      </c>
    </row>
    <row r="142" spans="1:8">
      <c r="A142" s="38"/>
      <c r="B142" s="109" t="s">
        <v>119</v>
      </c>
      <c r="C142" s="106"/>
      <c r="D142" s="107"/>
      <c r="E142" s="107"/>
      <c r="F142" s="107"/>
      <c r="G142" s="107">
        <f>ROUND(+G141*5%,0)</f>
        <v>285</v>
      </c>
      <c r="H142" s="106" t="s">
        <v>114</v>
      </c>
    </row>
    <row r="143" spans="1:8">
      <c r="A143" s="38"/>
      <c r="B143" s="109"/>
      <c r="C143" s="106"/>
      <c r="D143" s="107"/>
      <c r="E143" s="107"/>
      <c r="F143" s="107"/>
      <c r="G143" s="107"/>
      <c r="H143" s="106"/>
    </row>
    <row r="144" spans="1:8">
      <c r="A144" s="38"/>
      <c r="B144" s="109"/>
      <c r="C144" s="106"/>
      <c r="D144" s="107"/>
      <c r="E144" s="107"/>
      <c r="F144" s="107"/>
      <c r="G144" s="110">
        <f>SUM(G141:G143)</f>
        <v>5985</v>
      </c>
      <c r="H144" s="111" t="s">
        <v>120</v>
      </c>
    </row>
    <row r="145" spans="1:8">
      <c r="A145" s="38"/>
      <c r="B145" s="109"/>
      <c r="C145" s="106"/>
      <c r="D145" s="107"/>
      <c r="E145" s="107"/>
      <c r="F145" s="110" t="s">
        <v>121</v>
      </c>
      <c r="G145" s="110">
        <f>ROUNDUP((G144/1000),0)</f>
        <v>6</v>
      </c>
      <c r="H145" s="111" t="s">
        <v>122</v>
      </c>
    </row>
    <row r="146" spans="1:8">
      <c r="A146" s="10"/>
      <c r="B146" s="112"/>
      <c r="C146" s="11"/>
      <c r="D146" s="11"/>
      <c r="E146" s="11"/>
      <c r="F146" s="11"/>
      <c r="G146" s="11"/>
      <c r="H146" s="11"/>
    </row>
    <row r="147" spans="1:8">
      <c r="A147" s="38">
        <f>A132+1</f>
        <v>15</v>
      </c>
      <c r="B147" s="37" t="s">
        <v>123</v>
      </c>
      <c r="C147" s="11"/>
      <c r="D147" s="11"/>
      <c r="E147" s="11"/>
      <c r="F147" s="11"/>
      <c r="G147" s="11"/>
      <c r="H147" s="11"/>
    </row>
    <row r="148" spans="1:8">
      <c r="A148" s="10"/>
      <c r="B148" s="29" t="str">
        <f>+B106</f>
        <v xml:space="preserve">Under Footing </v>
      </c>
      <c r="C148" s="11"/>
      <c r="D148" s="11"/>
      <c r="E148" s="11"/>
      <c r="F148" s="11"/>
      <c r="G148" s="35"/>
      <c r="H148" s="33"/>
    </row>
    <row r="149" spans="1:8">
      <c r="A149" s="10"/>
      <c r="B149" s="112" t="str">
        <f>+B107</f>
        <v>F-1</v>
      </c>
      <c r="C149" s="11">
        <f>+C107</f>
        <v>21</v>
      </c>
      <c r="D149" s="11">
        <f>(D107*2)+(E107*2)</f>
        <v>4.8</v>
      </c>
      <c r="E149" s="11"/>
      <c r="F149" s="12">
        <f>+F107</f>
        <v>0.45</v>
      </c>
      <c r="G149" s="35">
        <f>PRODUCT(C149:F149)</f>
        <v>45.36</v>
      </c>
      <c r="H149" s="33" t="s">
        <v>6</v>
      </c>
    </row>
    <row r="150" spans="1:8">
      <c r="A150" s="10"/>
      <c r="B150" s="29" t="s">
        <v>269</v>
      </c>
      <c r="C150" s="11"/>
      <c r="D150" s="11"/>
      <c r="E150" s="11"/>
      <c r="F150" s="11"/>
      <c r="G150" s="36">
        <f>ROUND(SUM(G149)*1.1,0)</f>
        <v>50</v>
      </c>
      <c r="H150" s="38" t="s">
        <v>6</v>
      </c>
    </row>
    <row r="151" spans="1:8">
      <c r="A151" s="10"/>
      <c r="B151" s="29"/>
      <c r="C151" s="11"/>
      <c r="D151" s="11"/>
      <c r="E151" s="11"/>
      <c r="F151" s="11"/>
      <c r="G151" s="36"/>
      <c r="H151" s="38"/>
    </row>
    <row r="152" spans="1:8">
      <c r="A152" s="10"/>
      <c r="B152" s="29" t="str">
        <f>+B110</f>
        <v>RCC Pedestal</v>
      </c>
      <c r="C152" s="11"/>
      <c r="D152" s="11"/>
      <c r="E152" s="11"/>
      <c r="F152" s="11"/>
      <c r="G152" s="11"/>
      <c r="H152" s="11"/>
    </row>
    <row r="153" spans="1:8">
      <c r="A153" s="10"/>
      <c r="B153" s="29" t="str">
        <f>+B112</f>
        <v xml:space="preserve">Below FFL </v>
      </c>
      <c r="C153" s="11"/>
      <c r="D153" s="11"/>
      <c r="E153" s="11"/>
      <c r="F153" s="11"/>
      <c r="G153" s="11"/>
      <c r="H153" s="11"/>
    </row>
    <row r="154" spans="1:8">
      <c r="A154" s="10"/>
      <c r="B154" s="112" t="str">
        <f>+B113</f>
        <v>P1</v>
      </c>
      <c r="C154" s="11">
        <f>+C113</f>
        <v>21</v>
      </c>
      <c r="D154" s="11">
        <f>+(D113+E113)*2</f>
        <v>1.2</v>
      </c>
      <c r="E154" s="11"/>
      <c r="F154" s="12">
        <f>+F113</f>
        <v>2.5</v>
      </c>
      <c r="G154" s="35">
        <f>PRODUCT(C154:F154)</f>
        <v>63</v>
      </c>
      <c r="H154" s="33" t="s">
        <v>6</v>
      </c>
    </row>
    <row r="155" spans="1:8">
      <c r="A155" s="63"/>
      <c r="B155" s="112" t="str">
        <f t="shared" ref="B155" si="3">+B114</f>
        <v xml:space="preserve">Above FFL </v>
      </c>
      <c r="C155" s="11"/>
      <c r="D155" s="11"/>
      <c r="E155" s="11"/>
      <c r="F155" s="12"/>
      <c r="G155" s="35"/>
      <c r="H155" s="40"/>
    </row>
    <row r="156" spans="1:8">
      <c r="A156" s="63"/>
      <c r="B156" s="112" t="str">
        <f t="shared" ref="B156:C156" si="4">+B115</f>
        <v>C1</v>
      </c>
      <c r="C156" s="11">
        <f t="shared" si="4"/>
        <v>21</v>
      </c>
      <c r="D156" s="11">
        <f t="shared" ref="D156" si="5">+(D115+E115)*2</f>
        <v>1.2</v>
      </c>
      <c r="E156" s="11"/>
      <c r="F156" s="12">
        <f t="shared" ref="F156" si="6">+F115</f>
        <v>4.5</v>
      </c>
      <c r="G156" s="35">
        <f t="shared" ref="G156" si="7">PRODUCT(C156:F156)</f>
        <v>113.39999999999999</v>
      </c>
      <c r="H156" s="33" t="s">
        <v>6</v>
      </c>
    </row>
    <row r="157" spans="1:8">
      <c r="A157" s="10"/>
      <c r="B157" s="29"/>
      <c r="C157" s="11"/>
      <c r="D157" s="11"/>
      <c r="E157" s="11"/>
      <c r="F157" s="11"/>
      <c r="G157" s="36">
        <f>ROUND(SUM(G154:G154)*1.1,0)</f>
        <v>69</v>
      </c>
      <c r="H157" s="38" t="s">
        <v>6</v>
      </c>
    </row>
    <row r="158" spans="1:8">
      <c r="A158" s="10"/>
      <c r="B158" s="112"/>
      <c r="C158" s="11"/>
      <c r="D158" s="11"/>
      <c r="E158" s="11"/>
      <c r="F158" s="11"/>
      <c r="G158" s="11"/>
      <c r="H158" s="11"/>
    </row>
    <row r="159" spans="1:8">
      <c r="A159" s="10"/>
      <c r="B159" s="29" t="s">
        <v>124</v>
      </c>
      <c r="C159" s="33"/>
      <c r="D159" s="36" t="s">
        <v>79</v>
      </c>
      <c r="E159" s="36"/>
      <c r="F159" s="11"/>
      <c r="G159" s="113">
        <f>G157</f>
        <v>69</v>
      </c>
      <c r="H159" s="38" t="s">
        <v>6</v>
      </c>
    </row>
    <row r="160" spans="1:8">
      <c r="A160" s="63"/>
      <c r="B160" s="124"/>
      <c r="C160" s="63"/>
      <c r="D160" s="63"/>
      <c r="E160" s="257"/>
      <c r="F160" s="258"/>
      <c r="G160" s="115"/>
      <c r="H160" s="44"/>
    </row>
    <row r="161" spans="1:8">
      <c r="A161" s="10"/>
      <c r="B161" s="29" t="s">
        <v>126</v>
      </c>
      <c r="C161" s="11"/>
      <c r="D161" s="11"/>
      <c r="E161" s="11"/>
      <c r="F161" s="11"/>
      <c r="G161" s="11"/>
      <c r="H161" s="11"/>
    </row>
    <row r="162" spans="1:8">
      <c r="A162" s="10"/>
      <c r="B162" s="29" t="str">
        <f>B121</f>
        <v>Horizontal  Beams</v>
      </c>
      <c r="C162" s="11"/>
      <c r="D162" s="11"/>
      <c r="E162" s="11"/>
      <c r="F162" s="11"/>
      <c r="G162" s="35"/>
      <c r="H162" s="33"/>
    </row>
    <row r="163" spans="1:8">
      <c r="A163" s="10"/>
      <c r="B163" s="112" t="str">
        <f>B122</f>
        <v>PB1</v>
      </c>
      <c r="C163" s="11">
        <f>C122</f>
        <v>7</v>
      </c>
      <c r="D163" s="11">
        <f>D122</f>
        <v>7.5</v>
      </c>
      <c r="E163" s="11"/>
      <c r="F163" s="11">
        <f>F122*2</f>
        <v>0.76</v>
      </c>
      <c r="G163" s="35">
        <f t="shared" ref="G163:G165" si="8">PRODUCT(C163:F163)</f>
        <v>39.9</v>
      </c>
      <c r="H163" s="33" t="s">
        <v>6</v>
      </c>
    </row>
    <row r="164" spans="1:8">
      <c r="A164" s="10"/>
      <c r="B164" s="29" t="str">
        <f>B123</f>
        <v>Vertical  Beams</v>
      </c>
      <c r="C164" s="11"/>
      <c r="D164" s="11"/>
      <c r="E164" s="11"/>
      <c r="F164" s="11"/>
      <c r="G164" s="35"/>
      <c r="H164" s="33"/>
    </row>
    <row r="165" spans="1:8">
      <c r="A165" s="10"/>
      <c r="B165" s="112" t="str">
        <f>B124</f>
        <v>PB2</v>
      </c>
      <c r="C165" s="11">
        <f>C124</f>
        <v>1</v>
      </c>
      <c r="D165" s="11">
        <f>D124</f>
        <v>23</v>
      </c>
      <c r="E165" s="11"/>
      <c r="F165" s="11">
        <f>F124*2</f>
        <v>0.76</v>
      </c>
      <c r="G165" s="35">
        <f t="shared" si="8"/>
        <v>17.48</v>
      </c>
      <c r="H165" s="33" t="s">
        <v>6</v>
      </c>
    </row>
    <row r="166" spans="1:8">
      <c r="A166" s="10"/>
      <c r="B166" s="112"/>
      <c r="C166" s="11"/>
      <c r="D166" s="11"/>
      <c r="E166" s="11"/>
      <c r="F166" s="11"/>
      <c r="G166" s="36">
        <f>ROUND(SUM(G163:G165)*1.1,0)</f>
        <v>63</v>
      </c>
      <c r="H166" s="38" t="s">
        <v>6</v>
      </c>
    </row>
    <row r="167" spans="1:8">
      <c r="A167" s="63"/>
      <c r="B167" s="176"/>
      <c r="C167" s="157"/>
      <c r="D167" s="157"/>
      <c r="E167" s="157"/>
      <c r="F167" s="157"/>
      <c r="G167" s="45"/>
      <c r="H167" s="44"/>
    </row>
    <row r="168" spans="1:8">
      <c r="A168" s="63">
        <f>A147+1</f>
        <v>16</v>
      </c>
      <c r="B168" s="124" t="s">
        <v>697</v>
      </c>
      <c r="C168" s="157"/>
      <c r="D168" s="157"/>
      <c r="E168" s="157"/>
      <c r="F168" s="157"/>
      <c r="G168" s="45"/>
      <c r="H168" s="44"/>
    </row>
    <row r="169" spans="1:8">
      <c r="A169" s="63"/>
      <c r="B169" s="176" t="str">
        <f t="shared" ref="B169:C174" si="9">B233</f>
        <v>Building Material</v>
      </c>
      <c r="C169" s="157">
        <f t="shared" si="9"/>
        <v>1</v>
      </c>
      <c r="D169" s="157">
        <f>D233*2+E233*2</f>
        <v>22.759999999999998</v>
      </c>
      <c r="E169" s="157"/>
      <c r="F169" s="150">
        <f>F233</f>
        <v>0.125</v>
      </c>
      <c r="G169" s="35">
        <f t="shared" ref="G169" si="10">PRODUCT(C169:F169)</f>
        <v>2.8449999999999998</v>
      </c>
      <c r="H169" s="33" t="s">
        <v>6</v>
      </c>
    </row>
    <row r="170" spans="1:8">
      <c r="A170" s="63"/>
      <c r="B170" s="176" t="str">
        <f t="shared" si="9"/>
        <v>MS Scrap</v>
      </c>
      <c r="C170" s="157">
        <f t="shared" si="9"/>
        <v>1</v>
      </c>
      <c r="D170" s="157">
        <f t="shared" ref="D170:D174" si="11">D234*2+E234*2</f>
        <v>25.740000000000002</v>
      </c>
      <c r="E170" s="157"/>
      <c r="F170" s="150">
        <f t="shared" ref="F170:F174" si="12">F234</f>
        <v>0.125</v>
      </c>
      <c r="G170" s="35">
        <f t="shared" ref="G170:G174" si="13">PRODUCT(C170:F170)</f>
        <v>3.2175000000000002</v>
      </c>
      <c r="H170" s="33" t="s">
        <v>6</v>
      </c>
    </row>
    <row r="171" spans="1:8">
      <c r="A171" s="63"/>
      <c r="B171" s="176" t="str">
        <f t="shared" si="9"/>
        <v>SS Scrap</v>
      </c>
      <c r="C171" s="157">
        <f t="shared" si="9"/>
        <v>1</v>
      </c>
      <c r="D171" s="157">
        <f t="shared" si="11"/>
        <v>20.759999999999998</v>
      </c>
      <c r="E171" s="157"/>
      <c r="F171" s="150">
        <f t="shared" si="12"/>
        <v>0.125</v>
      </c>
      <c r="G171" s="35">
        <f t="shared" si="13"/>
        <v>2.5949999999999998</v>
      </c>
      <c r="H171" s="33" t="s">
        <v>6</v>
      </c>
    </row>
    <row r="172" spans="1:8">
      <c r="A172" s="63"/>
      <c r="B172" s="176" t="str">
        <f t="shared" si="9"/>
        <v>Aluminium Scrap</v>
      </c>
      <c r="C172" s="157">
        <f t="shared" si="9"/>
        <v>1</v>
      </c>
      <c r="D172" s="157">
        <f t="shared" si="11"/>
        <v>20.759999999999998</v>
      </c>
      <c r="E172" s="157"/>
      <c r="F172" s="150">
        <f t="shared" si="12"/>
        <v>0.125</v>
      </c>
      <c r="G172" s="35">
        <f t="shared" si="13"/>
        <v>2.5949999999999998</v>
      </c>
      <c r="H172" s="33" t="s">
        <v>6</v>
      </c>
    </row>
    <row r="173" spans="1:8">
      <c r="A173" s="63"/>
      <c r="B173" s="176" t="str">
        <f t="shared" si="9"/>
        <v>Assorted Scrap</v>
      </c>
      <c r="C173" s="157">
        <f t="shared" si="9"/>
        <v>1</v>
      </c>
      <c r="D173" s="157">
        <f t="shared" si="11"/>
        <v>21.16</v>
      </c>
      <c r="E173" s="157"/>
      <c r="F173" s="150">
        <f t="shared" si="12"/>
        <v>0.125</v>
      </c>
      <c r="G173" s="35">
        <f t="shared" si="13"/>
        <v>2.645</v>
      </c>
      <c r="H173" s="33" t="s">
        <v>6</v>
      </c>
    </row>
    <row r="174" spans="1:8">
      <c r="A174" s="63"/>
      <c r="B174" s="176" t="str">
        <f t="shared" si="9"/>
        <v>Oil &amp; Lubricants</v>
      </c>
      <c r="C174" s="157">
        <f t="shared" si="9"/>
        <v>1</v>
      </c>
      <c r="D174" s="157">
        <f t="shared" si="11"/>
        <v>21.759999999999998</v>
      </c>
      <c r="E174" s="157"/>
      <c r="F174" s="150">
        <f t="shared" si="12"/>
        <v>0.125</v>
      </c>
      <c r="G174" s="35">
        <f t="shared" si="13"/>
        <v>2.7199999999999998</v>
      </c>
      <c r="H174" s="33" t="s">
        <v>6</v>
      </c>
    </row>
    <row r="175" spans="1:8">
      <c r="A175" s="63"/>
      <c r="B175" s="176"/>
      <c r="C175" s="157"/>
      <c r="D175" s="157"/>
      <c r="E175" s="157"/>
      <c r="F175" s="157"/>
      <c r="G175" s="36">
        <f>ROUND(SUM(G169:G174)*1.1,0)</f>
        <v>18</v>
      </c>
      <c r="H175" s="38" t="s">
        <v>6</v>
      </c>
    </row>
    <row r="176" spans="1:8">
      <c r="A176" s="63"/>
      <c r="B176" s="176"/>
      <c r="C176" s="157"/>
      <c r="D176" s="157"/>
      <c r="E176" s="157"/>
      <c r="F176" s="157"/>
      <c r="G176" s="45"/>
      <c r="H176" s="44"/>
    </row>
    <row r="177" spans="1:8">
      <c r="A177" s="94">
        <f>A168+1</f>
        <v>17</v>
      </c>
      <c r="B177" s="95" t="s">
        <v>135</v>
      </c>
      <c r="C177" s="96"/>
      <c r="D177" s="104"/>
      <c r="E177" s="104"/>
      <c r="F177" s="104"/>
      <c r="G177" s="104"/>
      <c r="H177" s="96"/>
    </row>
    <row r="178" spans="1:8">
      <c r="A178" s="94"/>
      <c r="B178" s="117" t="s">
        <v>611</v>
      </c>
      <c r="C178" s="96"/>
      <c r="D178" s="104"/>
      <c r="E178" s="104"/>
      <c r="F178" s="104"/>
      <c r="G178" s="104"/>
      <c r="H178" s="96"/>
    </row>
    <row r="179" spans="1:8">
      <c r="A179" s="94"/>
      <c r="B179" s="95" t="s">
        <v>80</v>
      </c>
      <c r="C179" s="96"/>
      <c r="D179" s="104"/>
      <c r="E179" s="104"/>
      <c r="F179" s="104"/>
      <c r="G179" s="104"/>
      <c r="H179" s="96"/>
    </row>
    <row r="180" spans="1:8">
      <c r="A180" s="94"/>
      <c r="B180" s="138" t="s">
        <v>136</v>
      </c>
      <c r="C180" s="96">
        <v>2</v>
      </c>
      <c r="D180" s="104">
        <v>7.5</v>
      </c>
      <c r="E180" s="104">
        <v>0.2</v>
      </c>
      <c r="F180" s="104">
        <v>4.5</v>
      </c>
      <c r="G180" s="107">
        <f>PRODUCT(C180:F180)</f>
        <v>13.5</v>
      </c>
      <c r="H180" s="96" t="s">
        <v>7</v>
      </c>
    </row>
    <row r="181" spans="1:8">
      <c r="A181" s="98"/>
      <c r="B181" s="102"/>
      <c r="C181" s="100">
        <v>5</v>
      </c>
      <c r="D181" s="103">
        <v>7.5</v>
      </c>
      <c r="E181" s="103">
        <v>0.2</v>
      </c>
      <c r="F181" s="103">
        <v>3</v>
      </c>
      <c r="G181" s="107">
        <f t="shared" ref="G181:G184" si="14">PRODUCT(C181:F181)</f>
        <v>22.5</v>
      </c>
      <c r="H181" s="96" t="s">
        <v>7</v>
      </c>
    </row>
    <row r="182" spans="1:8">
      <c r="A182" s="94"/>
      <c r="B182" s="138" t="s">
        <v>137</v>
      </c>
      <c r="C182" s="96">
        <v>1</v>
      </c>
      <c r="D182" s="104">
        <v>23</v>
      </c>
      <c r="E182" s="104">
        <v>0.2</v>
      </c>
      <c r="F182" s="104">
        <v>4.5</v>
      </c>
      <c r="G182" s="107">
        <f t="shared" si="14"/>
        <v>20.700000000000003</v>
      </c>
      <c r="H182" s="96" t="s">
        <v>7</v>
      </c>
    </row>
    <row r="183" spans="1:8">
      <c r="A183" s="98"/>
      <c r="B183" s="102"/>
      <c r="C183" s="100">
        <v>1</v>
      </c>
      <c r="D183" s="103">
        <v>23</v>
      </c>
      <c r="E183" s="103">
        <v>0.2</v>
      </c>
      <c r="F183" s="103">
        <v>1.5</v>
      </c>
      <c r="G183" s="107">
        <f t="shared" si="14"/>
        <v>6.9</v>
      </c>
      <c r="H183" s="96" t="s">
        <v>7</v>
      </c>
    </row>
    <row r="184" spans="1:8">
      <c r="A184" s="98"/>
      <c r="B184" s="102"/>
      <c r="C184" s="100">
        <f>7*3</f>
        <v>21</v>
      </c>
      <c r="D184" s="103">
        <v>4.5</v>
      </c>
      <c r="E184" s="103">
        <v>0.2</v>
      </c>
      <c r="F184" s="103">
        <v>0.5</v>
      </c>
      <c r="G184" s="107">
        <f t="shared" si="14"/>
        <v>9.4500000000000011</v>
      </c>
      <c r="H184" s="96" t="s">
        <v>7</v>
      </c>
    </row>
    <row r="185" spans="1:8">
      <c r="A185" s="98"/>
      <c r="B185" s="99" t="s">
        <v>200</v>
      </c>
      <c r="C185" s="100"/>
      <c r="D185" s="103"/>
      <c r="E185" s="103"/>
      <c r="F185" s="103"/>
      <c r="G185" s="195"/>
      <c r="H185" s="100"/>
    </row>
    <row r="186" spans="1:8">
      <c r="A186" s="98"/>
      <c r="B186" s="102" t="s">
        <v>271</v>
      </c>
      <c r="C186" s="100">
        <v>1</v>
      </c>
      <c r="D186" s="103">
        <f>11.875</f>
        <v>11.875</v>
      </c>
      <c r="E186" s="103">
        <v>0.9</v>
      </c>
      <c r="F186" s="103">
        <v>0.15</v>
      </c>
      <c r="G186" s="107">
        <f t="shared" ref="G186:G191" si="15">PRODUCT(C186:F186)</f>
        <v>1.6031249999999999</v>
      </c>
      <c r="H186" s="96" t="s">
        <v>7</v>
      </c>
    </row>
    <row r="187" spans="1:8">
      <c r="A187" s="98"/>
      <c r="B187" s="102"/>
      <c r="C187" s="100">
        <f>C186</f>
        <v>1</v>
      </c>
      <c r="D187" s="103">
        <f>D186</f>
        <v>11.875</v>
      </c>
      <c r="E187" s="103">
        <f>E186-0.3</f>
        <v>0.60000000000000009</v>
      </c>
      <c r="F187" s="103">
        <f>F186+0.15</f>
        <v>0.3</v>
      </c>
      <c r="G187" s="107">
        <f t="shared" si="15"/>
        <v>2.1375000000000002</v>
      </c>
      <c r="H187" s="96" t="s">
        <v>7</v>
      </c>
    </row>
    <row r="188" spans="1:8">
      <c r="A188" s="98"/>
      <c r="B188" s="102"/>
      <c r="C188" s="100">
        <f>C187</f>
        <v>1</v>
      </c>
      <c r="D188" s="103">
        <f>D187</f>
        <v>11.875</v>
      </c>
      <c r="E188" s="103">
        <f>E187-0.3</f>
        <v>0.3000000000000001</v>
      </c>
      <c r="F188" s="103">
        <f>F187+0.15</f>
        <v>0.44999999999999996</v>
      </c>
      <c r="G188" s="107">
        <f t="shared" si="15"/>
        <v>1.6031250000000004</v>
      </c>
      <c r="H188" s="96" t="s">
        <v>7</v>
      </c>
    </row>
    <row r="189" spans="1:8">
      <c r="A189" s="98"/>
      <c r="B189" s="102" t="s">
        <v>271</v>
      </c>
      <c r="C189" s="100">
        <v>2</v>
      </c>
      <c r="D189" s="103">
        <v>2.4500000000000002</v>
      </c>
      <c r="E189" s="103">
        <v>0.9</v>
      </c>
      <c r="F189" s="103">
        <v>0.15</v>
      </c>
      <c r="G189" s="107">
        <f t="shared" si="15"/>
        <v>0.66149999999999998</v>
      </c>
      <c r="H189" s="96" t="s">
        <v>7</v>
      </c>
    </row>
    <row r="190" spans="1:8">
      <c r="A190" s="98"/>
      <c r="B190" s="102"/>
      <c r="C190" s="100">
        <f>C189</f>
        <v>2</v>
      </c>
      <c r="D190" s="103">
        <f>D189</f>
        <v>2.4500000000000002</v>
      </c>
      <c r="E190" s="103">
        <f>E189-0.3</f>
        <v>0.60000000000000009</v>
      </c>
      <c r="F190" s="103">
        <f>F189+0.15</f>
        <v>0.3</v>
      </c>
      <c r="G190" s="107">
        <f t="shared" si="15"/>
        <v>0.88200000000000023</v>
      </c>
      <c r="H190" s="96" t="s">
        <v>7</v>
      </c>
    </row>
    <row r="191" spans="1:8">
      <c r="A191" s="98"/>
      <c r="B191" s="102"/>
      <c r="C191" s="100">
        <f>C190</f>
        <v>2</v>
      </c>
      <c r="D191" s="103">
        <f>D190</f>
        <v>2.4500000000000002</v>
      </c>
      <c r="E191" s="103">
        <f>E190-0.3</f>
        <v>0.3000000000000001</v>
      </c>
      <c r="F191" s="103">
        <f>F190+0.15</f>
        <v>0.44999999999999996</v>
      </c>
      <c r="G191" s="107">
        <f t="shared" si="15"/>
        <v>0.6615000000000002</v>
      </c>
      <c r="H191" s="96" t="s">
        <v>7</v>
      </c>
    </row>
    <row r="192" spans="1:8">
      <c r="A192" s="98"/>
      <c r="B192" s="102"/>
      <c r="C192" s="100"/>
      <c r="D192" s="103"/>
      <c r="E192" s="103"/>
      <c r="F192" s="103"/>
      <c r="G192" s="195"/>
      <c r="H192" s="100"/>
    </row>
    <row r="193" spans="1:8">
      <c r="A193" s="94"/>
      <c r="B193" s="116" t="s">
        <v>738</v>
      </c>
      <c r="C193" s="96"/>
      <c r="D193" s="104"/>
      <c r="E193" s="104"/>
      <c r="F193" s="104"/>
      <c r="G193" s="110">
        <f>ROUND(SUM(G180:G192)*1.1,0)</f>
        <v>89</v>
      </c>
      <c r="H193" s="94" t="s">
        <v>7</v>
      </c>
    </row>
    <row r="194" spans="1:8">
      <c r="A194" s="98"/>
      <c r="B194" s="85"/>
      <c r="C194" s="100"/>
      <c r="D194" s="103"/>
      <c r="E194" s="103"/>
      <c r="F194" s="103"/>
      <c r="G194" s="235"/>
      <c r="H194" s="98"/>
    </row>
    <row r="195" spans="1:8">
      <c r="A195" s="98"/>
      <c r="B195" s="116" t="s">
        <v>715</v>
      </c>
      <c r="C195" s="96"/>
      <c r="D195" s="97"/>
      <c r="E195" s="94"/>
      <c r="F195" s="97" t="s">
        <v>23</v>
      </c>
      <c r="G195" s="97">
        <f>G193</f>
        <v>89</v>
      </c>
      <c r="H195" s="94" t="s">
        <v>7</v>
      </c>
    </row>
    <row r="196" spans="1:8">
      <c r="A196" s="84"/>
      <c r="B196" s="85"/>
      <c r="C196" s="86"/>
      <c r="D196" s="90"/>
      <c r="E196" s="84"/>
      <c r="F196" s="90"/>
      <c r="G196" s="90"/>
      <c r="H196" s="84"/>
    </row>
    <row r="197" spans="1:8">
      <c r="A197" s="94">
        <f>A177+1</f>
        <v>18</v>
      </c>
      <c r="B197" s="234" t="s">
        <v>584</v>
      </c>
      <c r="C197" s="96"/>
      <c r="D197" s="104"/>
      <c r="E197" s="104"/>
      <c r="F197" s="104"/>
      <c r="G197" s="104"/>
      <c r="H197" s="96"/>
    </row>
    <row r="198" spans="1:8">
      <c r="A198" s="98"/>
      <c r="B198" s="234" t="s">
        <v>211</v>
      </c>
      <c r="C198" s="96"/>
      <c r="D198" s="104"/>
      <c r="E198" s="104"/>
      <c r="F198" s="104"/>
      <c r="G198" s="104"/>
      <c r="H198" s="96"/>
    </row>
    <row r="199" spans="1:8">
      <c r="A199" s="94"/>
      <c r="B199" s="95" t="s">
        <v>80</v>
      </c>
      <c r="C199" s="96"/>
      <c r="D199" s="104"/>
      <c r="E199" s="104"/>
      <c r="F199" s="104"/>
      <c r="G199" s="104"/>
      <c r="H199" s="96"/>
    </row>
    <row r="200" spans="1:8">
      <c r="A200" s="98"/>
      <c r="B200" s="102" t="s">
        <v>407</v>
      </c>
      <c r="C200" s="100">
        <v>5</v>
      </c>
      <c r="D200" s="103">
        <v>7.5</v>
      </c>
      <c r="E200" s="103"/>
      <c r="F200" s="103">
        <v>1</v>
      </c>
      <c r="G200" s="107">
        <f t="shared" ref="G200" si="16">PRODUCT(C200:F200)</f>
        <v>37.5</v>
      </c>
      <c r="H200" s="104" t="s">
        <v>6</v>
      </c>
    </row>
    <row r="201" spans="1:8">
      <c r="A201" s="98"/>
      <c r="B201" s="102"/>
      <c r="C201" s="100"/>
      <c r="D201" s="103"/>
      <c r="E201" s="103"/>
      <c r="F201" s="103"/>
      <c r="G201" s="195"/>
      <c r="H201" s="103"/>
    </row>
    <row r="202" spans="1:8">
      <c r="A202" s="94"/>
      <c r="B202" s="95" t="s">
        <v>596</v>
      </c>
      <c r="C202" s="96"/>
      <c r="D202" s="104"/>
      <c r="E202" s="104"/>
      <c r="F202" s="104"/>
      <c r="G202" s="110">
        <f>ROUND(SUM(G200:G200)*1.1,0)</f>
        <v>41</v>
      </c>
      <c r="H202" s="97" t="s">
        <v>6</v>
      </c>
    </row>
    <row r="203" spans="1:8">
      <c r="A203" s="94"/>
      <c r="B203" s="95"/>
      <c r="C203" s="96"/>
      <c r="D203" s="104"/>
      <c r="E203" s="104"/>
      <c r="F203" s="104"/>
      <c r="G203" s="97"/>
      <c r="H203" s="97"/>
    </row>
    <row r="204" spans="1:8">
      <c r="A204" s="94"/>
      <c r="B204" s="95" t="s">
        <v>586</v>
      </c>
      <c r="C204" s="96"/>
      <c r="D204" s="97"/>
      <c r="E204" s="104"/>
      <c r="F204" s="97" t="s">
        <v>23</v>
      </c>
      <c r="G204" s="97">
        <f>G202</f>
        <v>41</v>
      </c>
      <c r="H204" s="94" t="s">
        <v>6</v>
      </c>
    </row>
    <row r="205" spans="1:8">
      <c r="A205" s="94"/>
      <c r="B205" s="95"/>
      <c r="C205" s="96"/>
      <c r="D205" s="97"/>
      <c r="E205" s="104"/>
      <c r="F205" s="97"/>
      <c r="G205" s="97"/>
      <c r="H205" s="94"/>
    </row>
    <row r="206" spans="1:8">
      <c r="A206" s="94">
        <f>A197+1</f>
        <v>19</v>
      </c>
      <c r="B206" s="95" t="s">
        <v>140</v>
      </c>
      <c r="C206" s="96"/>
      <c r="D206" s="104"/>
      <c r="E206" s="104"/>
      <c r="F206" s="104"/>
      <c r="G206" s="104"/>
      <c r="H206" s="96"/>
    </row>
    <row r="207" spans="1:8">
      <c r="A207" s="94"/>
      <c r="B207" s="95" t="s">
        <v>408</v>
      </c>
      <c r="C207" s="96"/>
      <c r="D207" s="104"/>
      <c r="E207" s="104"/>
      <c r="F207" s="104"/>
      <c r="G207" s="104"/>
      <c r="H207" s="96"/>
    </row>
    <row r="208" spans="1:8">
      <c r="A208" s="94"/>
      <c r="B208" s="95" t="s">
        <v>80</v>
      </c>
      <c r="C208" s="96"/>
      <c r="D208" s="104"/>
      <c r="E208" s="104"/>
      <c r="F208" s="104"/>
      <c r="G208" s="104"/>
      <c r="H208" s="96"/>
    </row>
    <row r="209" spans="1:8">
      <c r="A209" s="94"/>
      <c r="B209" s="138" t="s">
        <v>273</v>
      </c>
      <c r="C209" s="96">
        <v>1</v>
      </c>
      <c r="D209" s="104">
        <f>7.5*2+23</f>
        <v>38</v>
      </c>
      <c r="E209" s="104"/>
      <c r="F209" s="104">
        <v>4.5</v>
      </c>
      <c r="G209" s="104">
        <f>PRODUCT(C209:F209)</f>
        <v>171</v>
      </c>
      <c r="H209" s="96" t="s">
        <v>6</v>
      </c>
    </row>
    <row r="210" spans="1:8">
      <c r="A210" s="98"/>
      <c r="B210" s="99" t="s">
        <v>271</v>
      </c>
      <c r="C210" s="100"/>
      <c r="D210" s="103"/>
      <c r="E210" s="103"/>
      <c r="F210" s="103"/>
      <c r="G210" s="103"/>
      <c r="H210" s="100"/>
    </row>
    <row r="211" spans="1:8">
      <c r="A211" s="98"/>
      <c r="B211" s="102" t="s">
        <v>133</v>
      </c>
      <c r="C211" s="100">
        <f>2*0.5</f>
        <v>1</v>
      </c>
      <c r="D211" s="103">
        <v>11.875</v>
      </c>
      <c r="E211" s="103"/>
      <c r="F211" s="103">
        <v>0.45</v>
      </c>
      <c r="G211" s="104">
        <f>PRODUCT(C211:F211)</f>
        <v>5.34375</v>
      </c>
      <c r="H211" s="96" t="s">
        <v>6</v>
      </c>
    </row>
    <row r="212" spans="1:8">
      <c r="A212" s="98"/>
      <c r="B212" s="99" t="s">
        <v>271</v>
      </c>
      <c r="C212" s="100"/>
      <c r="D212" s="103"/>
      <c r="E212" s="103"/>
      <c r="F212" s="103"/>
      <c r="G212" s="103"/>
      <c r="H212" s="100"/>
    </row>
    <row r="213" spans="1:8">
      <c r="A213" s="98"/>
      <c r="B213" s="102" t="s">
        <v>133</v>
      </c>
      <c r="C213" s="100">
        <f>4*0.5</f>
        <v>2</v>
      </c>
      <c r="D213" s="103">
        <v>2.4500000000000002</v>
      </c>
      <c r="E213" s="103"/>
      <c r="F213" s="103">
        <v>0.45</v>
      </c>
      <c r="G213" s="104">
        <f>PRODUCT(C213:F213)</f>
        <v>2.2050000000000001</v>
      </c>
      <c r="H213" s="96" t="s">
        <v>6</v>
      </c>
    </row>
    <row r="214" spans="1:8">
      <c r="A214" s="94"/>
      <c r="B214" s="138"/>
      <c r="C214" s="96"/>
      <c r="D214" s="104"/>
      <c r="E214" s="104"/>
      <c r="F214" s="97" t="s">
        <v>33</v>
      </c>
      <c r="G214" s="110">
        <f>ROUND(SUM(G209:G213)*1.1,0)</f>
        <v>196</v>
      </c>
      <c r="H214" s="94" t="s">
        <v>6</v>
      </c>
    </row>
    <row r="215" spans="1:8">
      <c r="A215" s="94"/>
      <c r="B215" s="138"/>
      <c r="C215" s="96"/>
      <c r="D215" s="104"/>
      <c r="E215" s="104"/>
      <c r="F215" s="97"/>
      <c r="G215" s="97"/>
      <c r="H215" s="94"/>
    </row>
    <row r="216" spans="1:8">
      <c r="A216" s="94"/>
      <c r="B216" s="95" t="s">
        <v>142</v>
      </c>
      <c r="C216" s="96"/>
      <c r="D216" s="97"/>
      <c r="E216" s="94"/>
      <c r="F216" s="104"/>
      <c r="G216" s="97">
        <f>G214</f>
        <v>196</v>
      </c>
      <c r="H216" s="94" t="s">
        <v>6</v>
      </c>
    </row>
    <row r="217" spans="1:8">
      <c r="A217" s="94"/>
      <c r="B217" s="95"/>
      <c r="C217" s="96"/>
      <c r="D217" s="104"/>
      <c r="E217" s="104"/>
      <c r="F217" s="104"/>
      <c r="G217" s="97"/>
      <c r="H217" s="94"/>
    </row>
    <row r="218" spans="1:8">
      <c r="A218" s="94">
        <f>A206+1</f>
        <v>20</v>
      </c>
      <c r="B218" s="95" t="s">
        <v>143</v>
      </c>
      <c r="C218" s="96"/>
      <c r="D218" s="104"/>
      <c r="E218" s="104"/>
      <c r="F218" s="104"/>
      <c r="G218" s="104"/>
      <c r="H218" s="96"/>
    </row>
    <row r="219" spans="1:8">
      <c r="A219" s="94"/>
      <c r="B219" s="295" t="s">
        <v>80</v>
      </c>
      <c r="C219" s="96"/>
      <c r="D219" s="104"/>
      <c r="E219" s="104"/>
      <c r="F219" s="104"/>
      <c r="G219" s="104"/>
      <c r="H219" s="96"/>
    </row>
    <row r="220" spans="1:8">
      <c r="A220" s="94"/>
      <c r="B220" s="138" t="s">
        <v>335</v>
      </c>
      <c r="C220" s="96">
        <v>1</v>
      </c>
      <c r="D220" s="104">
        <f>7.38*2+4*2</f>
        <v>22.759999999999998</v>
      </c>
      <c r="E220" s="104"/>
      <c r="F220" s="104">
        <v>4.5</v>
      </c>
      <c r="G220" s="104">
        <f>PRODUCT(C220:F220)</f>
        <v>102.41999999999999</v>
      </c>
      <c r="H220" s="96" t="s">
        <v>6</v>
      </c>
    </row>
    <row r="221" spans="1:8">
      <c r="A221" s="98"/>
      <c r="B221" s="102" t="s">
        <v>336</v>
      </c>
      <c r="C221" s="96">
        <v>1</v>
      </c>
      <c r="D221" s="103">
        <f>7.38*2+5.49*2</f>
        <v>25.740000000000002</v>
      </c>
      <c r="E221" s="103"/>
      <c r="F221" s="104">
        <v>4</v>
      </c>
      <c r="G221" s="104">
        <f t="shared" ref="G221:G225" si="17">PRODUCT(C221:F221)</f>
        <v>102.96000000000001</v>
      </c>
      <c r="H221" s="96" t="s">
        <v>6</v>
      </c>
    </row>
    <row r="222" spans="1:8">
      <c r="A222" s="98"/>
      <c r="B222" s="102" t="s">
        <v>337</v>
      </c>
      <c r="C222" s="96">
        <v>1</v>
      </c>
      <c r="D222" s="103">
        <f>7.38*2+3*2</f>
        <v>20.759999999999998</v>
      </c>
      <c r="E222" s="103"/>
      <c r="F222" s="104">
        <v>4</v>
      </c>
      <c r="G222" s="104">
        <f t="shared" si="17"/>
        <v>83.039999999999992</v>
      </c>
      <c r="H222" s="96" t="s">
        <v>6</v>
      </c>
    </row>
    <row r="223" spans="1:8">
      <c r="A223" s="98"/>
      <c r="B223" s="102" t="s">
        <v>338</v>
      </c>
      <c r="C223" s="96">
        <v>1</v>
      </c>
      <c r="D223" s="103">
        <f>7.38*2+3*2</f>
        <v>20.759999999999998</v>
      </c>
      <c r="E223" s="103"/>
      <c r="F223" s="104">
        <v>4</v>
      </c>
      <c r="G223" s="104">
        <f t="shared" si="17"/>
        <v>83.039999999999992</v>
      </c>
      <c r="H223" s="96" t="s">
        <v>6</v>
      </c>
    </row>
    <row r="224" spans="1:8">
      <c r="A224" s="98"/>
      <c r="B224" s="102" t="s">
        <v>339</v>
      </c>
      <c r="C224" s="96">
        <v>1</v>
      </c>
      <c r="D224" s="103">
        <f>7.38*2+3.2*2</f>
        <v>21.16</v>
      </c>
      <c r="E224" s="103"/>
      <c r="F224" s="104">
        <v>4</v>
      </c>
      <c r="G224" s="104">
        <f t="shared" si="17"/>
        <v>84.64</v>
      </c>
      <c r="H224" s="96" t="s">
        <v>6</v>
      </c>
    </row>
    <row r="225" spans="1:15">
      <c r="A225" s="98"/>
      <c r="B225" s="102" t="s">
        <v>340</v>
      </c>
      <c r="C225" s="96">
        <v>1</v>
      </c>
      <c r="D225" s="103">
        <f>7.38*2+3.5*2</f>
        <v>21.759999999999998</v>
      </c>
      <c r="E225" s="103"/>
      <c r="F225" s="104">
        <v>4.5</v>
      </c>
      <c r="G225" s="104">
        <f t="shared" si="17"/>
        <v>97.919999999999987</v>
      </c>
      <c r="H225" s="96" t="s">
        <v>6</v>
      </c>
    </row>
    <row r="226" spans="1:15">
      <c r="A226" s="94"/>
      <c r="B226" s="138"/>
      <c r="C226" s="96"/>
      <c r="D226" s="104"/>
      <c r="E226" s="104"/>
      <c r="F226" s="97" t="s">
        <v>33</v>
      </c>
      <c r="G226" s="110">
        <f>ROUND(SUM(G220:G225)*1.1,0)</f>
        <v>609</v>
      </c>
      <c r="H226" s="94" t="s">
        <v>6</v>
      </c>
    </row>
    <row r="227" spans="1:15">
      <c r="A227" s="94"/>
      <c r="B227" s="95"/>
      <c r="C227" s="96"/>
      <c r="D227" s="104"/>
      <c r="E227" s="104"/>
      <c r="F227" s="104"/>
      <c r="G227" s="104"/>
      <c r="H227" s="96"/>
    </row>
    <row r="228" spans="1:15">
      <c r="A228" s="94"/>
      <c r="B228" s="95" t="s">
        <v>144</v>
      </c>
      <c r="C228" s="96"/>
      <c r="D228" s="97"/>
      <c r="E228" s="94"/>
      <c r="F228" s="97" t="s">
        <v>23</v>
      </c>
      <c r="G228" s="97">
        <f>G226</f>
        <v>609</v>
      </c>
      <c r="H228" s="94" t="s">
        <v>6</v>
      </c>
    </row>
    <row r="229" spans="1:15">
      <c r="A229" s="80"/>
      <c r="B229" s="83"/>
      <c r="C229" s="81"/>
      <c r="D229" s="82"/>
      <c r="E229" s="82"/>
      <c r="F229" s="89"/>
      <c r="G229" s="89"/>
      <c r="H229" s="80"/>
    </row>
    <row r="230" spans="1:15">
      <c r="A230" s="80">
        <f>A218+1</f>
        <v>21</v>
      </c>
      <c r="B230" s="116" t="s">
        <v>149</v>
      </c>
      <c r="C230" s="81"/>
      <c r="D230" s="82"/>
      <c r="E230" s="82"/>
      <c r="F230" s="82"/>
      <c r="G230" s="82"/>
      <c r="H230" s="81"/>
    </row>
    <row r="231" spans="1:15">
      <c r="A231" s="80"/>
      <c r="B231" s="116" t="s">
        <v>504</v>
      </c>
      <c r="C231" s="81"/>
      <c r="D231" s="82"/>
      <c r="E231" s="82"/>
      <c r="F231" s="82"/>
      <c r="G231" s="82"/>
      <c r="H231" s="81"/>
    </row>
    <row r="232" spans="1:15">
      <c r="A232" s="80"/>
      <c r="B232" s="116" t="s">
        <v>80</v>
      </c>
      <c r="C232" s="81"/>
      <c r="D232" s="82"/>
      <c r="E232" s="82"/>
      <c r="F232" s="82"/>
      <c r="G232" s="82"/>
      <c r="H232" s="81"/>
    </row>
    <row r="233" spans="1:15">
      <c r="A233" s="80"/>
      <c r="B233" s="83" t="s">
        <v>335</v>
      </c>
      <c r="C233" s="86">
        <v>1</v>
      </c>
      <c r="D233" s="87">
        <v>7.38</v>
      </c>
      <c r="E233" s="87">
        <v>4</v>
      </c>
      <c r="F233" s="153">
        <v>0.125</v>
      </c>
      <c r="G233" s="82">
        <f>PRODUCT(C233:F233)</f>
        <v>3.69</v>
      </c>
      <c r="H233" s="81" t="s">
        <v>7</v>
      </c>
    </row>
    <row r="234" spans="1:15">
      <c r="A234" s="84"/>
      <c r="B234" s="88" t="s">
        <v>336</v>
      </c>
      <c r="C234" s="86">
        <v>1</v>
      </c>
      <c r="D234" s="87">
        <v>7.38</v>
      </c>
      <c r="E234" s="87">
        <v>5.49</v>
      </c>
      <c r="F234" s="153">
        <v>0.125</v>
      </c>
      <c r="G234" s="82">
        <f t="shared" ref="G234:G238" si="18">PRODUCT(C234:F234)</f>
        <v>5.0645249999999997</v>
      </c>
      <c r="H234" s="81" t="s">
        <v>7</v>
      </c>
    </row>
    <row r="235" spans="1:15">
      <c r="A235" s="84"/>
      <c r="B235" s="88" t="s">
        <v>337</v>
      </c>
      <c r="C235" s="86">
        <v>1</v>
      </c>
      <c r="D235" s="87">
        <v>7.38</v>
      </c>
      <c r="E235" s="87">
        <v>3</v>
      </c>
      <c r="F235" s="153">
        <v>0.125</v>
      </c>
      <c r="G235" s="82">
        <f t="shared" si="18"/>
        <v>2.7675000000000001</v>
      </c>
      <c r="H235" s="81" t="s">
        <v>7</v>
      </c>
    </row>
    <row r="236" spans="1:15">
      <c r="A236" s="84"/>
      <c r="B236" s="88" t="s">
        <v>338</v>
      </c>
      <c r="C236" s="86">
        <v>1</v>
      </c>
      <c r="D236" s="87">
        <v>7.38</v>
      </c>
      <c r="E236" s="87">
        <v>3</v>
      </c>
      <c r="F236" s="153">
        <v>0.125</v>
      </c>
      <c r="G236" s="82">
        <f t="shared" si="18"/>
        <v>2.7675000000000001</v>
      </c>
      <c r="H236" s="81" t="s">
        <v>7</v>
      </c>
    </row>
    <row r="237" spans="1:15">
      <c r="A237" s="84"/>
      <c r="B237" s="88" t="s">
        <v>339</v>
      </c>
      <c r="C237" s="86">
        <v>1</v>
      </c>
      <c r="D237" s="87">
        <v>7.38</v>
      </c>
      <c r="E237" s="87">
        <v>3.2</v>
      </c>
      <c r="F237" s="153">
        <v>0.125</v>
      </c>
      <c r="G237" s="82">
        <f t="shared" si="18"/>
        <v>2.952</v>
      </c>
      <c r="H237" s="81" t="s">
        <v>7</v>
      </c>
      <c r="I237" s="177"/>
      <c r="J237" s="177"/>
      <c r="K237" s="177"/>
      <c r="L237" s="177"/>
      <c r="M237" s="177"/>
      <c r="N237" s="177"/>
      <c r="O237" s="177"/>
    </row>
    <row r="238" spans="1:15">
      <c r="A238" s="84"/>
      <c r="B238" s="88" t="s">
        <v>340</v>
      </c>
      <c r="C238" s="86">
        <v>1</v>
      </c>
      <c r="D238" s="87">
        <v>7.38</v>
      </c>
      <c r="E238" s="87">
        <v>3.5</v>
      </c>
      <c r="F238" s="153">
        <v>0.125</v>
      </c>
      <c r="G238" s="82">
        <f t="shared" si="18"/>
        <v>3.2287499999999998</v>
      </c>
      <c r="H238" s="81" t="s">
        <v>7</v>
      </c>
      <c r="I238" s="177"/>
      <c r="J238" s="177"/>
      <c r="K238" s="177"/>
      <c r="L238" s="177"/>
      <c r="M238" s="177"/>
      <c r="N238" s="177"/>
      <c r="O238" s="177"/>
    </row>
    <row r="239" spans="1:15">
      <c r="A239" s="80"/>
      <c r="B239" s="118"/>
      <c r="C239" s="81"/>
      <c r="D239" s="82"/>
      <c r="E239" s="82"/>
      <c r="F239" s="89" t="s">
        <v>33</v>
      </c>
      <c r="G239" s="36">
        <f>ROUND(SUM(G233:G238)*1.1,0)</f>
        <v>23</v>
      </c>
      <c r="H239" s="80" t="s">
        <v>7</v>
      </c>
      <c r="I239" s="177"/>
      <c r="J239" s="177"/>
      <c r="K239" s="177"/>
      <c r="L239" s="177"/>
      <c r="M239" s="177"/>
      <c r="N239" s="177"/>
      <c r="O239" s="177"/>
    </row>
    <row r="240" spans="1:15">
      <c r="A240" s="80"/>
      <c r="B240" s="83"/>
      <c r="C240" s="81"/>
      <c r="D240" s="82"/>
      <c r="E240" s="82"/>
      <c r="F240" s="89"/>
      <c r="G240" s="89"/>
      <c r="H240" s="80"/>
    </row>
    <row r="241" spans="1:15">
      <c r="A241" s="80"/>
      <c r="B241" s="116" t="s">
        <v>504</v>
      </c>
      <c r="C241" s="89"/>
      <c r="D241" s="89"/>
      <c r="E241" s="82"/>
      <c r="F241" s="89" t="s">
        <v>23</v>
      </c>
      <c r="G241" s="89">
        <f>G239</f>
        <v>23</v>
      </c>
      <c r="H241" s="80" t="s">
        <v>7</v>
      </c>
    </row>
    <row r="242" spans="1:15">
      <c r="A242" s="84"/>
      <c r="B242" s="85"/>
      <c r="C242" s="90"/>
      <c r="D242" s="90"/>
      <c r="E242" s="87"/>
      <c r="F242" s="90"/>
      <c r="G242" s="90"/>
      <c r="H242" s="84"/>
    </row>
    <row r="243" spans="1:15" s="177" customFormat="1" ht="27.6">
      <c r="A243" s="139">
        <f>A230+1</f>
        <v>22</v>
      </c>
      <c r="B243" s="92" t="s">
        <v>506</v>
      </c>
      <c r="C243" s="140"/>
      <c r="D243" s="140"/>
      <c r="E243" s="140"/>
      <c r="F243" s="140"/>
      <c r="G243" s="140"/>
      <c r="H243" s="139"/>
      <c r="I243"/>
      <c r="J243"/>
      <c r="K243"/>
      <c r="L243"/>
      <c r="M243"/>
      <c r="N243"/>
      <c r="O243"/>
    </row>
    <row r="244" spans="1:15" s="177" customFormat="1">
      <c r="A244" s="139"/>
      <c r="B244" s="140" t="s">
        <v>507</v>
      </c>
      <c r="C244" s="140">
        <f>G241/12</f>
        <v>1.9166666666666667</v>
      </c>
      <c r="D244" s="131">
        <f>2*(3+4)</f>
        <v>14</v>
      </c>
      <c r="E244" s="139" t="s">
        <v>508</v>
      </c>
      <c r="F244" s="139" t="s">
        <v>508</v>
      </c>
      <c r="G244" s="131">
        <f>+C244*D244</f>
        <v>26.833333333333336</v>
      </c>
      <c r="H244" s="139" t="s">
        <v>509</v>
      </c>
      <c r="I244"/>
      <c r="J244"/>
      <c r="K244"/>
      <c r="L244"/>
      <c r="M244"/>
      <c r="N244"/>
      <c r="O244"/>
    </row>
    <row r="245" spans="1:15" s="177" customFormat="1">
      <c r="A245" s="139"/>
      <c r="B245" s="140"/>
      <c r="C245" s="140"/>
      <c r="D245" s="140"/>
      <c r="E245" s="140"/>
      <c r="F245" s="178" t="s">
        <v>510</v>
      </c>
      <c r="G245" s="179">
        <f>ROUNDUP(G244,0)</f>
        <v>27</v>
      </c>
      <c r="H245" s="180" t="s">
        <v>509</v>
      </c>
      <c r="I245"/>
      <c r="J245"/>
      <c r="K245"/>
      <c r="L245"/>
      <c r="M245"/>
      <c r="N245"/>
      <c r="O245"/>
    </row>
    <row r="246" spans="1:15">
      <c r="A246" s="63">
        <f>A243+1</f>
        <v>23</v>
      </c>
      <c r="B246" s="124" t="s">
        <v>511</v>
      </c>
      <c r="C246" s="157"/>
      <c r="D246" s="157"/>
      <c r="E246" s="157"/>
      <c r="F246" s="157"/>
      <c r="G246" s="45"/>
      <c r="H246" s="44"/>
    </row>
    <row r="247" spans="1:15">
      <c r="A247" s="63"/>
      <c r="B247" s="176" t="s">
        <v>505</v>
      </c>
      <c r="C247" s="157">
        <v>1</v>
      </c>
      <c r="D247" s="157">
        <v>7.5</v>
      </c>
      <c r="E247" s="157">
        <v>23</v>
      </c>
      <c r="F247" s="157"/>
      <c r="G247" s="35">
        <f>PRODUCT(C247:F247)</f>
        <v>172.5</v>
      </c>
      <c r="H247" s="44" t="s">
        <v>6</v>
      </c>
    </row>
    <row r="248" spans="1:15">
      <c r="A248" s="63"/>
      <c r="B248" s="176"/>
      <c r="C248" s="157"/>
      <c r="D248" s="157"/>
      <c r="E248" s="157"/>
      <c r="F248" s="157"/>
      <c r="G248" s="45"/>
      <c r="H248" s="44"/>
    </row>
    <row r="249" spans="1:15">
      <c r="A249" s="63"/>
      <c r="B249" s="176"/>
      <c r="C249" s="157"/>
      <c r="D249" s="157"/>
      <c r="E249" s="157"/>
      <c r="F249" s="157"/>
      <c r="G249" s="36">
        <f>ROUND(SUM(G247:G248)*1.1,0)</f>
        <v>190</v>
      </c>
      <c r="H249" s="44" t="s">
        <v>6</v>
      </c>
    </row>
    <row r="250" spans="1:15">
      <c r="A250" s="80"/>
      <c r="B250" s="116"/>
      <c r="C250" s="89"/>
      <c r="D250" s="80"/>
      <c r="E250" s="82"/>
      <c r="F250" s="89"/>
      <c r="G250" s="89"/>
      <c r="H250" s="80"/>
    </row>
    <row r="251" spans="1:15">
      <c r="A251" s="80">
        <f>A246+1</f>
        <v>24</v>
      </c>
      <c r="B251" s="116" t="s">
        <v>150</v>
      </c>
      <c r="C251" s="89"/>
      <c r="D251" s="80"/>
      <c r="E251" s="82"/>
      <c r="F251" s="89"/>
      <c r="G251" s="89"/>
      <c r="H251" s="80"/>
    </row>
    <row r="252" spans="1:15">
      <c r="A252" s="80"/>
      <c r="B252" s="118" t="str">
        <f>B233</f>
        <v>Building Material</v>
      </c>
      <c r="C252" s="119">
        <f>C233</f>
        <v>1</v>
      </c>
      <c r="D252" s="81">
        <f>D233*2+E233*2</f>
        <v>22.759999999999998</v>
      </c>
      <c r="E252" s="82"/>
      <c r="F252" s="82">
        <v>0.1</v>
      </c>
      <c r="G252" s="82">
        <f>PRODUCT(C252:F252)</f>
        <v>2.2759999999999998</v>
      </c>
      <c r="H252" s="81" t="s">
        <v>6</v>
      </c>
    </row>
    <row r="253" spans="1:15">
      <c r="A253" s="84"/>
      <c r="B253" s="118" t="str">
        <f>B234</f>
        <v>MS Scrap</v>
      </c>
      <c r="C253" s="119">
        <f t="shared" ref="C253:C257" si="19">C234</f>
        <v>1</v>
      </c>
      <c r="D253" s="81">
        <f t="shared" ref="D253:D257" si="20">D234*2+E234*2</f>
        <v>25.740000000000002</v>
      </c>
      <c r="E253" s="87"/>
      <c r="F253" s="82">
        <v>0.1</v>
      </c>
      <c r="G253" s="82">
        <f t="shared" ref="G253:G257" si="21">PRODUCT(C253:F253)</f>
        <v>2.5740000000000003</v>
      </c>
      <c r="H253" s="81" t="s">
        <v>6</v>
      </c>
    </row>
    <row r="254" spans="1:15">
      <c r="A254" s="84"/>
      <c r="B254" s="118" t="str">
        <f t="shared" ref="B254:B257" si="22">B235</f>
        <v>SS Scrap</v>
      </c>
      <c r="C254" s="119">
        <f t="shared" si="19"/>
        <v>1</v>
      </c>
      <c r="D254" s="81">
        <f t="shared" si="20"/>
        <v>20.759999999999998</v>
      </c>
      <c r="E254" s="87"/>
      <c r="F254" s="82">
        <v>0.1</v>
      </c>
      <c r="G254" s="82">
        <f t="shared" si="21"/>
        <v>2.0760000000000001</v>
      </c>
      <c r="H254" s="81" t="s">
        <v>6</v>
      </c>
    </row>
    <row r="255" spans="1:15">
      <c r="A255" s="84"/>
      <c r="B255" s="118" t="str">
        <f t="shared" si="22"/>
        <v>Aluminium Scrap</v>
      </c>
      <c r="C255" s="119">
        <f t="shared" si="19"/>
        <v>1</v>
      </c>
      <c r="D255" s="81">
        <f t="shared" si="20"/>
        <v>20.759999999999998</v>
      </c>
      <c r="E255" s="87"/>
      <c r="F255" s="82">
        <v>0.1</v>
      </c>
      <c r="G255" s="82">
        <f t="shared" si="21"/>
        <v>2.0760000000000001</v>
      </c>
      <c r="H255" s="81" t="s">
        <v>6</v>
      </c>
    </row>
    <row r="256" spans="1:15">
      <c r="A256" s="84"/>
      <c r="B256" s="118" t="str">
        <f t="shared" si="22"/>
        <v>Assorted Scrap</v>
      </c>
      <c r="C256" s="119">
        <f t="shared" si="19"/>
        <v>1</v>
      </c>
      <c r="D256" s="81">
        <f t="shared" si="20"/>
        <v>21.16</v>
      </c>
      <c r="E256" s="87"/>
      <c r="F256" s="82">
        <v>0.1</v>
      </c>
      <c r="G256" s="82">
        <f t="shared" si="21"/>
        <v>2.1160000000000001</v>
      </c>
      <c r="H256" s="81" t="s">
        <v>6</v>
      </c>
    </row>
    <row r="257" spans="1:8">
      <c r="A257" s="84"/>
      <c r="B257" s="118" t="str">
        <f t="shared" si="22"/>
        <v>Oil &amp; Lubricants</v>
      </c>
      <c r="C257" s="119">
        <f t="shared" si="19"/>
        <v>1</v>
      </c>
      <c r="D257" s="81">
        <f t="shared" si="20"/>
        <v>21.759999999999998</v>
      </c>
      <c r="E257" s="87"/>
      <c r="F257" s="82">
        <v>0.1</v>
      </c>
      <c r="G257" s="82">
        <f t="shared" si="21"/>
        <v>2.1759999999999997</v>
      </c>
      <c r="H257" s="81" t="s">
        <v>6</v>
      </c>
    </row>
    <row r="258" spans="1:8">
      <c r="A258" s="80"/>
      <c r="B258" s="116"/>
      <c r="C258" s="119"/>
      <c r="D258" s="81"/>
      <c r="E258" s="82"/>
      <c r="F258" s="82"/>
      <c r="G258" s="82"/>
      <c r="H258" s="81"/>
    </row>
    <row r="259" spans="1:8">
      <c r="A259" s="80"/>
      <c r="B259" s="116" t="s">
        <v>278</v>
      </c>
      <c r="C259" s="119"/>
      <c r="D259" s="81"/>
      <c r="E259" s="82"/>
      <c r="F259" s="89" t="s">
        <v>33</v>
      </c>
      <c r="G259" s="36">
        <f>ROUND(SUM(G252:G258)*1.1,0)</f>
        <v>15</v>
      </c>
      <c r="H259" s="80" t="s">
        <v>6</v>
      </c>
    </row>
    <row r="260" spans="1:8">
      <c r="A260" s="80"/>
      <c r="B260" s="116"/>
      <c r="C260" s="81"/>
      <c r="D260" s="82"/>
      <c r="E260" s="82"/>
      <c r="F260" s="82"/>
      <c r="G260" s="89"/>
      <c r="H260" s="80"/>
    </row>
    <row r="261" spans="1:8">
      <c r="A261" s="80">
        <f>A251+1</f>
        <v>25</v>
      </c>
      <c r="B261" s="116" t="s">
        <v>154</v>
      </c>
      <c r="C261" s="81"/>
      <c r="D261" s="82"/>
      <c r="E261" s="82"/>
      <c r="F261" s="82"/>
      <c r="G261" s="82"/>
      <c r="H261" s="81"/>
    </row>
    <row r="262" spans="1:8">
      <c r="A262" s="84"/>
      <c r="B262" s="278" t="s">
        <v>80</v>
      </c>
      <c r="C262" s="86"/>
      <c r="D262" s="87"/>
      <c r="E262" s="87"/>
      <c r="F262" s="87"/>
      <c r="G262" s="87"/>
      <c r="H262" s="86"/>
    </row>
    <row r="263" spans="1:8">
      <c r="A263" s="80"/>
      <c r="B263" s="278" t="s">
        <v>341</v>
      </c>
      <c r="C263" s="81"/>
      <c r="D263" s="82"/>
      <c r="E263" s="82"/>
      <c r="F263" s="82"/>
      <c r="G263" s="82"/>
      <c r="H263" s="81"/>
    </row>
    <row r="264" spans="1:8">
      <c r="A264" s="38"/>
      <c r="B264" s="34" t="s">
        <v>155</v>
      </c>
      <c r="C264" s="33">
        <f>1*3</f>
        <v>3</v>
      </c>
      <c r="D264" s="35">
        <v>11.875</v>
      </c>
      <c r="E264" s="35">
        <v>0.3</v>
      </c>
      <c r="F264" s="35"/>
      <c r="G264" s="35">
        <f>PRODUCT(C264:F264)</f>
        <v>10.6875</v>
      </c>
      <c r="H264" s="35" t="s">
        <v>6</v>
      </c>
    </row>
    <row r="265" spans="1:8">
      <c r="A265" s="38"/>
      <c r="B265" s="34" t="s">
        <v>204</v>
      </c>
      <c r="C265" s="33">
        <f>C264</f>
        <v>3</v>
      </c>
      <c r="D265" s="35">
        <f>D264</f>
        <v>11.875</v>
      </c>
      <c r="E265" s="35"/>
      <c r="F265" s="35">
        <v>0.15</v>
      </c>
      <c r="G265" s="35">
        <f>PRODUCT(C265:F265)</f>
        <v>5.34375</v>
      </c>
      <c r="H265" s="35" t="s">
        <v>6</v>
      </c>
    </row>
    <row r="266" spans="1:8">
      <c r="A266" s="38"/>
      <c r="B266" s="34" t="s">
        <v>155</v>
      </c>
      <c r="C266" s="33">
        <f>1*3</f>
        <v>3</v>
      </c>
      <c r="D266" s="35">
        <v>2.4500000000000002</v>
      </c>
      <c r="E266" s="35">
        <v>0.3</v>
      </c>
      <c r="F266" s="35"/>
      <c r="G266" s="35">
        <f>PRODUCT(C266:F266)</f>
        <v>2.2050000000000001</v>
      </c>
      <c r="H266" s="35" t="s">
        <v>6</v>
      </c>
    </row>
    <row r="267" spans="1:8">
      <c r="A267" s="38"/>
      <c r="B267" s="34" t="s">
        <v>204</v>
      </c>
      <c r="C267" s="33">
        <f>C266</f>
        <v>3</v>
      </c>
      <c r="D267" s="35">
        <f>D266</f>
        <v>2.4500000000000002</v>
      </c>
      <c r="E267" s="35"/>
      <c r="F267" s="35">
        <v>0.15</v>
      </c>
      <c r="G267" s="35">
        <f>PRODUCT(C267:F267)</f>
        <v>1.1025</v>
      </c>
      <c r="H267" s="35" t="s">
        <v>6</v>
      </c>
    </row>
    <row r="268" spans="1:8">
      <c r="A268" s="80"/>
      <c r="B268" s="116"/>
      <c r="C268" s="81"/>
      <c r="D268" s="82"/>
      <c r="E268" s="82"/>
      <c r="F268" s="89" t="s">
        <v>33</v>
      </c>
      <c r="G268" s="36">
        <f>ROUND(SUM(G264:G267)*1.1,0)</f>
        <v>21</v>
      </c>
      <c r="H268" s="80" t="s">
        <v>6</v>
      </c>
    </row>
    <row r="269" spans="1:8">
      <c r="A269" s="84"/>
      <c r="B269" s="88"/>
      <c r="C269" s="86"/>
      <c r="D269" s="87"/>
      <c r="E269" s="87"/>
      <c r="F269" s="90"/>
      <c r="G269" s="45"/>
      <c r="H269" s="84"/>
    </row>
    <row r="270" spans="1:8">
      <c r="A270" s="80"/>
      <c r="B270" s="116" t="s">
        <v>154</v>
      </c>
      <c r="C270" s="89"/>
      <c r="D270" s="89"/>
      <c r="E270" s="82"/>
      <c r="F270" s="89" t="s">
        <v>23</v>
      </c>
      <c r="G270" s="89">
        <f>G268</f>
        <v>21</v>
      </c>
      <c r="H270" s="80" t="s">
        <v>6</v>
      </c>
    </row>
    <row r="271" spans="1:8">
      <c r="A271" s="94">
        <f>A261+1</f>
        <v>26</v>
      </c>
      <c r="B271" s="95" t="s">
        <v>156</v>
      </c>
      <c r="C271" s="96"/>
      <c r="D271" s="104"/>
      <c r="E271" s="104"/>
      <c r="F271" s="104"/>
      <c r="G271" s="97"/>
      <c r="H271" s="94"/>
    </row>
    <row r="272" spans="1:8">
      <c r="A272" s="94"/>
      <c r="B272" s="95" t="s">
        <v>157</v>
      </c>
      <c r="C272" s="97"/>
      <c r="D272" s="97"/>
      <c r="E272" s="104"/>
      <c r="F272" s="104"/>
      <c r="G272" s="97">
        <f>G216</f>
        <v>196</v>
      </c>
      <c r="H272" s="94" t="s">
        <v>6</v>
      </c>
    </row>
    <row r="273" spans="1:8">
      <c r="A273" s="94"/>
      <c r="B273" s="95" t="s">
        <v>158</v>
      </c>
      <c r="C273" s="97"/>
      <c r="D273" s="97"/>
      <c r="E273" s="104"/>
      <c r="F273" s="104"/>
      <c r="G273" s="97">
        <f>G228</f>
        <v>609</v>
      </c>
      <c r="H273" s="94" t="s">
        <v>6</v>
      </c>
    </row>
    <row r="274" spans="1:8">
      <c r="A274" s="98"/>
      <c r="B274" s="99"/>
      <c r="C274" s="101"/>
      <c r="D274" s="101"/>
      <c r="E274" s="103"/>
      <c r="F274" s="103"/>
      <c r="G274" s="101"/>
      <c r="H274" s="98"/>
    </row>
    <row r="275" spans="1:8">
      <c r="A275" s="94">
        <f>A271+1</f>
        <v>27</v>
      </c>
      <c r="B275" s="95" t="s">
        <v>164</v>
      </c>
      <c r="C275" s="96"/>
      <c r="D275" s="104"/>
      <c r="E275" s="104"/>
      <c r="F275" s="104"/>
      <c r="G275" s="97"/>
      <c r="H275" s="94"/>
    </row>
    <row r="276" spans="1:8">
      <c r="A276" s="94"/>
      <c r="B276" s="95" t="s">
        <v>80</v>
      </c>
      <c r="C276" s="96"/>
      <c r="D276" s="104"/>
      <c r="E276" s="104"/>
      <c r="F276" s="104"/>
      <c r="G276" s="97"/>
      <c r="H276" s="94"/>
    </row>
    <row r="277" spans="1:8">
      <c r="A277" s="94"/>
      <c r="B277" s="95" t="s">
        <v>342</v>
      </c>
      <c r="C277" s="96"/>
      <c r="D277" s="97"/>
      <c r="E277" s="94"/>
      <c r="F277" s="104"/>
      <c r="G277" s="97"/>
      <c r="H277" s="94"/>
    </row>
    <row r="278" spans="1:8">
      <c r="A278" s="94"/>
      <c r="B278" s="138" t="s">
        <v>343</v>
      </c>
      <c r="C278" s="96">
        <v>6</v>
      </c>
      <c r="D278" s="104">
        <v>2</v>
      </c>
      <c r="E278" s="94"/>
      <c r="F278" s="104">
        <v>2.4</v>
      </c>
      <c r="G278" s="104">
        <f>PRODUCT(C278:F278)</f>
        <v>28.799999999999997</v>
      </c>
      <c r="H278" s="96" t="s">
        <v>6</v>
      </c>
    </row>
    <row r="279" spans="1:8">
      <c r="A279" s="94"/>
      <c r="B279" s="138"/>
      <c r="C279" s="96"/>
      <c r="D279" s="104"/>
      <c r="E279" s="96"/>
      <c r="F279" s="97"/>
      <c r="G279" s="97">
        <f>ROUND(SUM(G278:G278),0)</f>
        <v>29</v>
      </c>
      <c r="H279" s="94" t="s">
        <v>6</v>
      </c>
    </row>
    <row r="280" spans="1:8">
      <c r="A280" s="94"/>
      <c r="B280" s="95" t="s">
        <v>165</v>
      </c>
      <c r="C280" s="96"/>
      <c r="D280" s="97"/>
      <c r="E280" s="94"/>
      <c r="F280" s="97" t="s">
        <v>33</v>
      </c>
      <c r="G280" s="97">
        <f>G279</f>
        <v>29</v>
      </c>
      <c r="H280" s="94" t="s">
        <v>6</v>
      </c>
    </row>
    <row r="281" spans="1:8">
      <c r="A281" s="94"/>
      <c r="B281" s="95"/>
      <c r="C281" s="96"/>
      <c r="D281" s="97"/>
      <c r="E281" s="94"/>
      <c r="F281" s="97"/>
      <c r="G281" s="97"/>
      <c r="H281" s="94"/>
    </row>
    <row r="282" spans="1:8">
      <c r="A282" s="98">
        <f>A275+1</f>
        <v>28</v>
      </c>
      <c r="B282" s="99" t="s">
        <v>700</v>
      </c>
      <c r="C282" s="100"/>
      <c r="D282" s="103"/>
      <c r="E282" s="103"/>
      <c r="F282" s="103"/>
      <c r="G282" s="101"/>
      <c r="H282" s="100"/>
    </row>
    <row r="283" spans="1:8">
      <c r="A283" s="80"/>
      <c r="B283" s="83" t="s">
        <v>699</v>
      </c>
      <c r="C283" s="81">
        <v>24</v>
      </c>
      <c r="D283" s="82">
        <f>G280</f>
        <v>29</v>
      </c>
      <c r="E283" s="82"/>
      <c r="F283" s="82"/>
      <c r="G283" s="82">
        <f>C283*D283</f>
        <v>696</v>
      </c>
      <c r="H283" s="81" t="s">
        <v>174</v>
      </c>
    </row>
    <row r="284" spans="1:8">
      <c r="A284" s="80"/>
      <c r="B284" s="83"/>
      <c r="C284" s="81"/>
      <c r="D284" s="82"/>
      <c r="E284" s="82"/>
      <c r="F284" s="82"/>
      <c r="G284" s="82"/>
      <c r="H284" s="81"/>
    </row>
    <row r="285" spans="1:8">
      <c r="A285" s="80"/>
      <c r="B285" s="91" t="s">
        <v>701</v>
      </c>
      <c r="C285" s="80"/>
      <c r="D285" s="89"/>
      <c r="E285" s="89"/>
      <c r="F285" s="89"/>
      <c r="G285" s="89">
        <f>ROUND(SUM(G283:G284)*1.1,0)</f>
        <v>766</v>
      </c>
      <c r="H285" s="80" t="s">
        <v>174</v>
      </c>
    </row>
    <row r="286" spans="1:8">
      <c r="A286" s="80"/>
      <c r="B286" s="83"/>
      <c r="C286" s="81"/>
      <c r="D286" s="82"/>
      <c r="E286" s="82"/>
      <c r="F286" s="82"/>
      <c r="G286" s="89"/>
      <c r="H286" s="81"/>
    </row>
    <row r="287" spans="1:8">
      <c r="A287" s="10">
        <f>A282+1</f>
        <v>29</v>
      </c>
      <c r="B287" s="114" t="s">
        <v>177</v>
      </c>
      <c r="C287" s="12"/>
      <c r="D287" s="12"/>
      <c r="E287" s="12"/>
      <c r="F287" s="12"/>
      <c r="G287" s="11"/>
      <c r="H287" s="11"/>
    </row>
    <row r="288" spans="1:8">
      <c r="A288" s="10"/>
      <c r="B288" s="120" t="s">
        <v>178</v>
      </c>
      <c r="C288" s="12"/>
      <c r="D288" s="12"/>
      <c r="E288" s="12"/>
      <c r="F288" s="12"/>
      <c r="G288" s="11"/>
      <c r="H288" s="11"/>
    </row>
    <row r="289" spans="1:8">
      <c r="A289" s="10" t="s">
        <v>70</v>
      </c>
      <c r="B289" s="121" t="s">
        <v>344</v>
      </c>
      <c r="C289" s="122"/>
      <c r="D289" s="123"/>
      <c r="E289" s="12"/>
      <c r="F289" s="122"/>
      <c r="G289" s="11"/>
      <c r="H289" s="11"/>
    </row>
    <row r="290" spans="1:8">
      <c r="A290" s="80"/>
      <c r="B290" s="83" t="s">
        <v>345</v>
      </c>
      <c r="C290" s="81">
        <v>6</v>
      </c>
      <c r="D290" s="82">
        <v>2</v>
      </c>
      <c r="E290" s="82"/>
      <c r="F290" s="82">
        <v>2.4</v>
      </c>
      <c r="G290" s="82">
        <f t="shared" ref="G290" si="23">PRODUCT(C290:F290)</f>
        <v>28.799999999999997</v>
      </c>
      <c r="H290" s="81" t="s">
        <v>6</v>
      </c>
    </row>
    <row r="291" spans="1:8">
      <c r="A291" s="84" t="s">
        <v>374</v>
      </c>
      <c r="B291" s="130" t="s">
        <v>375</v>
      </c>
      <c r="C291" s="137"/>
      <c r="D291" s="134"/>
      <c r="E291" s="127"/>
      <c r="F291" s="136"/>
      <c r="G291" s="128"/>
      <c r="H291" s="129"/>
    </row>
    <row r="292" spans="1:8">
      <c r="A292" s="84"/>
      <c r="B292" s="130" t="s">
        <v>382</v>
      </c>
      <c r="C292" s="137"/>
      <c r="D292" s="134"/>
      <c r="E292" s="127"/>
      <c r="F292" s="136"/>
      <c r="G292" s="128"/>
      <c r="H292" s="129"/>
    </row>
    <row r="293" spans="1:8">
      <c r="A293" s="125"/>
      <c r="B293" s="125" t="s">
        <v>377</v>
      </c>
      <c r="C293" s="137">
        <f>7*2</f>
        <v>14</v>
      </c>
      <c r="D293" s="134">
        <v>0.3</v>
      </c>
      <c r="E293" s="127">
        <v>0.3</v>
      </c>
      <c r="F293" s="127"/>
      <c r="G293" s="134">
        <f>PRODUCT(C293:F293)</f>
        <v>1.26</v>
      </c>
      <c r="H293" s="132" t="s">
        <v>6</v>
      </c>
    </row>
    <row r="294" spans="1:8">
      <c r="A294" s="125"/>
      <c r="B294" s="125" t="s">
        <v>385</v>
      </c>
      <c r="C294" s="137">
        <f>7*2</f>
        <v>14</v>
      </c>
      <c r="D294" s="134">
        <v>0.25</v>
      </c>
      <c r="E294" s="127">
        <v>0.3</v>
      </c>
      <c r="F294" s="127"/>
      <c r="G294" s="134">
        <f>PRODUCT(C294:F294)</f>
        <v>1.05</v>
      </c>
      <c r="H294" s="132" t="s">
        <v>6</v>
      </c>
    </row>
    <row r="295" spans="1:8">
      <c r="A295" s="84" t="s">
        <v>388</v>
      </c>
      <c r="B295" s="130" t="s">
        <v>440</v>
      </c>
      <c r="C295" s="137"/>
      <c r="D295" s="134"/>
      <c r="E295" s="127"/>
      <c r="F295" s="136"/>
      <c r="G295" s="128"/>
      <c r="H295" s="129"/>
    </row>
    <row r="296" spans="1:8">
      <c r="A296" s="84"/>
      <c r="B296" s="130" t="s">
        <v>401</v>
      </c>
      <c r="C296" s="137"/>
      <c r="D296" s="134"/>
      <c r="E296" s="127"/>
      <c r="F296" s="136"/>
      <c r="G296" s="128"/>
      <c r="H296" s="129"/>
    </row>
    <row r="297" spans="1:8">
      <c r="A297" s="84"/>
      <c r="B297" s="125" t="s">
        <v>389</v>
      </c>
      <c r="C297" s="86">
        <v>7</v>
      </c>
      <c r="D297" s="87">
        <v>8.33</v>
      </c>
      <c r="E297" s="87">
        <v>0.24</v>
      </c>
      <c r="F297" s="87"/>
      <c r="G297" s="131">
        <f>PRODUCT(C297:F297)</f>
        <v>13.994400000000001</v>
      </c>
      <c r="H297" s="132" t="s">
        <v>6</v>
      </c>
    </row>
    <row r="298" spans="1:8">
      <c r="A298" s="84"/>
      <c r="B298" s="125" t="s">
        <v>391</v>
      </c>
      <c r="C298" s="86">
        <v>7</v>
      </c>
      <c r="D298" s="87">
        <v>7.5</v>
      </c>
      <c r="E298" s="87">
        <v>0.24</v>
      </c>
      <c r="F298" s="87"/>
      <c r="G298" s="131">
        <f>PRODUCT(C298:F298)</f>
        <v>12.6</v>
      </c>
      <c r="H298" s="132" t="s">
        <v>6</v>
      </c>
    </row>
    <row r="299" spans="1:8">
      <c r="A299" s="84"/>
      <c r="B299" s="130" t="s">
        <v>402</v>
      </c>
      <c r="C299" s="137"/>
      <c r="D299" s="134"/>
      <c r="E299" s="127"/>
      <c r="F299" s="136"/>
      <c r="G299" s="128"/>
      <c r="H299" s="129"/>
    </row>
    <row r="300" spans="1:8">
      <c r="A300" s="84"/>
      <c r="B300" s="125" t="s">
        <v>389</v>
      </c>
      <c r="C300" s="86">
        <v>1</v>
      </c>
      <c r="D300" s="87">
        <v>23</v>
      </c>
      <c r="E300" s="87">
        <v>0.24</v>
      </c>
      <c r="F300" s="87"/>
      <c r="G300" s="131">
        <f>PRODUCT(C300:F300)</f>
        <v>5.52</v>
      </c>
      <c r="H300" s="132" t="s">
        <v>6</v>
      </c>
    </row>
    <row r="301" spans="1:8">
      <c r="A301" s="84"/>
      <c r="B301" s="125" t="s">
        <v>391</v>
      </c>
      <c r="C301" s="86">
        <v>2</v>
      </c>
      <c r="D301" s="87">
        <v>24.2</v>
      </c>
      <c r="E301" s="87">
        <v>0.24</v>
      </c>
      <c r="F301" s="87"/>
      <c r="G301" s="131">
        <f>PRODUCT(C301:F301)</f>
        <v>11.616</v>
      </c>
      <c r="H301" s="132" t="s">
        <v>6</v>
      </c>
    </row>
    <row r="302" spans="1:8">
      <c r="A302" s="84" t="s">
        <v>393</v>
      </c>
      <c r="B302" s="130" t="s">
        <v>394</v>
      </c>
      <c r="C302" s="137"/>
      <c r="D302" s="134"/>
      <c r="E302" s="127"/>
      <c r="F302" s="136"/>
      <c r="G302" s="128"/>
      <c r="H302" s="129"/>
    </row>
    <row r="303" spans="1:8">
      <c r="A303" s="84"/>
      <c r="B303" s="130" t="s">
        <v>401</v>
      </c>
      <c r="C303" s="137"/>
      <c r="D303" s="134"/>
      <c r="E303" s="127"/>
      <c r="F303" s="136"/>
      <c r="G303" s="128"/>
      <c r="H303" s="129"/>
    </row>
    <row r="304" spans="1:8">
      <c r="A304" s="84"/>
      <c r="B304" s="125" t="s">
        <v>395</v>
      </c>
      <c r="C304" s="86">
        <v>7</v>
      </c>
      <c r="D304" s="87">
        <v>8.33</v>
      </c>
      <c r="E304" s="87">
        <v>0.1</v>
      </c>
      <c r="F304" s="87"/>
      <c r="G304" s="131">
        <f>PRODUCT(C304:F304)</f>
        <v>5.8310000000000004</v>
      </c>
      <c r="H304" s="132" t="s">
        <v>6</v>
      </c>
    </row>
    <row r="305" spans="1:8">
      <c r="A305" s="84"/>
      <c r="B305" s="130" t="s">
        <v>402</v>
      </c>
      <c r="C305" s="137"/>
      <c r="D305" s="134"/>
      <c r="E305" s="127"/>
      <c r="F305" s="136"/>
      <c r="G305" s="128"/>
      <c r="H305" s="129"/>
    </row>
    <row r="306" spans="1:8">
      <c r="A306" s="84"/>
      <c r="B306" s="125" t="s">
        <v>395</v>
      </c>
      <c r="C306" s="86">
        <v>2</v>
      </c>
      <c r="D306" s="87">
        <v>23</v>
      </c>
      <c r="E306" s="87">
        <v>0.1</v>
      </c>
      <c r="F306" s="87"/>
      <c r="G306" s="131">
        <f>PRODUCT(C306:F306)</f>
        <v>4.6000000000000005</v>
      </c>
      <c r="H306" s="132" t="s">
        <v>6</v>
      </c>
    </row>
    <row r="307" spans="1:8">
      <c r="A307" s="84" t="s">
        <v>397</v>
      </c>
      <c r="B307" s="130" t="s">
        <v>398</v>
      </c>
      <c r="C307" s="137"/>
      <c r="D307" s="134"/>
      <c r="E307" s="127"/>
      <c r="F307" s="136"/>
      <c r="G307" s="128"/>
      <c r="H307" s="129"/>
    </row>
    <row r="308" spans="1:8">
      <c r="A308" s="133"/>
      <c r="B308" s="125" t="s">
        <v>399</v>
      </c>
      <c r="C308" s="86">
        <v>7</v>
      </c>
      <c r="D308" s="87">
        <v>0.4</v>
      </c>
      <c r="E308" s="87"/>
      <c r="F308" s="87">
        <v>4</v>
      </c>
      <c r="G308" s="131">
        <f>PRODUCT(C308:F308)</f>
        <v>11.200000000000001</v>
      </c>
      <c r="H308" s="132" t="s">
        <v>6</v>
      </c>
    </row>
    <row r="309" spans="1:8">
      <c r="A309" s="84" t="s">
        <v>170</v>
      </c>
      <c r="B309" s="130" t="s">
        <v>1071</v>
      </c>
      <c r="C309" s="137"/>
      <c r="D309" s="134"/>
      <c r="E309" s="127"/>
      <c r="F309" s="136"/>
      <c r="G309" s="128"/>
      <c r="H309" s="129"/>
    </row>
    <row r="310" spans="1:8">
      <c r="A310" s="84"/>
      <c r="B310" s="125" t="s">
        <v>1072</v>
      </c>
      <c r="C310" s="86">
        <v>11</v>
      </c>
      <c r="D310" s="87">
        <v>0.3</v>
      </c>
      <c r="E310" s="87"/>
      <c r="F310" s="87">
        <v>25</v>
      </c>
      <c r="G310" s="131">
        <f>PRODUCT(C310:F310)</f>
        <v>82.5</v>
      </c>
      <c r="H310" s="132" t="s">
        <v>6</v>
      </c>
    </row>
    <row r="311" spans="1:8">
      <c r="A311" s="125"/>
      <c r="B311" s="130" t="s">
        <v>1074</v>
      </c>
      <c r="C311" s="137"/>
      <c r="D311" s="134"/>
      <c r="E311" s="134"/>
      <c r="F311" s="128"/>
      <c r="G311" s="128">
        <f>SUM(G290:G310)</f>
        <v>178.97140000000002</v>
      </c>
      <c r="H311" s="129" t="s">
        <v>6</v>
      </c>
    </row>
    <row r="312" spans="1:8">
      <c r="A312" s="125"/>
      <c r="B312" s="130"/>
      <c r="C312" s="86"/>
      <c r="D312" s="87"/>
      <c r="E312" s="87"/>
      <c r="F312" s="87"/>
      <c r="G312" s="103"/>
      <c r="H312" s="100"/>
    </row>
    <row r="313" spans="1:8">
      <c r="A313" s="125"/>
      <c r="B313" s="109" t="s">
        <v>703</v>
      </c>
      <c r="C313" s="106"/>
      <c r="D313" s="107"/>
      <c r="E313" s="107"/>
      <c r="F313" s="107"/>
      <c r="G313" s="131">
        <f>ROUND(+G311*10%,0)</f>
        <v>18</v>
      </c>
      <c r="H313" s="132" t="s">
        <v>6</v>
      </c>
    </row>
    <row r="314" spans="1:8">
      <c r="A314" s="80"/>
      <c r="B314" s="83"/>
      <c r="C314" s="81"/>
      <c r="D314" s="82"/>
      <c r="E314" s="82"/>
      <c r="F314" s="89" t="s">
        <v>33</v>
      </c>
      <c r="G314" s="89">
        <f>SUM(G311:G313)</f>
        <v>196.97140000000002</v>
      </c>
      <c r="H314" s="80" t="s">
        <v>6</v>
      </c>
    </row>
    <row r="315" spans="1:8">
      <c r="A315" s="98">
        <f>A275+1</f>
        <v>28</v>
      </c>
      <c r="B315" s="99" t="s">
        <v>346</v>
      </c>
      <c r="C315" s="100"/>
      <c r="D315" s="101"/>
      <c r="E315" s="98"/>
      <c r="F315" s="101"/>
      <c r="G315" s="101"/>
      <c r="H315" s="98"/>
    </row>
    <row r="316" spans="1:8">
      <c r="A316" s="98"/>
      <c r="B316" s="102" t="s">
        <v>347</v>
      </c>
      <c r="C316" s="100">
        <v>1</v>
      </c>
      <c r="D316" s="103">
        <v>8.33</v>
      </c>
      <c r="E316" s="103">
        <v>24.2</v>
      </c>
      <c r="F316" s="101"/>
      <c r="G316" s="104">
        <f>PRODUCT(C316:F316)</f>
        <v>201.58599999999998</v>
      </c>
      <c r="H316" s="96" t="s">
        <v>6</v>
      </c>
    </row>
    <row r="317" spans="1:8">
      <c r="A317" s="98"/>
      <c r="B317" s="102" t="s">
        <v>352</v>
      </c>
      <c r="C317" s="100">
        <v>7</v>
      </c>
      <c r="D317" s="103">
        <v>7.3849999999999998</v>
      </c>
      <c r="E317" s="103"/>
      <c r="F317" s="103">
        <v>4</v>
      </c>
      <c r="G317" s="104">
        <f>PRODUCT(C317:F317)</f>
        <v>206.78</v>
      </c>
      <c r="H317" s="96" t="s">
        <v>6</v>
      </c>
    </row>
    <row r="318" spans="1:8">
      <c r="A318" s="98"/>
      <c r="B318" s="102"/>
      <c r="C318" s="100">
        <v>1</v>
      </c>
      <c r="D318" s="103">
        <v>23</v>
      </c>
      <c r="E318" s="103"/>
      <c r="F318" s="103">
        <v>4</v>
      </c>
      <c r="G318" s="104">
        <f>PRODUCT(C318:F318)</f>
        <v>92</v>
      </c>
      <c r="H318" s="96" t="s">
        <v>6</v>
      </c>
    </row>
    <row r="319" spans="1:8">
      <c r="A319" s="98"/>
      <c r="B319" s="102"/>
      <c r="C319" s="100"/>
      <c r="D319" s="103"/>
      <c r="E319" s="103"/>
      <c r="F319" s="101"/>
      <c r="G319" s="103"/>
      <c r="H319" s="100"/>
    </row>
    <row r="320" spans="1:8">
      <c r="A320" s="98"/>
      <c r="B320" s="102"/>
      <c r="C320" s="100"/>
      <c r="D320" s="101"/>
      <c r="E320" s="98"/>
      <c r="F320" s="101"/>
      <c r="G320" s="97">
        <f>ROUND(SUM(G316:G319),0)</f>
        <v>500</v>
      </c>
      <c r="H320" s="94" t="s">
        <v>6</v>
      </c>
    </row>
    <row r="321" spans="1:8">
      <c r="A321" s="98"/>
      <c r="B321" s="102"/>
      <c r="C321" s="100"/>
      <c r="D321" s="101"/>
      <c r="E321" s="98"/>
      <c r="F321" s="97" t="s">
        <v>33</v>
      </c>
      <c r="G321" s="97">
        <f>G320</f>
        <v>500</v>
      </c>
      <c r="H321" s="94" t="s">
        <v>6</v>
      </c>
    </row>
    <row r="322" spans="1:8">
      <c r="A322" s="98"/>
      <c r="B322" s="99"/>
      <c r="C322" s="100"/>
      <c r="D322" s="101"/>
      <c r="E322" s="98"/>
      <c r="F322" s="101"/>
      <c r="G322" s="101"/>
      <c r="H322" s="98"/>
    </row>
    <row r="323" spans="1:8">
      <c r="A323" s="98"/>
      <c r="B323" s="99" t="s">
        <v>406</v>
      </c>
      <c r="C323" s="100">
        <v>1</v>
      </c>
      <c r="D323" s="101">
        <f>G321</f>
        <v>500</v>
      </c>
      <c r="E323" s="98">
        <v>43</v>
      </c>
      <c r="F323" s="101"/>
      <c r="G323" s="104">
        <f>PRODUCT(C323:F323)</f>
        <v>21500</v>
      </c>
      <c r="H323" s="98" t="s">
        <v>348</v>
      </c>
    </row>
    <row r="324" spans="1:8">
      <c r="A324" s="98"/>
      <c r="B324" s="99"/>
      <c r="C324" s="100"/>
      <c r="D324" s="101"/>
      <c r="E324" s="98" t="s">
        <v>349</v>
      </c>
      <c r="F324" s="101"/>
      <c r="G324" s="97">
        <f>ROUND(SUM(G323:G323),0)</f>
        <v>21500</v>
      </c>
      <c r="H324" s="98"/>
    </row>
    <row r="325" spans="1:8">
      <c r="A325" s="98"/>
      <c r="B325" s="99"/>
      <c r="C325" s="100"/>
      <c r="D325" s="101"/>
      <c r="E325" s="98"/>
      <c r="F325" s="97" t="s">
        <v>33</v>
      </c>
      <c r="G325" s="97">
        <f>G324</f>
        <v>21500</v>
      </c>
      <c r="H325" s="98" t="s">
        <v>348</v>
      </c>
    </row>
    <row r="326" spans="1:8">
      <c r="A326" s="98"/>
      <c r="B326" s="99"/>
      <c r="C326" s="100"/>
      <c r="D326" s="101"/>
      <c r="E326" s="98"/>
      <c r="F326" s="101"/>
      <c r="G326" s="101"/>
      <c r="H326" s="98"/>
    </row>
    <row r="327" spans="1:8">
      <c r="A327" s="80"/>
      <c r="B327" s="83"/>
      <c r="C327" s="81"/>
      <c r="D327" s="82"/>
      <c r="E327" s="82"/>
      <c r="F327" s="82"/>
      <c r="G327" s="89"/>
      <c r="H327" s="81"/>
    </row>
    <row r="328" spans="1:8">
      <c r="A328" s="84">
        <f>A315+1</f>
        <v>29</v>
      </c>
      <c r="B328" s="85" t="s">
        <v>368</v>
      </c>
      <c r="C328" s="86"/>
      <c r="D328" s="87"/>
      <c r="E328" s="87"/>
      <c r="F328" s="87"/>
      <c r="G328" s="90"/>
      <c r="H328" s="86"/>
    </row>
    <row r="329" spans="1:8">
      <c r="A329" s="80"/>
      <c r="B329" s="83"/>
      <c r="C329" s="81"/>
      <c r="D329" s="82"/>
      <c r="E329" s="82"/>
      <c r="F329" s="82"/>
      <c r="G329" s="104"/>
      <c r="H329" s="96"/>
    </row>
    <row r="330" spans="1:8">
      <c r="A330" s="137" t="s">
        <v>70</v>
      </c>
      <c r="B330" s="126" t="s">
        <v>370</v>
      </c>
      <c r="C330" s="137"/>
      <c r="D330" s="127"/>
      <c r="E330" s="127"/>
      <c r="F330" s="127"/>
      <c r="G330" s="128"/>
      <c r="H330" s="129"/>
    </row>
    <row r="331" spans="1:8">
      <c r="A331" s="137"/>
      <c r="B331" s="126" t="s">
        <v>371</v>
      </c>
      <c r="C331" s="137"/>
      <c r="D331" s="127"/>
      <c r="E331" s="127"/>
      <c r="F331" s="127"/>
      <c r="G331" s="128"/>
      <c r="H331" s="129"/>
    </row>
    <row r="332" spans="1:8">
      <c r="A332" s="137"/>
      <c r="B332" s="130" t="s">
        <v>372</v>
      </c>
      <c r="C332" s="137">
        <f>(7)*8</f>
        <v>56</v>
      </c>
      <c r="D332" s="127"/>
      <c r="E332" s="127"/>
      <c r="F332" s="127">
        <v>0.6</v>
      </c>
      <c r="G332" s="131">
        <f>PRODUCT(C332:F332)</f>
        <v>33.6</v>
      </c>
      <c r="H332" s="132" t="s">
        <v>9</v>
      </c>
    </row>
    <row r="333" spans="1:8">
      <c r="A333" s="137"/>
      <c r="B333" s="126"/>
      <c r="C333" s="137"/>
      <c r="D333" s="127"/>
      <c r="E333" s="127"/>
      <c r="F333" s="127"/>
      <c r="G333" s="128"/>
      <c r="H333" s="129"/>
    </row>
    <row r="334" spans="1:8">
      <c r="A334" s="137"/>
      <c r="B334" s="125"/>
      <c r="C334" s="137"/>
      <c r="D334" s="127"/>
      <c r="E334" s="127"/>
      <c r="F334" s="127"/>
      <c r="G334" s="128">
        <f>SUM(G332:G333)*1.1</f>
        <v>36.960000000000008</v>
      </c>
      <c r="H334" s="132" t="s">
        <v>369</v>
      </c>
    </row>
    <row r="335" spans="1:8">
      <c r="A335" s="133"/>
      <c r="B335" s="125" t="s">
        <v>373</v>
      </c>
      <c r="C335" s="137">
        <v>1</v>
      </c>
      <c r="D335" s="134">
        <f>G334</f>
        <v>36.960000000000008</v>
      </c>
      <c r="E335" s="134" t="s">
        <v>113</v>
      </c>
      <c r="F335" s="134">
        <v>2.85</v>
      </c>
      <c r="G335" s="134">
        <f>D335*F335</f>
        <v>105.33600000000003</v>
      </c>
      <c r="H335" s="135"/>
    </row>
    <row r="336" spans="1:8">
      <c r="A336" s="133"/>
      <c r="B336" s="125"/>
      <c r="C336" s="137"/>
      <c r="D336" s="134"/>
      <c r="E336" s="134"/>
      <c r="F336" s="128" t="s">
        <v>41</v>
      </c>
      <c r="G336" s="128">
        <f>ROUND(G335,0)</f>
        <v>105</v>
      </c>
      <c r="H336" s="132" t="s">
        <v>120</v>
      </c>
    </row>
    <row r="337" spans="1:8">
      <c r="A337" s="133"/>
      <c r="B337" s="125"/>
      <c r="C337" s="137"/>
      <c r="D337" s="134"/>
      <c r="E337" s="134"/>
      <c r="F337" s="128"/>
      <c r="G337" s="128"/>
      <c r="H337" s="132"/>
    </row>
    <row r="338" spans="1:8">
      <c r="A338" s="133"/>
      <c r="B338" s="130" t="s">
        <v>384</v>
      </c>
      <c r="C338" s="137"/>
      <c r="D338" s="134"/>
      <c r="E338" s="134"/>
      <c r="F338" s="128"/>
      <c r="G338" s="128"/>
      <c r="H338" s="132"/>
    </row>
    <row r="339" spans="1:8">
      <c r="A339" s="137"/>
      <c r="B339" s="130" t="s">
        <v>379</v>
      </c>
      <c r="C339" s="137">
        <f>7*8</f>
        <v>56</v>
      </c>
      <c r="D339" s="127"/>
      <c r="E339" s="127"/>
      <c r="F339" s="127">
        <f>0.2+0.15</f>
        <v>0.35</v>
      </c>
      <c r="G339" s="131">
        <f>PRODUCT(C339:F339)</f>
        <v>19.599999999999998</v>
      </c>
      <c r="H339" s="132" t="s">
        <v>9</v>
      </c>
    </row>
    <row r="340" spans="1:8">
      <c r="A340" s="137"/>
      <c r="B340" s="126"/>
      <c r="C340" s="137"/>
      <c r="D340" s="127"/>
      <c r="E340" s="127"/>
      <c r="F340" s="127"/>
      <c r="G340" s="128"/>
      <c r="H340" s="129"/>
    </row>
    <row r="341" spans="1:8">
      <c r="A341" s="137"/>
      <c r="B341" s="125"/>
      <c r="C341" s="137"/>
      <c r="D341" s="127"/>
      <c r="E341" s="127"/>
      <c r="F341" s="127"/>
      <c r="G341" s="128">
        <f>SUM(G339:G340)*1.1</f>
        <v>21.56</v>
      </c>
      <c r="H341" s="132" t="s">
        <v>369</v>
      </c>
    </row>
    <row r="342" spans="1:8">
      <c r="A342" s="133"/>
      <c r="B342" s="125" t="s">
        <v>380</v>
      </c>
      <c r="C342" s="137">
        <v>1</v>
      </c>
      <c r="D342" s="134">
        <f>G341</f>
        <v>21.56</v>
      </c>
      <c r="E342" s="134" t="s">
        <v>113</v>
      </c>
      <c r="F342" s="134">
        <v>1.6</v>
      </c>
      <c r="G342" s="134">
        <f>D342*F342</f>
        <v>34.496000000000002</v>
      </c>
      <c r="H342" s="135"/>
    </row>
    <row r="343" spans="1:8">
      <c r="A343" s="133"/>
      <c r="B343" s="125"/>
      <c r="C343" s="137"/>
      <c r="D343" s="134"/>
      <c r="E343" s="134"/>
      <c r="F343" s="128" t="s">
        <v>41</v>
      </c>
      <c r="G343" s="128">
        <f>ROUND(G342,0)</f>
        <v>34</v>
      </c>
      <c r="H343" s="132" t="s">
        <v>120</v>
      </c>
    </row>
    <row r="344" spans="1:8">
      <c r="A344" s="133"/>
      <c r="B344" s="130" t="s">
        <v>381</v>
      </c>
      <c r="C344" s="137"/>
      <c r="D344" s="134"/>
      <c r="E344" s="134"/>
      <c r="F344" s="128"/>
      <c r="G344" s="128">
        <f>G343+G336</f>
        <v>139</v>
      </c>
      <c r="H344" s="129" t="s">
        <v>120</v>
      </c>
    </row>
    <row r="345" spans="1:8">
      <c r="A345" s="84"/>
      <c r="B345" s="88"/>
      <c r="C345" s="86"/>
      <c r="D345" s="87"/>
      <c r="E345" s="87"/>
      <c r="F345" s="87"/>
      <c r="G345" s="103"/>
      <c r="H345" s="100"/>
    </row>
    <row r="346" spans="1:8">
      <c r="A346" s="84" t="s">
        <v>374</v>
      </c>
      <c r="B346" s="130" t="s">
        <v>375</v>
      </c>
      <c r="C346" s="137"/>
      <c r="D346" s="134"/>
      <c r="E346" s="127"/>
      <c r="F346" s="136"/>
      <c r="G346" s="128"/>
      <c r="H346" s="129"/>
    </row>
    <row r="347" spans="1:8">
      <c r="A347" s="84"/>
      <c r="B347" s="130" t="s">
        <v>382</v>
      </c>
      <c r="C347" s="137"/>
      <c r="D347" s="134"/>
      <c r="E347" s="127"/>
      <c r="F347" s="136"/>
      <c r="G347" s="128"/>
      <c r="H347" s="129"/>
    </row>
    <row r="348" spans="1:8">
      <c r="A348" s="125"/>
      <c r="B348" s="125" t="s">
        <v>377</v>
      </c>
      <c r="C348" s="137">
        <f>7*2</f>
        <v>14</v>
      </c>
      <c r="D348" s="134">
        <v>0.3</v>
      </c>
      <c r="E348" s="127">
        <v>0.3</v>
      </c>
      <c r="F348" s="127"/>
      <c r="G348" s="134">
        <f>PRODUCT(C348:F348)</f>
        <v>1.26</v>
      </c>
      <c r="H348" s="132" t="s">
        <v>6</v>
      </c>
    </row>
    <row r="349" spans="1:8">
      <c r="A349" s="125"/>
      <c r="B349" s="125"/>
      <c r="C349" s="137"/>
      <c r="D349" s="127"/>
      <c r="E349" s="127"/>
      <c r="F349" s="127" t="s">
        <v>33</v>
      </c>
      <c r="G349" s="134">
        <f>ROUND(SUM(G348),2)</f>
        <v>1.26</v>
      </c>
      <c r="H349" s="132" t="s">
        <v>6</v>
      </c>
    </row>
    <row r="350" spans="1:8">
      <c r="A350" s="125"/>
      <c r="B350" s="125"/>
      <c r="C350" s="137"/>
      <c r="D350" s="127"/>
      <c r="E350" s="127"/>
      <c r="F350" s="127"/>
      <c r="G350" s="134"/>
      <c r="H350" s="132"/>
    </row>
    <row r="351" spans="1:8">
      <c r="A351" s="125"/>
      <c r="B351" s="125" t="s">
        <v>378</v>
      </c>
      <c r="C351" s="137"/>
      <c r="D351" s="134">
        <f>314/2</f>
        <v>157</v>
      </c>
      <c r="E351" s="127"/>
      <c r="F351" s="136"/>
      <c r="G351" s="128">
        <f>ROUND((G349*D351)*1.1,0)</f>
        <v>218</v>
      </c>
      <c r="H351" s="129" t="s">
        <v>376</v>
      </c>
    </row>
    <row r="352" spans="1:8">
      <c r="A352" s="84"/>
      <c r="B352" s="88"/>
      <c r="C352" s="86"/>
      <c r="D352" s="87"/>
      <c r="E352" s="87"/>
      <c r="F352" s="87"/>
      <c r="G352" s="103"/>
      <c r="H352" s="100"/>
    </row>
    <row r="353" spans="1:8">
      <c r="A353" s="84"/>
      <c r="B353" s="88"/>
      <c r="C353" s="86"/>
      <c r="D353" s="87"/>
      <c r="E353" s="87"/>
      <c r="F353" s="87"/>
      <c r="G353" s="103"/>
      <c r="H353" s="100"/>
    </row>
    <row r="354" spans="1:8">
      <c r="A354" s="84"/>
      <c r="B354" s="130" t="s">
        <v>503</v>
      </c>
      <c r="C354" s="86"/>
      <c r="D354" s="87"/>
      <c r="E354" s="87"/>
      <c r="F354" s="87"/>
      <c r="G354" s="103"/>
      <c r="H354" s="100"/>
    </row>
    <row r="355" spans="1:8">
      <c r="A355" s="84"/>
      <c r="B355" s="130" t="s">
        <v>382</v>
      </c>
      <c r="C355" s="137"/>
      <c r="D355" s="134"/>
      <c r="E355" s="127"/>
      <c r="F355" s="136"/>
      <c r="G355" s="128"/>
      <c r="H355" s="129"/>
    </row>
    <row r="356" spans="1:8">
      <c r="A356" s="125"/>
      <c r="B356" s="125" t="s">
        <v>385</v>
      </c>
      <c r="C356" s="137">
        <f>7*2</f>
        <v>14</v>
      </c>
      <c r="D356" s="134">
        <v>0.25</v>
      </c>
      <c r="E356" s="127">
        <v>0.3</v>
      </c>
      <c r="F356" s="127"/>
      <c r="G356" s="134">
        <f>PRODUCT(C356:F356)</f>
        <v>1.05</v>
      </c>
      <c r="H356" s="132" t="s">
        <v>6</v>
      </c>
    </row>
    <row r="357" spans="1:8">
      <c r="A357" s="125"/>
      <c r="B357" s="125"/>
      <c r="C357" s="137"/>
      <c r="D357" s="127"/>
      <c r="E357" s="127"/>
      <c r="F357" s="127" t="s">
        <v>33</v>
      </c>
      <c r="G357" s="134">
        <f>ROUND(SUM(G356),2)</f>
        <v>1.05</v>
      </c>
      <c r="H357" s="132" t="s">
        <v>6</v>
      </c>
    </row>
    <row r="358" spans="1:8">
      <c r="A358" s="125"/>
      <c r="B358" s="125"/>
      <c r="C358" s="137"/>
      <c r="D358" s="127"/>
      <c r="E358" s="127"/>
      <c r="F358" s="127"/>
      <c r="G358" s="134"/>
      <c r="H358" s="132"/>
    </row>
    <row r="359" spans="1:8">
      <c r="A359" s="125"/>
      <c r="B359" s="125" t="s">
        <v>386</v>
      </c>
      <c r="C359" s="137"/>
      <c r="D359" s="134">
        <f>157/2</f>
        <v>78.5</v>
      </c>
      <c r="E359" s="127"/>
      <c r="F359" s="136"/>
      <c r="G359" s="128">
        <f>ROUND((G357*D359)*1.1,0)</f>
        <v>91</v>
      </c>
      <c r="H359" s="129" t="s">
        <v>376</v>
      </c>
    </row>
    <row r="360" spans="1:8">
      <c r="A360" s="125"/>
      <c r="B360" s="125"/>
      <c r="C360" s="137"/>
      <c r="D360" s="134"/>
      <c r="E360" s="127"/>
      <c r="F360" s="136"/>
      <c r="G360" s="128"/>
      <c r="H360" s="129"/>
    </row>
    <row r="361" spans="1:8">
      <c r="A361" s="133"/>
      <c r="B361" s="130" t="s">
        <v>387</v>
      </c>
      <c r="C361" s="137"/>
      <c r="D361" s="134"/>
      <c r="E361" s="134"/>
      <c r="F361" s="128"/>
      <c r="G361" s="128">
        <f>G359+G351</f>
        <v>309</v>
      </c>
      <c r="H361" s="129" t="s">
        <v>120</v>
      </c>
    </row>
    <row r="362" spans="1:8">
      <c r="A362" s="125"/>
      <c r="B362" s="125"/>
      <c r="C362" s="137"/>
      <c r="D362" s="134"/>
      <c r="E362" s="127"/>
      <c r="F362" s="136"/>
      <c r="G362" s="128"/>
      <c r="H362" s="129"/>
    </row>
    <row r="363" spans="1:8">
      <c r="A363" s="84" t="s">
        <v>388</v>
      </c>
      <c r="B363" s="130" t="s">
        <v>440</v>
      </c>
      <c r="C363" s="137"/>
      <c r="D363" s="134"/>
      <c r="E363" s="127"/>
      <c r="F363" s="136"/>
      <c r="G363" s="128"/>
      <c r="H363" s="129"/>
    </row>
    <row r="364" spans="1:8">
      <c r="A364" s="84"/>
      <c r="B364" s="130" t="s">
        <v>401</v>
      </c>
      <c r="C364" s="137"/>
      <c r="D364" s="134"/>
      <c r="E364" s="127"/>
      <c r="F364" s="136"/>
      <c r="G364" s="128"/>
      <c r="H364" s="129"/>
    </row>
    <row r="365" spans="1:8">
      <c r="A365" s="84"/>
      <c r="B365" s="130" t="s">
        <v>487</v>
      </c>
      <c r="C365" s="137"/>
      <c r="D365" s="134"/>
      <c r="E365" s="127"/>
      <c r="F365" s="136"/>
      <c r="G365" s="128"/>
      <c r="H365" s="129"/>
    </row>
    <row r="366" spans="1:8">
      <c r="A366" s="84"/>
      <c r="B366" s="125" t="s">
        <v>389</v>
      </c>
      <c r="C366" s="86">
        <v>7</v>
      </c>
      <c r="D366" s="87">
        <v>8.33</v>
      </c>
      <c r="E366" s="87"/>
      <c r="F366" s="87"/>
      <c r="G366" s="131">
        <f>PRODUCT(C366:F366)</f>
        <v>58.31</v>
      </c>
      <c r="H366" s="132" t="s">
        <v>9</v>
      </c>
    </row>
    <row r="367" spans="1:8">
      <c r="A367" s="137"/>
      <c r="B367" s="125"/>
      <c r="C367" s="137"/>
      <c r="D367" s="127"/>
      <c r="E367" s="127"/>
      <c r="F367" s="127"/>
      <c r="G367" s="128">
        <f>SUM(G366:G366)*1.1</f>
        <v>64.141000000000005</v>
      </c>
      <c r="H367" s="132" t="s">
        <v>369</v>
      </c>
    </row>
    <row r="368" spans="1:8">
      <c r="A368" s="133"/>
      <c r="B368" s="125" t="s">
        <v>390</v>
      </c>
      <c r="C368" s="137">
        <v>1</v>
      </c>
      <c r="D368" s="134">
        <f>G367</f>
        <v>64.141000000000005</v>
      </c>
      <c r="E368" s="134" t="s">
        <v>113</v>
      </c>
      <c r="F368" s="134">
        <v>4.2</v>
      </c>
      <c r="G368" s="134">
        <f>D368*F368</f>
        <v>269.39220000000006</v>
      </c>
      <c r="H368" s="135"/>
    </row>
    <row r="369" spans="1:8">
      <c r="A369" s="133"/>
      <c r="B369" s="125"/>
      <c r="C369" s="137"/>
      <c r="D369" s="134"/>
      <c r="E369" s="134"/>
      <c r="F369" s="128" t="s">
        <v>41</v>
      </c>
      <c r="G369" s="128">
        <f>ROUND(G368,0)</f>
        <v>269</v>
      </c>
      <c r="H369" s="132" t="s">
        <v>120</v>
      </c>
    </row>
    <row r="370" spans="1:8">
      <c r="A370" s="84"/>
      <c r="B370" s="130"/>
      <c r="C370" s="86"/>
      <c r="D370" s="87"/>
      <c r="E370" s="87"/>
      <c r="F370" s="87"/>
      <c r="G370" s="103"/>
      <c r="H370" s="100"/>
    </row>
    <row r="371" spans="1:8">
      <c r="A371" s="84"/>
      <c r="B371" s="130" t="s">
        <v>488</v>
      </c>
      <c r="C371" s="137"/>
      <c r="D371" s="134"/>
      <c r="E371" s="127"/>
      <c r="F371" s="136"/>
      <c r="G371" s="128"/>
      <c r="H371" s="129"/>
    </row>
    <row r="372" spans="1:8">
      <c r="A372" s="84"/>
      <c r="B372" s="125" t="s">
        <v>389</v>
      </c>
      <c r="C372" s="86">
        <v>7</v>
      </c>
      <c r="D372" s="87">
        <v>7.5</v>
      </c>
      <c r="E372" s="87"/>
      <c r="F372" s="87"/>
      <c r="G372" s="131">
        <f>PRODUCT(C372:F372)</f>
        <v>52.5</v>
      </c>
      <c r="H372" s="132" t="s">
        <v>9</v>
      </c>
    </row>
    <row r="373" spans="1:8">
      <c r="A373" s="137"/>
      <c r="B373" s="125"/>
      <c r="C373" s="137"/>
      <c r="D373" s="127"/>
      <c r="E373" s="127"/>
      <c r="F373" s="127"/>
      <c r="G373" s="128">
        <f>SUM(G372:G372)*1.1</f>
        <v>57.750000000000007</v>
      </c>
      <c r="H373" s="132" t="s">
        <v>369</v>
      </c>
    </row>
    <row r="374" spans="1:8">
      <c r="A374" s="133"/>
      <c r="B374" s="125" t="s">
        <v>390</v>
      </c>
      <c r="C374" s="137">
        <v>1</v>
      </c>
      <c r="D374" s="134">
        <f>G373</f>
        <v>57.750000000000007</v>
      </c>
      <c r="E374" s="134" t="s">
        <v>113</v>
      </c>
      <c r="F374" s="134">
        <v>4.2</v>
      </c>
      <c r="G374" s="134">
        <f>D374*F374</f>
        <v>242.55000000000004</v>
      </c>
      <c r="H374" s="135"/>
    </row>
    <row r="375" spans="1:8">
      <c r="A375" s="133"/>
      <c r="B375" s="125"/>
      <c r="C375" s="137"/>
      <c r="D375" s="134"/>
      <c r="E375" s="134"/>
      <c r="F375" s="128" t="s">
        <v>41</v>
      </c>
      <c r="G375" s="128">
        <f>ROUND(G374,0)</f>
        <v>243</v>
      </c>
      <c r="H375" s="132" t="s">
        <v>120</v>
      </c>
    </row>
    <row r="376" spans="1:8">
      <c r="A376" s="84"/>
      <c r="B376" s="130" t="s">
        <v>402</v>
      </c>
      <c r="C376" s="137"/>
      <c r="D376" s="134"/>
      <c r="E376" s="127"/>
      <c r="F376" s="136"/>
      <c r="G376" s="128"/>
      <c r="H376" s="129"/>
    </row>
    <row r="377" spans="1:8">
      <c r="A377" s="84"/>
      <c r="B377" s="130" t="s">
        <v>489</v>
      </c>
      <c r="C377" s="137"/>
      <c r="D377" s="134"/>
      <c r="E377" s="127"/>
      <c r="F377" s="136"/>
      <c r="G377" s="128"/>
      <c r="H377" s="129"/>
    </row>
    <row r="378" spans="1:8">
      <c r="A378" s="84"/>
      <c r="B378" s="125" t="s">
        <v>389</v>
      </c>
      <c r="C378" s="86">
        <v>1</v>
      </c>
      <c r="D378" s="87">
        <v>23</v>
      </c>
      <c r="E378" s="87"/>
      <c r="F378" s="87"/>
      <c r="G378" s="131">
        <f>PRODUCT(C378:F378)</f>
        <v>23</v>
      </c>
      <c r="H378" s="132" t="s">
        <v>9</v>
      </c>
    </row>
    <row r="379" spans="1:8">
      <c r="A379" s="137"/>
      <c r="B379" s="125"/>
      <c r="C379" s="137"/>
      <c r="D379" s="127"/>
      <c r="E379" s="127"/>
      <c r="F379" s="127"/>
      <c r="G379" s="128">
        <f>SUM(G378:G378)*1.1</f>
        <v>25.3</v>
      </c>
      <c r="H379" s="132" t="s">
        <v>369</v>
      </c>
    </row>
    <row r="380" spans="1:8">
      <c r="A380" s="133"/>
      <c r="B380" s="125" t="s">
        <v>390</v>
      </c>
      <c r="C380" s="137">
        <v>1</v>
      </c>
      <c r="D380" s="134">
        <f>G379</f>
        <v>25.3</v>
      </c>
      <c r="E380" s="134" t="s">
        <v>113</v>
      </c>
      <c r="F380" s="134">
        <v>4.2</v>
      </c>
      <c r="G380" s="134">
        <f>D380*F380</f>
        <v>106.26</v>
      </c>
      <c r="H380" s="135"/>
    </row>
    <row r="381" spans="1:8">
      <c r="A381" s="133"/>
      <c r="B381" s="125"/>
      <c r="C381" s="137"/>
      <c r="D381" s="134"/>
      <c r="E381" s="134"/>
      <c r="F381" s="128" t="s">
        <v>41</v>
      </c>
      <c r="G381" s="128">
        <f>ROUND(G380,0)</f>
        <v>106</v>
      </c>
      <c r="H381" s="132" t="s">
        <v>120</v>
      </c>
    </row>
    <row r="382" spans="1:8">
      <c r="A382" s="84"/>
      <c r="B382" s="130"/>
      <c r="C382" s="86"/>
      <c r="D382" s="87"/>
      <c r="E382" s="87"/>
      <c r="F382" s="87"/>
      <c r="G382" s="103"/>
      <c r="H382" s="100"/>
    </row>
    <row r="383" spans="1:8">
      <c r="A383" s="84"/>
      <c r="B383" s="130" t="s">
        <v>486</v>
      </c>
      <c r="C383" s="137"/>
      <c r="D383" s="134"/>
      <c r="E383" s="127"/>
      <c r="F383" s="136"/>
      <c r="G383" s="128"/>
      <c r="H383" s="129"/>
    </row>
    <row r="384" spans="1:8">
      <c r="A384" s="84"/>
      <c r="B384" s="125" t="s">
        <v>389</v>
      </c>
      <c r="C384" s="86">
        <v>2</v>
      </c>
      <c r="D384" s="87">
        <v>24.2</v>
      </c>
      <c r="E384" s="87"/>
      <c r="F384" s="87"/>
      <c r="G384" s="131">
        <f>PRODUCT(C384:F384)</f>
        <v>48.4</v>
      </c>
      <c r="H384" s="132" t="s">
        <v>9</v>
      </c>
    </row>
    <row r="385" spans="1:8">
      <c r="A385" s="137"/>
      <c r="B385" s="125"/>
      <c r="C385" s="137"/>
      <c r="D385" s="127"/>
      <c r="E385" s="127"/>
      <c r="F385" s="127"/>
      <c r="G385" s="128">
        <f>SUM(G384:G384)*1.1</f>
        <v>53.24</v>
      </c>
      <c r="H385" s="132" t="s">
        <v>369</v>
      </c>
    </row>
    <row r="386" spans="1:8">
      <c r="A386" s="133"/>
      <c r="B386" s="125" t="s">
        <v>390</v>
      </c>
      <c r="C386" s="137">
        <v>1</v>
      </c>
      <c r="D386" s="134">
        <f>G385</f>
        <v>53.24</v>
      </c>
      <c r="E386" s="134" t="s">
        <v>113</v>
      </c>
      <c r="F386" s="134">
        <v>4.2</v>
      </c>
      <c r="G386" s="134">
        <f>D386*F386</f>
        <v>223.608</v>
      </c>
      <c r="H386" s="135"/>
    </row>
    <row r="387" spans="1:8">
      <c r="A387" s="133"/>
      <c r="B387" s="125"/>
      <c r="C387" s="137"/>
      <c r="D387" s="134"/>
      <c r="E387" s="134"/>
      <c r="F387" s="128" t="s">
        <v>41</v>
      </c>
      <c r="G387" s="128">
        <f>ROUND(G386,0)</f>
        <v>224</v>
      </c>
      <c r="H387" s="132" t="s">
        <v>120</v>
      </c>
    </row>
    <row r="388" spans="1:8">
      <c r="A388" s="84"/>
      <c r="B388" s="130"/>
      <c r="C388" s="86"/>
      <c r="D388" s="87"/>
      <c r="E388" s="87"/>
      <c r="F388" s="87"/>
      <c r="G388" s="103"/>
      <c r="H388" s="100"/>
    </row>
    <row r="389" spans="1:8">
      <c r="A389" s="133"/>
      <c r="B389" s="130" t="s">
        <v>392</v>
      </c>
      <c r="C389" s="137"/>
      <c r="D389" s="134"/>
      <c r="E389" s="134"/>
      <c r="F389" s="128"/>
      <c r="G389" s="128">
        <f>G375+G369+G381+G387</f>
        <v>842</v>
      </c>
      <c r="H389" s="129" t="s">
        <v>120</v>
      </c>
    </row>
    <row r="390" spans="1:8">
      <c r="A390" s="84"/>
      <c r="B390" s="130"/>
      <c r="C390" s="86"/>
      <c r="D390" s="87"/>
      <c r="E390" s="87"/>
      <c r="F390" s="87"/>
      <c r="G390" s="103"/>
      <c r="H390" s="100"/>
    </row>
    <row r="391" spans="1:8">
      <c r="A391" s="84"/>
      <c r="B391" s="130"/>
      <c r="C391" s="86"/>
      <c r="D391" s="87"/>
      <c r="E391" s="87"/>
      <c r="F391" s="87"/>
      <c r="G391" s="103"/>
      <c r="H391" s="100"/>
    </row>
    <row r="392" spans="1:8">
      <c r="A392" s="84" t="s">
        <v>393</v>
      </c>
      <c r="B392" s="130" t="s">
        <v>394</v>
      </c>
      <c r="C392" s="137"/>
      <c r="D392" s="134"/>
      <c r="E392" s="127"/>
      <c r="F392" s="136"/>
      <c r="G392" s="128"/>
      <c r="H392" s="129"/>
    </row>
    <row r="393" spans="1:8">
      <c r="A393" s="84"/>
      <c r="B393" s="130" t="s">
        <v>401</v>
      </c>
      <c r="C393" s="137"/>
      <c r="D393" s="134"/>
      <c r="E393" s="127"/>
      <c r="F393" s="136"/>
      <c r="G393" s="128"/>
      <c r="H393" s="129"/>
    </row>
    <row r="394" spans="1:8">
      <c r="A394" s="84"/>
      <c r="B394" s="125" t="s">
        <v>395</v>
      </c>
      <c r="C394" s="86">
        <v>7</v>
      </c>
      <c r="D394" s="87">
        <v>8.33</v>
      </c>
      <c r="E394" s="87"/>
      <c r="F394" s="87"/>
      <c r="G394" s="131">
        <f>PRODUCT(C394:F394)</f>
        <v>58.31</v>
      </c>
      <c r="H394" s="132" t="s">
        <v>9</v>
      </c>
    </row>
    <row r="395" spans="1:8">
      <c r="A395" s="137"/>
      <c r="B395" s="125"/>
      <c r="C395" s="137"/>
      <c r="D395" s="127"/>
      <c r="E395" s="127"/>
      <c r="F395" s="127"/>
      <c r="G395" s="128">
        <f>SUM(G394:G394)*1.1</f>
        <v>64.141000000000005</v>
      </c>
      <c r="H395" s="132" t="s">
        <v>369</v>
      </c>
    </row>
    <row r="396" spans="1:8">
      <c r="A396" s="133"/>
      <c r="B396" s="125" t="s">
        <v>396</v>
      </c>
      <c r="C396" s="137">
        <v>1</v>
      </c>
      <c r="D396" s="134">
        <f>G395</f>
        <v>64.141000000000005</v>
      </c>
      <c r="E396" s="134" t="s">
        <v>113</v>
      </c>
      <c r="F396" s="134">
        <v>1.98</v>
      </c>
      <c r="G396" s="134">
        <f>D396*F396</f>
        <v>126.99918000000001</v>
      </c>
      <c r="H396" s="135"/>
    </row>
    <row r="397" spans="1:8">
      <c r="A397" s="133"/>
      <c r="B397" s="125"/>
      <c r="C397" s="137"/>
      <c r="D397" s="134"/>
      <c r="E397" s="134"/>
      <c r="F397" s="128" t="s">
        <v>41</v>
      </c>
      <c r="G397" s="128">
        <f>ROUND(G396,0)</f>
        <v>127</v>
      </c>
      <c r="H397" s="132" t="s">
        <v>120</v>
      </c>
    </row>
    <row r="398" spans="1:8">
      <c r="A398" s="84"/>
      <c r="B398" s="130" t="s">
        <v>402</v>
      </c>
      <c r="C398" s="137"/>
      <c r="D398" s="134"/>
      <c r="E398" s="127"/>
      <c r="F398" s="136"/>
      <c r="G398" s="128"/>
      <c r="H398" s="129"/>
    </row>
    <row r="399" spans="1:8">
      <c r="A399" s="84"/>
      <c r="B399" s="125" t="s">
        <v>395</v>
      </c>
      <c r="C399" s="86">
        <v>2</v>
      </c>
      <c r="D399" s="87">
        <v>23</v>
      </c>
      <c r="E399" s="87"/>
      <c r="F399" s="87"/>
      <c r="G399" s="131">
        <f>PRODUCT(C399:F399)</f>
        <v>46</v>
      </c>
      <c r="H399" s="132" t="s">
        <v>9</v>
      </c>
    </row>
    <row r="400" spans="1:8">
      <c r="A400" s="137"/>
      <c r="B400" s="125"/>
      <c r="C400" s="137"/>
      <c r="D400" s="127"/>
      <c r="E400" s="127"/>
      <c r="F400" s="127"/>
      <c r="G400" s="128">
        <f>SUM(G399:G399)*1.1</f>
        <v>50.6</v>
      </c>
      <c r="H400" s="132" t="s">
        <v>369</v>
      </c>
    </row>
    <row r="401" spans="1:8">
      <c r="A401" s="133"/>
      <c r="B401" s="125" t="s">
        <v>396</v>
      </c>
      <c r="C401" s="137">
        <v>1</v>
      </c>
      <c r="D401" s="134">
        <f>G400</f>
        <v>50.6</v>
      </c>
      <c r="E401" s="134" t="s">
        <v>113</v>
      </c>
      <c r="F401" s="134">
        <v>1.98</v>
      </c>
      <c r="G401" s="134">
        <f>D401*F401</f>
        <v>100.188</v>
      </c>
      <c r="H401" s="135"/>
    </row>
    <row r="402" spans="1:8">
      <c r="A402" s="133"/>
      <c r="B402" s="125"/>
      <c r="C402" s="137"/>
      <c r="D402" s="134"/>
      <c r="E402" s="134"/>
      <c r="F402" s="128" t="s">
        <v>41</v>
      </c>
      <c r="G402" s="128">
        <f>ROUND(G401,0)</f>
        <v>100</v>
      </c>
      <c r="H402" s="132" t="s">
        <v>120</v>
      </c>
    </row>
    <row r="403" spans="1:8">
      <c r="A403" s="133"/>
      <c r="B403" s="125"/>
      <c r="C403" s="137"/>
      <c r="D403" s="134"/>
      <c r="E403" s="134"/>
      <c r="F403" s="128"/>
      <c r="G403" s="128"/>
      <c r="H403" s="132"/>
    </row>
    <row r="404" spans="1:8">
      <c r="A404" s="133"/>
      <c r="B404" s="130" t="s">
        <v>403</v>
      </c>
      <c r="C404" s="137"/>
      <c r="D404" s="134"/>
      <c r="E404" s="134"/>
      <c r="F404" s="128"/>
      <c r="G404" s="128">
        <f>G402+G397</f>
        <v>227</v>
      </c>
      <c r="H404" s="129" t="s">
        <v>120</v>
      </c>
    </row>
    <row r="405" spans="1:8">
      <c r="A405" s="133"/>
      <c r="B405" s="125"/>
      <c r="C405" s="137"/>
      <c r="D405" s="134"/>
      <c r="E405" s="134"/>
      <c r="F405" s="128"/>
      <c r="G405" s="128"/>
      <c r="H405" s="132"/>
    </row>
    <row r="406" spans="1:8">
      <c r="A406" s="84" t="s">
        <v>397</v>
      </c>
      <c r="B406" s="130" t="s">
        <v>398</v>
      </c>
      <c r="C406" s="137"/>
      <c r="D406" s="134"/>
      <c r="E406" s="127"/>
      <c r="F406" s="136"/>
      <c r="G406" s="128"/>
      <c r="H406" s="129"/>
    </row>
    <row r="407" spans="1:8">
      <c r="A407" s="133"/>
      <c r="B407" s="125" t="s">
        <v>399</v>
      </c>
      <c r="C407" s="86">
        <v>7</v>
      </c>
      <c r="D407" s="87"/>
      <c r="E407" s="87"/>
      <c r="F407" s="87">
        <v>4</v>
      </c>
      <c r="G407" s="131">
        <f>PRODUCT(C407:F407)</f>
        <v>28</v>
      </c>
      <c r="H407" s="132" t="s">
        <v>9</v>
      </c>
    </row>
    <row r="408" spans="1:8">
      <c r="A408" s="137"/>
      <c r="B408" s="125"/>
      <c r="C408" s="137"/>
      <c r="D408" s="127"/>
      <c r="E408" s="127"/>
      <c r="F408" s="127"/>
      <c r="G408" s="128">
        <f>SUM(G407:G407)*1.1</f>
        <v>30.800000000000004</v>
      </c>
      <c r="H408" s="132" t="s">
        <v>369</v>
      </c>
    </row>
    <row r="409" spans="1:8">
      <c r="A409" s="133"/>
      <c r="B409" s="125" t="s">
        <v>400</v>
      </c>
      <c r="C409" s="137">
        <v>1</v>
      </c>
      <c r="D409" s="134">
        <f>G408</f>
        <v>30.800000000000004</v>
      </c>
      <c r="E409" s="134" t="s">
        <v>113</v>
      </c>
      <c r="F409" s="134">
        <v>14.41</v>
      </c>
      <c r="G409" s="134">
        <f>D409*F409</f>
        <v>443.82800000000009</v>
      </c>
      <c r="H409" s="135"/>
    </row>
    <row r="410" spans="1:8">
      <c r="A410" s="133"/>
      <c r="B410" s="125"/>
      <c r="C410" s="137"/>
      <c r="D410" s="134"/>
      <c r="E410" s="134"/>
      <c r="F410" s="128" t="s">
        <v>41</v>
      </c>
      <c r="G410" s="128">
        <f>ROUND(G409,0)</f>
        <v>444</v>
      </c>
      <c r="H410" s="132" t="s">
        <v>120</v>
      </c>
    </row>
    <row r="411" spans="1:8">
      <c r="A411" s="133"/>
      <c r="B411" s="125"/>
      <c r="C411" s="137"/>
      <c r="D411" s="134"/>
      <c r="E411" s="134"/>
      <c r="F411" s="128"/>
      <c r="G411" s="128"/>
      <c r="H411" s="132"/>
    </row>
    <row r="412" spans="1:8">
      <c r="A412" s="133"/>
      <c r="B412" s="130" t="s">
        <v>404</v>
      </c>
      <c r="C412" s="137"/>
      <c r="D412" s="134"/>
      <c r="E412" s="134"/>
      <c r="F412" s="128"/>
      <c r="G412" s="128">
        <f>G410</f>
        <v>444</v>
      </c>
      <c r="H412" s="129" t="s">
        <v>120</v>
      </c>
    </row>
    <row r="413" spans="1:8">
      <c r="A413" s="84"/>
      <c r="B413" s="130"/>
      <c r="C413" s="86"/>
      <c r="D413" s="87"/>
      <c r="E413" s="87"/>
      <c r="F413" s="87"/>
      <c r="G413" s="103"/>
      <c r="H413" s="100"/>
    </row>
    <row r="414" spans="1:8">
      <c r="A414" s="80"/>
      <c r="B414" s="109" t="s">
        <v>703</v>
      </c>
      <c r="C414" s="106"/>
      <c r="D414" s="107"/>
      <c r="E414" s="107"/>
      <c r="F414" s="107"/>
      <c r="G414" s="110">
        <f>ROUND(+G412*10%,0)</f>
        <v>44</v>
      </c>
      <c r="H414" s="106" t="s">
        <v>114</v>
      </c>
    </row>
    <row r="415" spans="1:8">
      <c r="A415" s="125"/>
      <c r="B415" s="130" t="s">
        <v>405</v>
      </c>
      <c r="C415" s="137"/>
      <c r="D415" s="134"/>
      <c r="E415" s="127"/>
      <c r="F415" s="136"/>
      <c r="G415" s="128">
        <f>G412+G404+G389+G361+G285+G414</f>
        <v>2632</v>
      </c>
      <c r="H415" s="129" t="s">
        <v>120</v>
      </c>
    </row>
    <row r="416" spans="1:8">
      <c r="A416" s="125"/>
      <c r="B416" s="130"/>
      <c r="C416" s="137"/>
      <c r="D416" s="134"/>
      <c r="E416" s="127"/>
      <c r="F416" s="136"/>
      <c r="G416" s="128"/>
      <c r="H416" s="129"/>
    </row>
    <row r="417" spans="1:15">
      <c r="A417" s="84" t="s">
        <v>170</v>
      </c>
      <c r="B417" s="130" t="s">
        <v>1071</v>
      </c>
      <c r="C417" s="137"/>
      <c r="D417" s="134"/>
      <c r="E417" s="127"/>
      <c r="F417" s="136"/>
      <c r="G417" s="128"/>
      <c r="H417" s="129"/>
    </row>
    <row r="418" spans="1:15">
      <c r="A418" s="84"/>
      <c r="B418" s="125" t="s">
        <v>1072</v>
      </c>
      <c r="C418" s="86">
        <v>11</v>
      </c>
      <c r="D418" s="87"/>
      <c r="E418" s="87"/>
      <c r="F418" s="87">
        <v>25</v>
      </c>
      <c r="G418" s="131">
        <f>PRODUCT(C418:F418)</f>
        <v>275</v>
      </c>
      <c r="H418" s="132" t="s">
        <v>9</v>
      </c>
    </row>
    <row r="419" spans="1:15">
      <c r="A419" s="84"/>
      <c r="B419" s="125"/>
      <c r="C419" s="137"/>
      <c r="D419" s="127"/>
      <c r="E419" s="127"/>
      <c r="F419" s="127"/>
      <c r="G419" s="128">
        <f>SUM(G418:G418)*1.1</f>
        <v>302.5</v>
      </c>
      <c r="H419" s="132" t="s">
        <v>369</v>
      </c>
    </row>
    <row r="420" spans="1:15">
      <c r="A420" s="125"/>
      <c r="B420" s="125" t="s">
        <v>400</v>
      </c>
      <c r="C420" s="137">
        <v>1</v>
      </c>
      <c r="D420" s="134">
        <f>G419</f>
        <v>302.5</v>
      </c>
      <c r="E420" s="134" t="s">
        <v>113</v>
      </c>
      <c r="F420" s="134">
        <v>6.71</v>
      </c>
      <c r="G420" s="134">
        <f>D420*F420</f>
        <v>2029.7750000000001</v>
      </c>
      <c r="H420" s="135"/>
    </row>
    <row r="421" spans="1:15">
      <c r="A421" s="125"/>
      <c r="B421" s="125"/>
      <c r="C421" s="137"/>
      <c r="D421" s="134"/>
      <c r="E421" s="134"/>
      <c r="F421" s="128" t="s">
        <v>41</v>
      </c>
      <c r="G421" s="128">
        <f>ROUND(G420,0)</f>
        <v>2030</v>
      </c>
      <c r="H421" s="132" t="s">
        <v>120</v>
      </c>
    </row>
    <row r="422" spans="1:15">
      <c r="A422" s="125"/>
      <c r="B422" s="125"/>
      <c r="C422" s="137"/>
      <c r="D422" s="134"/>
      <c r="E422" s="134"/>
      <c r="F422" s="128"/>
      <c r="G422" s="128"/>
      <c r="H422" s="132"/>
    </row>
    <row r="423" spans="1:15">
      <c r="A423" s="125"/>
      <c r="B423" s="130" t="s">
        <v>404</v>
      </c>
      <c r="C423" s="137"/>
      <c r="D423" s="134"/>
      <c r="E423" s="134"/>
      <c r="F423" s="128"/>
      <c r="G423" s="128">
        <f>G421</f>
        <v>2030</v>
      </c>
      <c r="H423" s="129" t="s">
        <v>120</v>
      </c>
    </row>
    <row r="424" spans="1:15">
      <c r="A424" s="125"/>
      <c r="B424" s="130"/>
      <c r="C424" s="86"/>
      <c r="D424" s="87"/>
      <c r="E424" s="87"/>
      <c r="F424" s="87"/>
      <c r="G424" s="103"/>
      <c r="H424" s="100"/>
    </row>
    <row r="425" spans="1:15">
      <c r="A425" s="125"/>
      <c r="B425" s="109" t="s">
        <v>703</v>
      </c>
      <c r="C425" s="106"/>
      <c r="D425" s="107"/>
      <c r="E425" s="107"/>
      <c r="F425" s="107"/>
      <c r="G425" s="110">
        <f>ROUND(+G423*10%,0)</f>
        <v>203</v>
      </c>
      <c r="H425" s="106" t="s">
        <v>114</v>
      </c>
    </row>
    <row r="426" spans="1:15">
      <c r="A426" s="125"/>
      <c r="B426" s="130" t="s">
        <v>405</v>
      </c>
      <c r="C426" s="137"/>
      <c r="D426" s="134"/>
      <c r="E426" s="127"/>
      <c r="F426" s="136"/>
      <c r="G426" s="128">
        <f>G423+G425</f>
        <v>2233</v>
      </c>
      <c r="H426" s="129" t="s">
        <v>120</v>
      </c>
    </row>
    <row r="427" spans="1:15">
      <c r="A427" s="125"/>
      <c r="B427" s="130"/>
      <c r="C427" s="137"/>
      <c r="D427" s="134"/>
      <c r="E427" s="127"/>
      <c r="F427" s="136"/>
      <c r="G427" s="128"/>
      <c r="H427" s="129"/>
    </row>
    <row r="428" spans="1:15" ht="15.6">
      <c r="A428" s="125"/>
      <c r="B428" s="130"/>
      <c r="C428" s="137"/>
      <c r="D428" s="134"/>
      <c r="E428" s="127"/>
      <c r="F428" s="136"/>
      <c r="G428" s="128"/>
      <c r="H428" s="129"/>
      <c r="I428" s="188"/>
      <c r="J428" s="188"/>
      <c r="K428" s="188"/>
      <c r="L428" s="188"/>
      <c r="M428" s="188"/>
      <c r="N428" s="188"/>
      <c r="O428" s="188"/>
    </row>
    <row r="429" spans="1:15">
      <c r="A429" s="130">
        <f>A328+1</f>
        <v>30</v>
      </c>
      <c r="B429" s="130" t="s">
        <v>862</v>
      </c>
      <c r="C429" s="137"/>
      <c r="D429" s="134"/>
      <c r="E429" s="127"/>
      <c r="F429" s="136"/>
      <c r="G429" s="128"/>
      <c r="H429" s="129"/>
    </row>
    <row r="430" spans="1:15">
      <c r="A430" s="125"/>
      <c r="B430" s="130" t="s">
        <v>863</v>
      </c>
      <c r="C430" s="86">
        <v>1</v>
      </c>
      <c r="D430" s="87">
        <v>25</v>
      </c>
      <c r="E430" s="87"/>
      <c r="F430" s="87"/>
      <c r="G430" s="131">
        <f>PRODUCT(C430:F430)</f>
        <v>25</v>
      </c>
      <c r="H430" s="132" t="s">
        <v>9</v>
      </c>
    </row>
    <row r="431" spans="1:15">
      <c r="A431" s="125"/>
      <c r="B431" s="130"/>
      <c r="C431" s="137"/>
      <c r="D431" s="134"/>
      <c r="E431" s="127"/>
      <c r="F431" s="136"/>
      <c r="G431" s="128"/>
      <c r="H431" s="129"/>
    </row>
    <row r="432" spans="1:15">
      <c r="A432" s="125"/>
      <c r="B432" s="130"/>
      <c r="C432" s="137"/>
      <c r="D432" s="134"/>
      <c r="E432" s="127"/>
      <c r="F432" s="136"/>
      <c r="G432" s="128">
        <f>ROUND(SUM(G430:G431)*1.1,0)</f>
        <v>28</v>
      </c>
      <c r="H432" s="132" t="s">
        <v>369</v>
      </c>
    </row>
    <row r="433" spans="1:15">
      <c r="A433" s="125"/>
      <c r="B433" s="125"/>
      <c r="C433" s="137"/>
      <c r="D433" s="134"/>
      <c r="E433" s="127"/>
      <c r="F433" s="136"/>
      <c r="G433" s="128"/>
      <c r="H433" s="129"/>
    </row>
    <row r="434" spans="1:15" s="188" customFormat="1" ht="15.6">
      <c r="A434" s="239">
        <f>A429+1</f>
        <v>31</v>
      </c>
      <c r="B434" s="251" t="s">
        <v>842</v>
      </c>
      <c r="C434" s="245"/>
      <c r="D434" s="243"/>
      <c r="E434" s="243"/>
      <c r="F434" s="243"/>
      <c r="G434" s="244"/>
      <c r="H434" s="245"/>
      <c r="I434"/>
      <c r="J434"/>
      <c r="K434"/>
      <c r="L434"/>
      <c r="M434"/>
      <c r="N434"/>
      <c r="O434"/>
    </row>
    <row r="435" spans="1:15" ht="15.6">
      <c r="A435" s="352"/>
      <c r="B435" s="358" t="s">
        <v>843</v>
      </c>
      <c r="C435" s="353">
        <v>6</v>
      </c>
      <c r="D435" s="354">
        <f>3.6+0.5</f>
        <v>4.0999999999999996</v>
      </c>
      <c r="E435" s="354"/>
      <c r="F435" s="355"/>
      <c r="G435" s="359">
        <f>+PRODUCT(C435:F435)</f>
        <v>24.599999999999998</v>
      </c>
      <c r="H435" s="360" t="s">
        <v>9</v>
      </c>
    </row>
    <row r="436" spans="1:15" ht="15.6">
      <c r="A436" s="361"/>
      <c r="B436" s="358"/>
      <c r="C436" s="353"/>
      <c r="D436" s="354"/>
      <c r="E436" s="354"/>
      <c r="F436" s="355"/>
      <c r="G436" s="356"/>
      <c r="H436" s="357"/>
    </row>
    <row r="437" spans="1:15" ht="15.6">
      <c r="A437" s="361"/>
      <c r="B437" s="358"/>
      <c r="C437" s="353"/>
      <c r="D437" s="354"/>
      <c r="E437" s="354"/>
      <c r="F437" s="355" t="s">
        <v>33</v>
      </c>
      <c r="G437" s="356">
        <f>ROUNDUP(+SUM(G435:G436),0)</f>
        <v>25</v>
      </c>
      <c r="H437" s="357" t="s">
        <v>9</v>
      </c>
    </row>
  </sheetData>
  <mergeCells count="1">
    <mergeCell ref="E130:F130"/>
  </mergeCells>
  <pageMargins left="0.7" right="0.7" top="0.75" bottom="0.75" header="0.3" footer="0.3"/>
  <pageSetup paperSize="9" scale="73" orientation="portrait" verticalDpi="1200" r:id="rId1"/>
  <rowBreaks count="1" manualBreakCount="1">
    <brk id="199"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623"/>
  <sheetViews>
    <sheetView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1" spans="1:8">
      <c r="A1" s="30" t="s">
        <v>25</v>
      </c>
      <c r="B1" s="31" t="s">
        <v>26</v>
      </c>
      <c r="C1" s="31" t="s">
        <v>27</v>
      </c>
      <c r="D1" s="32" t="s">
        <v>28</v>
      </c>
      <c r="E1" s="32" t="s">
        <v>29</v>
      </c>
      <c r="F1" s="32" t="s">
        <v>30</v>
      </c>
      <c r="G1" s="32" t="s">
        <v>2</v>
      </c>
      <c r="H1" s="31" t="s">
        <v>31</v>
      </c>
    </row>
    <row r="2" spans="1:8" ht="15.6">
      <c r="A2" s="15"/>
      <c r="B2" s="16" t="s">
        <v>739</v>
      </c>
      <c r="C2" s="141"/>
      <c r="D2" s="17"/>
      <c r="E2" s="17"/>
      <c r="F2" s="17"/>
      <c r="G2" s="17"/>
      <c r="H2" s="141"/>
    </row>
    <row r="3" spans="1:8">
      <c r="A3" s="38">
        <f>1</f>
        <v>1</v>
      </c>
      <c r="B3" s="37" t="s">
        <v>32</v>
      </c>
      <c r="C3" s="33">
        <v>0</v>
      </c>
      <c r="D3" s="35">
        <f>3+2.5</f>
        <v>5.5</v>
      </c>
      <c r="E3" s="35">
        <f>5+2.5*2</f>
        <v>10</v>
      </c>
      <c r="F3" s="35"/>
      <c r="G3" s="35">
        <f>PRODUCT(C3:F3)</f>
        <v>0</v>
      </c>
      <c r="H3" s="33" t="s">
        <v>6</v>
      </c>
    </row>
    <row r="4" spans="1:8">
      <c r="A4" s="38"/>
      <c r="B4" s="37"/>
      <c r="C4" s="33"/>
      <c r="D4" s="35"/>
      <c r="E4" s="36"/>
      <c r="F4" s="36" t="s">
        <v>33</v>
      </c>
      <c r="G4" s="36">
        <f>ROUNDUP(SUM(G3)*1.05,0)</f>
        <v>0</v>
      </c>
      <c r="H4" s="38" t="s">
        <v>6</v>
      </c>
    </row>
    <row r="5" spans="1:8">
      <c r="A5" s="38"/>
      <c r="B5" s="37"/>
      <c r="C5" s="38"/>
      <c r="D5" s="35"/>
      <c r="E5" s="35" t="s">
        <v>34</v>
      </c>
      <c r="F5" s="35"/>
      <c r="G5" s="36"/>
      <c r="H5" s="38"/>
    </row>
    <row r="6" spans="1:8">
      <c r="A6" s="38">
        <f>A3+1</f>
        <v>2</v>
      </c>
      <c r="B6" s="37" t="s">
        <v>35</v>
      </c>
      <c r="C6" s="33"/>
      <c r="D6" s="35"/>
      <c r="E6" s="35" t="s">
        <v>34</v>
      </c>
      <c r="F6" s="35"/>
      <c r="G6" s="35"/>
      <c r="H6" s="33"/>
    </row>
    <row r="7" spans="1:8">
      <c r="A7" s="38"/>
      <c r="B7" s="37" t="s">
        <v>216</v>
      </c>
      <c r="C7" s="33"/>
      <c r="D7" s="35"/>
      <c r="E7" s="35"/>
      <c r="F7" s="35"/>
      <c r="G7" s="35"/>
      <c r="H7" s="33"/>
    </row>
    <row r="8" spans="1:8">
      <c r="A8" s="38"/>
      <c r="B8" s="37" t="s">
        <v>37</v>
      </c>
      <c r="C8" s="33"/>
      <c r="D8" s="35"/>
      <c r="E8" s="35"/>
      <c r="F8" s="35"/>
      <c r="G8" s="35"/>
      <c r="H8" s="33"/>
    </row>
    <row r="9" spans="1:8">
      <c r="A9" s="38"/>
      <c r="B9" s="34" t="s">
        <v>212</v>
      </c>
      <c r="C9" s="33">
        <v>0</v>
      </c>
      <c r="D9" s="35">
        <f>1.8+0.15*2</f>
        <v>2.1</v>
      </c>
      <c r="E9" s="35">
        <f>1.8+0.15*2</f>
        <v>2.1</v>
      </c>
      <c r="F9" s="35">
        <f>1.5</f>
        <v>1.5</v>
      </c>
      <c r="G9" s="35">
        <f>PRODUCT(C9:F9)</f>
        <v>0</v>
      </c>
      <c r="H9" s="33" t="s">
        <v>7</v>
      </c>
    </row>
    <row r="10" spans="1:8">
      <c r="A10" s="38"/>
      <c r="B10" s="37" t="s">
        <v>39</v>
      </c>
      <c r="C10" s="33"/>
      <c r="D10" s="35"/>
      <c r="E10" s="35"/>
      <c r="F10" s="35"/>
      <c r="G10" s="35"/>
      <c r="H10" s="33"/>
    </row>
    <row r="11" spans="1:8">
      <c r="A11" s="38"/>
      <c r="B11" s="34" t="s">
        <v>40</v>
      </c>
      <c r="C11" s="33">
        <v>0</v>
      </c>
      <c r="D11" s="35">
        <f>5+2.4*2</f>
        <v>9.8000000000000007</v>
      </c>
      <c r="E11" s="35">
        <v>0.53</v>
      </c>
      <c r="F11" s="35">
        <v>0.7</v>
      </c>
      <c r="G11" s="35">
        <f>PRODUCT(C11:F11)</f>
        <v>0</v>
      </c>
      <c r="H11" s="33" t="s">
        <v>7</v>
      </c>
    </row>
    <row r="12" spans="1:8">
      <c r="A12" s="38"/>
      <c r="B12" s="34"/>
      <c r="C12" s="33"/>
      <c r="D12" s="35"/>
      <c r="E12" s="35"/>
      <c r="F12" s="35"/>
      <c r="G12" s="35"/>
      <c r="H12" s="33"/>
    </row>
    <row r="13" spans="1:8">
      <c r="A13" s="38"/>
      <c r="B13" s="37" t="s">
        <v>41</v>
      </c>
      <c r="C13" s="33"/>
      <c r="D13" s="35"/>
      <c r="E13" s="35"/>
      <c r="F13" s="35"/>
      <c r="G13" s="36">
        <f>ROUND(SUM(G9:G12)*1.05,0)</f>
        <v>0</v>
      </c>
      <c r="H13" s="38" t="s">
        <v>7</v>
      </c>
    </row>
    <row r="14" spans="1:8">
      <c r="A14" s="38"/>
      <c r="B14" s="37" t="s">
        <v>182</v>
      </c>
      <c r="C14" s="33"/>
      <c r="D14" s="35"/>
      <c r="E14" s="35"/>
      <c r="F14" s="35"/>
      <c r="G14" s="36"/>
      <c r="H14" s="38"/>
    </row>
    <row r="15" spans="1:8">
      <c r="A15" s="38"/>
      <c r="B15" s="34" t="str">
        <f>+B9</f>
        <v>F-2</v>
      </c>
      <c r="C15" s="33">
        <f>C9</f>
        <v>0</v>
      </c>
      <c r="D15" s="35">
        <f>D9</f>
        <v>2.1</v>
      </c>
      <c r="E15" s="35">
        <f>+E9</f>
        <v>2.1</v>
      </c>
      <c r="F15" s="35">
        <f>2.5-F9</f>
        <v>1</v>
      </c>
      <c r="G15" s="35">
        <f>PRODUCT(C15:F15)</f>
        <v>0</v>
      </c>
      <c r="H15" s="33" t="s">
        <v>7</v>
      </c>
    </row>
    <row r="16" spans="1:8">
      <c r="A16" s="44"/>
      <c r="B16" s="41"/>
      <c r="C16" s="40"/>
      <c r="D16" s="42"/>
      <c r="E16" s="42"/>
      <c r="F16" s="42"/>
      <c r="G16" s="42"/>
      <c r="H16" s="40"/>
    </row>
    <row r="17" spans="1:8">
      <c r="A17" s="38"/>
      <c r="B17" s="37" t="s">
        <v>41</v>
      </c>
      <c r="C17" s="33"/>
      <c r="D17" s="35"/>
      <c r="E17" s="35"/>
      <c r="F17" s="35"/>
      <c r="G17" s="36">
        <f>ROUND(SUM(G15:G16)*1.05,0)</f>
        <v>0</v>
      </c>
      <c r="H17" s="38" t="s">
        <v>7</v>
      </c>
    </row>
    <row r="18" spans="1:8">
      <c r="A18" s="38"/>
      <c r="B18" s="37"/>
      <c r="C18" s="33"/>
      <c r="D18" s="35"/>
      <c r="E18" s="35"/>
      <c r="F18" s="35"/>
      <c r="G18" s="36"/>
      <c r="H18" s="38"/>
    </row>
    <row r="19" spans="1:8">
      <c r="A19" s="38"/>
      <c r="B19" s="39" t="s">
        <v>42</v>
      </c>
      <c r="C19" s="33"/>
      <c r="D19" s="35"/>
      <c r="E19" s="35"/>
      <c r="F19" s="35"/>
      <c r="G19" s="36">
        <f>G17+G13</f>
        <v>0</v>
      </c>
      <c r="H19" s="38" t="s">
        <v>7</v>
      </c>
    </row>
    <row r="20" spans="1:8">
      <c r="A20" s="38"/>
      <c r="B20" s="34"/>
      <c r="C20" s="33"/>
      <c r="D20" s="35"/>
      <c r="E20" s="35"/>
      <c r="F20" s="35"/>
      <c r="G20" s="36"/>
      <c r="H20" s="38"/>
    </row>
    <row r="21" spans="1:8" ht="27.6">
      <c r="A21" s="38">
        <f>A6+1</f>
        <v>3</v>
      </c>
      <c r="B21" s="49" t="s">
        <v>43</v>
      </c>
      <c r="C21" s="50"/>
      <c r="D21" s="51"/>
      <c r="E21" s="51"/>
      <c r="F21" s="51"/>
      <c r="G21" s="52"/>
      <c r="H21" s="53"/>
    </row>
    <row r="22" spans="1:8">
      <c r="A22" s="53"/>
      <c r="B22" s="54" t="s">
        <v>44</v>
      </c>
      <c r="C22" s="50"/>
      <c r="D22" s="51"/>
      <c r="E22" s="51"/>
      <c r="F22" s="51"/>
      <c r="G22" s="52">
        <f>G19</f>
        <v>0</v>
      </c>
      <c r="H22" s="53" t="s">
        <v>7</v>
      </c>
    </row>
    <row r="23" spans="1:8">
      <c r="A23" s="53"/>
      <c r="B23" s="54" t="s">
        <v>45</v>
      </c>
      <c r="C23" s="50"/>
      <c r="D23" s="51"/>
      <c r="E23" s="51"/>
      <c r="F23" s="51"/>
      <c r="G23" s="52"/>
      <c r="H23" s="53"/>
    </row>
    <row r="24" spans="1:8">
      <c r="A24" s="53"/>
      <c r="B24" s="55" t="s">
        <v>46</v>
      </c>
      <c r="C24" s="50"/>
      <c r="D24" s="51"/>
      <c r="E24" s="51"/>
      <c r="F24" s="51"/>
      <c r="G24" s="51">
        <f>-G53</f>
        <v>0</v>
      </c>
      <c r="H24" s="50" t="s">
        <v>7</v>
      </c>
    </row>
    <row r="25" spans="1:8">
      <c r="A25" s="44"/>
      <c r="B25" s="41" t="s">
        <v>270</v>
      </c>
      <c r="C25" s="40"/>
      <c r="D25" s="42"/>
      <c r="E25" s="42"/>
      <c r="F25" s="42"/>
      <c r="G25" s="42">
        <f>-G59</f>
        <v>0</v>
      </c>
      <c r="H25" s="50" t="s">
        <v>7</v>
      </c>
    </row>
    <row r="26" spans="1:8">
      <c r="A26" s="53"/>
      <c r="B26" s="55" t="s">
        <v>47</v>
      </c>
      <c r="C26" s="50"/>
      <c r="D26" s="51"/>
      <c r="E26" s="51"/>
      <c r="F26" s="51"/>
      <c r="G26" s="51">
        <f>-G91</f>
        <v>0</v>
      </c>
      <c r="H26" s="50" t="s">
        <v>7</v>
      </c>
    </row>
    <row r="27" spans="1:8">
      <c r="A27" s="53"/>
      <c r="B27" s="55" t="s">
        <v>48</v>
      </c>
      <c r="C27" s="50"/>
      <c r="D27" s="51"/>
      <c r="E27" s="51"/>
      <c r="F27" s="51"/>
      <c r="G27" s="51">
        <f>-G117</f>
        <v>0</v>
      </c>
      <c r="H27" s="50" t="s">
        <v>7</v>
      </c>
    </row>
    <row r="28" spans="1:8">
      <c r="A28" s="53"/>
      <c r="B28" s="55" t="s">
        <v>49</v>
      </c>
      <c r="C28" s="50"/>
      <c r="D28" s="51"/>
      <c r="E28" s="51"/>
      <c r="F28" s="51"/>
      <c r="G28" s="51">
        <f>-G129</f>
        <v>0</v>
      </c>
      <c r="H28" s="50" t="s">
        <v>7</v>
      </c>
    </row>
    <row r="29" spans="1:8">
      <c r="A29" s="53"/>
      <c r="B29" s="55" t="s">
        <v>50</v>
      </c>
      <c r="C29" s="50"/>
      <c r="D29" s="51"/>
      <c r="E29" s="51"/>
      <c r="F29" s="51"/>
      <c r="G29" s="51">
        <f>-G78</f>
        <v>0</v>
      </c>
      <c r="H29" s="50" t="s">
        <v>7</v>
      </c>
    </row>
    <row r="30" spans="1:8">
      <c r="A30" s="38"/>
      <c r="B30" s="54" t="s">
        <v>51</v>
      </c>
      <c r="C30" s="50"/>
      <c r="D30" s="51"/>
      <c r="E30" s="51"/>
      <c r="F30" s="51"/>
      <c r="G30" s="56">
        <f>ROUND(SUM(G22:G29),0)</f>
        <v>0</v>
      </c>
      <c r="H30" s="50" t="s">
        <v>7</v>
      </c>
    </row>
    <row r="31" spans="1:8">
      <c r="A31" s="53"/>
      <c r="B31" s="54"/>
      <c r="C31" s="50"/>
      <c r="D31" s="51"/>
      <c r="E31" s="51"/>
      <c r="F31" s="51"/>
      <c r="G31" s="57"/>
      <c r="H31" s="50"/>
    </row>
    <row r="32" spans="1:8">
      <c r="A32" s="53"/>
      <c r="B32" s="58" t="s">
        <v>52</v>
      </c>
      <c r="C32" s="59">
        <v>0</v>
      </c>
      <c r="D32" s="51">
        <v>3</v>
      </c>
      <c r="E32" s="51">
        <v>5</v>
      </c>
      <c r="F32" s="51">
        <v>1</v>
      </c>
      <c r="G32" s="51">
        <f>PRODUCT(C32:F32)</f>
        <v>0</v>
      </c>
      <c r="H32" s="50" t="s">
        <v>7</v>
      </c>
    </row>
    <row r="33" spans="1:8">
      <c r="A33" s="53"/>
      <c r="B33" s="58"/>
      <c r="C33" s="59"/>
      <c r="D33" s="51"/>
      <c r="E33" s="51"/>
      <c r="F33" s="51"/>
      <c r="G33" s="60"/>
      <c r="H33" s="50"/>
    </row>
    <row r="34" spans="1:8">
      <c r="A34" s="53"/>
      <c r="B34" s="54" t="s">
        <v>53</v>
      </c>
      <c r="C34" s="50"/>
      <c r="D34" s="51"/>
      <c r="E34" s="51"/>
      <c r="F34" s="51"/>
      <c r="G34" s="56">
        <f>ROUNDUP((G30+G32)-G36,0)</f>
        <v>0</v>
      </c>
      <c r="H34" s="53" t="s">
        <v>7</v>
      </c>
    </row>
    <row r="35" spans="1:8">
      <c r="A35" s="53"/>
      <c r="B35" s="54"/>
      <c r="C35" s="50"/>
      <c r="D35" s="51"/>
      <c r="E35" s="51"/>
      <c r="F35" s="51"/>
      <c r="G35" s="57"/>
      <c r="H35" s="53"/>
    </row>
    <row r="36" spans="1:8" ht="27.6">
      <c r="A36" s="53"/>
      <c r="B36" s="49" t="s">
        <v>54</v>
      </c>
      <c r="C36" s="61">
        <v>0</v>
      </c>
      <c r="D36" s="51" t="s">
        <v>55</v>
      </c>
      <c r="E36" s="51">
        <f>G22</f>
        <v>0</v>
      </c>
      <c r="F36" s="51"/>
      <c r="G36" s="52">
        <f>C36*E36</f>
        <v>0</v>
      </c>
      <c r="H36" s="53" t="s">
        <v>7</v>
      </c>
    </row>
    <row r="37" spans="1:8">
      <c r="A37" s="53"/>
      <c r="B37" s="62" t="s">
        <v>56</v>
      </c>
      <c r="C37" s="33"/>
      <c r="D37" s="35"/>
      <c r="E37" s="35"/>
      <c r="F37" s="35"/>
      <c r="G37" s="57">
        <f>G22-G36</f>
        <v>0</v>
      </c>
      <c r="H37" s="38" t="s">
        <v>7</v>
      </c>
    </row>
    <row r="38" spans="1:8">
      <c r="A38" s="38"/>
      <c r="B38" s="43"/>
      <c r="C38" s="33"/>
      <c r="D38" s="35"/>
      <c r="E38" s="35"/>
      <c r="F38" s="35"/>
      <c r="G38" s="35"/>
      <c r="H38" s="33"/>
    </row>
    <row r="39" spans="1:8">
      <c r="A39" s="38">
        <f>A21+1</f>
        <v>4</v>
      </c>
      <c r="B39" s="37" t="s">
        <v>57</v>
      </c>
      <c r="C39" s="33"/>
      <c r="D39" s="35"/>
      <c r="E39" s="35"/>
      <c r="F39" s="35"/>
      <c r="G39" s="35"/>
      <c r="H39" s="33"/>
    </row>
    <row r="40" spans="1:8">
      <c r="A40" s="38"/>
      <c r="B40" s="37" t="s">
        <v>230</v>
      </c>
      <c r="C40" s="33"/>
      <c r="D40" s="35"/>
      <c r="E40" s="35"/>
      <c r="F40" s="35"/>
      <c r="G40" s="35"/>
      <c r="H40" s="33"/>
    </row>
    <row r="41" spans="1:8">
      <c r="A41" s="38"/>
      <c r="B41" s="34" t="str">
        <f>+B9</f>
        <v>F-2</v>
      </c>
      <c r="C41" s="33">
        <f>+C9</f>
        <v>0</v>
      </c>
      <c r="D41" s="35">
        <f>+D9-0.075*2</f>
        <v>1.9500000000000002</v>
      </c>
      <c r="E41" s="35">
        <f>+E9-0.075*2</f>
        <v>1.9500000000000002</v>
      </c>
      <c r="F41" s="35">
        <v>0.1</v>
      </c>
      <c r="G41" s="35">
        <f>PRODUCT(C41:F41)</f>
        <v>0</v>
      </c>
      <c r="H41" s="33" t="s">
        <v>7</v>
      </c>
    </row>
    <row r="42" spans="1:8">
      <c r="A42" s="44"/>
      <c r="B42" s="41"/>
      <c r="C42" s="40"/>
      <c r="D42" s="42"/>
      <c r="E42" s="42"/>
      <c r="F42" s="42"/>
      <c r="G42" s="42"/>
      <c r="H42" s="40"/>
    </row>
    <row r="43" spans="1:8">
      <c r="A43" s="38"/>
      <c r="B43" s="34"/>
      <c r="C43" s="33"/>
      <c r="D43" s="35"/>
      <c r="E43" s="35"/>
      <c r="F43" s="36" t="s">
        <v>33</v>
      </c>
      <c r="G43" s="36">
        <f>SUM(G41:G42)*1.05</f>
        <v>0</v>
      </c>
      <c r="H43" s="38" t="s">
        <v>7</v>
      </c>
    </row>
    <row r="44" spans="1:8">
      <c r="A44" s="38"/>
      <c r="B44" s="37" t="s">
        <v>39</v>
      </c>
      <c r="C44" s="33"/>
      <c r="D44" s="35"/>
      <c r="E44" s="35"/>
      <c r="F44" s="35"/>
      <c r="G44" s="35"/>
      <c r="H44" s="33"/>
    </row>
    <row r="45" spans="1:8">
      <c r="A45" s="38"/>
      <c r="B45" s="34" t="str">
        <f>B11</f>
        <v>ALL Round Length</v>
      </c>
      <c r="C45" s="33">
        <f>C11</f>
        <v>0</v>
      </c>
      <c r="D45" s="33">
        <f>D11</f>
        <v>9.8000000000000007</v>
      </c>
      <c r="E45" s="35">
        <f>E11-0.15*2+0.075*2</f>
        <v>0.38</v>
      </c>
      <c r="F45" s="35">
        <v>0.1</v>
      </c>
      <c r="G45" s="35">
        <f>PRODUCT(C45:F45)</f>
        <v>0</v>
      </c>
      <c r="H45" s="33" t="s">
        <v>7</v>
      </c>
    </row>
    <row r="46" spans="1:8">
      <c r="A46" s="44"/>
      <c r="B46" s="41"/>
      <c r="C46" s="40"/>
      <c r="D46" s="40"/>
      <c r="E46" s="42"/>
      <c r="F46" s="42"/>
      <c r="G46" s="42"/>
      <c r="H46" s="40"/>
    </row>
    <row r="47" spans="1:8">
      <c r="A47" s="38"/>
      <c r="B47" s="34"/>
      <c r="C47" s="33"/>
      <c r="D47" s="33"/>
      <c r="E47" s="35"/>
      <c r="F47" s="36" t="s">
        <v>33</v>
      </c>
      <c r="G47" s="36">
        <f>SUM(G45:G46)*1.05</f>
        <v>0</v>
      </c>
      <c r="H47" s="38" t="s">
        <v>7</v>
      </c>
    </row>
    <row r="48" spans="1:8">
      <c r="A48" s="38"/>
      <c r="B48" s="37" t="s">
        <v>58</v>
      </c>
      <c r="C48" s="33"/>
      <c r="D48" s="35"/>
      <c r="E48" s="35"/>
      <c r="F48" s="35"/>
      <c r="G48" s="35"/>
      <c r="H48" s="33"/>
    </row>
    <row r="49" spans="1:8">
      <c r="A49" s="38"/>
      <c r="B49" s="34" t="s">
        <v>213</v>
      </c>
      <c r="C49" s="33">
        <v>0</v>
      </c>
      <c r="D49" s="35">
        <v>3</v>
      </c>
      <c r="E49" s="35">
        <v>5</v>
      </c>
      <c r="F49" s="35">
        <v>0.1</v>
      </c>
      <c r="G49" s="35">
        <f t="shared" ref="G49" si="0">PRODUCT(C49:F49)</f>
        <v>0</v>
      </c>
      <c r="H49" s="33" t="s">
        <v>7</v>
      </c>
    </row>
    <row r="50" spans="1:8">
      <c r="A50" s="44"/>
      <c r="B50" s="41"/>
      <c r="C50" s="40"/>
      <c r="D50" s="42"/>
      <c r="E50" s="42"/>
      <c r="F50" s="42"/>
      <c r="G50" s="42"/>
      <c r="H50" s="40"/>
    </row>
    <row r="51" spans="1:8">
      <c r="A51" s="38"/>
      <c r="B51" s="37" t="s">
        <v>41</v>
      </c>
      <c r="C51" s="33"/>
      <c r="D51" s="35"/>
      <c r="E51" s="35"/>
      <c r="F51" s="36" t="s">
        <v>33</v>
      </c>
      <c r="G51" s="36">
        <f>SUM(G49:G50)*1.05</f>
        <v>0</v>
      </c>
      <c r="H51" s="38" t="s">
        <v>7</v>
      </c>
    </row>
    <row r="52" spans="1:8">
      <c r="A52" s="38"/>
      <c r="B52" s="37"/>
      <c r="C52" s="33"/>
      <c r="D52" s="35"/>
      <c r="E52" s="35"/>
      <c r="F52" s="35"/>
      <c r="G52" s="36"/>
      <c r="H52" s="38"/>
    </row>
    <row r="53" spans="1:8">
      <c r="A53" s="38"/>
      <c r="B53" s="37" t="s">
        <v>59</v>
      </c>
      <c r="C53" s="33"/>
      <c r="D53" s="35"/>
      <c r="E53" s="35"/>
      <c r="F53" s="35"/>
      <c r="G53" s="36">
        <f>ROUND(G43+G47+G51,0)</f>
        <v>0</v>
      </c>
      <c r="H53" s="38" t="s">
        <v>7</v>
      </c>
    </row>
    <row r="54" spans="1:8">
      <c r="A54" s="44"/>
      <c r="B54" s="48"/>
      <c r="C54" s="40"/>
      <c r="D54" s="42"/>
      <c r="E54" s="42"/>
      <c r="F54" s="42"/>
      <c r="G54" s="45"/>
      <c r="H54" s="44"/>
    </row>
    <row r="55" spans="1:8">
      <c r="A55" s="38">
        <f>A39+1</f>
        <v>5</v>
      </c>
      <c r="B55" s="48" t="s">
        <v>587</v>
      </c>
      <c r="C55" s="33"/>
      <c r="D55" s="35"/>
      <c r="E55" s="35"/>
      <c r="F55" s="35"/>
      <c r="G55" s="35"/>
      <c r="H55" s="33"/>
    </row>
    <row r="56" spans="1:8">
      <c r="A56" s="38"/>
      <c r="B56" s="37" t="s">
        <v>583</v>
      </c>
      <c r="C56" s="33"/>
      <c r="D56" s="35"/>
      <c r="E56" s="35"/>
      <c r="F56" s="35"/>
      <c r="G56" s="35"/>
      <c r="H56" s="33"/>
    </row>
    <row r="57" spans="1:8">
      <c r="A57" s="38"/>
      <c r="B57" s="34" t="str">
        <f>B49</f>
        <v>Stair Case Area</v>
      </c>
      <c r="C57" s="33">
        <f>C49</f>
        <v>0</v>
      </c>
      <c r="D57" s="35">
        <f>D49</f>
        <v>3</v>
      </c>
      <c r="E57" s="35">
        <f>E49</f>
        <v>5</v>
      </c>
      <c r="F57" s="35">
        <v>0.23</v>
      </c>
      <c r="G57" s="35">
        <f>PRODUCT(C57:F57)</f>
        <v>0</v>
      </c>
      <c r="H57" s="33" t="s">
        <v>7</v>
      </c>
    </row>
    <row r="58" spans="1:8">
      <c r="A58" s="44"/>
      <c r="B58" s="41"/>
      <c r="C58" s="40"/>
      <c r="D58" s="42"/>
      <c r="E58" s="42"/>
      <c r="F58" s="42"/>
      <c r="G58" s="42"/>
      <c r="H58" s="40"/>
    </row>
    <row r="59" spans="1:8">
      <c r="A59" s="38"/>
      <c r="B59" s="34"/>
      <c r="C59" s="33"/>
      <c r="D59" s="35"/>
      <c r="E59" s="35"/>
      <c r="F59" s="36" t="s">
        <v>33</v>
      </c>
      <c r="G59" s="36">
        <f>ROUND(SUM(G57:G58)*1.05,0)</f>
        <v>0</v>
      </c>
      <c r="H59" s="38" t="s">
        <v>7</v>
      </c>
    </row>
    <row r="60" spans="1:8">
      <c r="A60" s="38">
        <f>A55+1</f>
        <v>6</v>
      </c>
      <c r="B60" s="37" t="s">
        <v>60</v>
      </c>
      <c r="C60" s="33"/>
      <c r="D60" s="35"/>
      <c r="E60" s="35"/>
      <c r="F60" s="35"/>
      <c r="G60" s="35"/>
      <c r="H60" s="33"/>
    </row>
    <row r="61" spans="1:8">
      <c r="A61" s="38"/>
      <c r="B61" s="34" t="s">
        <v>61</v>
      </c>
      <c r="C61" s="33">
        <v>0</v>
      </c>
      <c r="D61" s="35">
        <v>3</v>
      </c>
      <c r="E61" s="35">
        <v>5.5750000000000002</v>
      </c>
      <c r="F61" s="35"/>
      <c r="G61" s="35">
        <f>ROUND(PRODUCT(C61:F61),0)</f>
        <v>0</v>
      </c>
      <c r="H61" s="33" t="s">
        <v>6</v>
      </c>
    </row>
    <row r="62" spans="1:8">
      <c r="A62" s="44"/>
      <c r="B62" s="41"/>
      <c r="C62" s="40"/>
      <c r="D62" s="42"/>
      <c r="E62" s="42"/>
      <c r="F62" s="42"/>
      <c r="G62" s="42"/>
      <c r="H62" s="40"/>
    </row>
    <row r="63" spans="1:8">
      <c r="A63" s="38"/>
      <c r="B63" s="37"/>
      <c r="C63" s="33"/>
      <c r="D63" s="35"/>
      <c r="E63" s="35"/>
      <c r="F63" s="36"/>
      <c r="G63" s="36">
        <f>ROUND(SUM(G61:G62)*1.05,0)</f>
        <v>0</v>
      </c>
      <c r="H63" s="33" t="s">
        <v>6</v>
      </c>
    </row>
    <row r="64" spans="1:8">
      <c r="A64" s="38"/>
      <c r="B64" s="37"/>
      <c r="C64" s="33"/>
      <c r="D64" s="35"/>
      <c r="E64" s="35"/>
      <c r="F64" s="36"/>
      <c r="G64" s="36"/>
      <c r="H64" s="38"/>
    </row>
    <row r="65" spans="1:8">
      <c r="A65" s="38"/>
      <c r="B65" s="37" t="s">
        <v>185</v>
      </c>
      <c r="C65" s="33"/>
      <c r="D65" s="35"/>
      <c r="E65" s="35"/>
      <c r="F65" s="36"/>
      <c r="G65" s="36">
        <f>+G63</f>
        <v>0</v>
      </c>
      <c r="H65" s="38" t="s">
        <v>6</v>
      </c>
    </row>
    <row r="66" spans="1:8">
      <c r="A66" s="38"/>
      <c r="B66" s="37"/>
      <c r="C66" s="33"/>
      <c r="D66" s="35"/>
      <c r="E66" s="35"/>
      <c r="F66" s="36"/>
      <c r="G66" s="36"/>
      <c r="H66" s="38"/>
    </row>
    <row r="67" spans="1:8">
      <c r="A67" s="38">
        <f>A60+1</f>
        <v>7</v>
      </c>
      <c r="B67" s="37" t="s">
        <v>62</v>
      </c>
      <c r="C67" s="33"/>
      <c r="D67" s="35"/>
      <c r="E67" s="35"/>
      <c r="F67" s="36"/>
      <c r="G67" s="36"/>
      <c r="H67" s="38"/>
    </row>
    <row r="68" spans="1:8">
      <c r="A68" s="44"/>
      <c r="B68" s="48" t="s">
        <v>231</v>
      </c>
      <c r="C68" s="40"/>
      <c r="D68" s="42"/>
      <c r="E68" s="42"/>
      <c r="F68" s="45"/>
      <c r="G68" s="45"/>
      <c r="H68" s="44"/>
    </row>
    <row r="69" spans="1:8">
      <c r="A69" s="38"/>
      <c r="B69" s="37" t="s">
        <v>63</v>
      </c>
      <c r="C69" s="33"/>
      <c r="D69" s="35"/>
      <c r="E69" s="35"/>
      <c r="F69" s="36"/>
      <c r="G69" s="36"/>
      <c r="H69" s="38"/>
    </row>
    <row r="70" spans="1:8">
      <c r="A70" s="38"/>
      <c r="B70" s="34" t="s">
        <v>64</v>
      </c>
      <c r="C70" s="33">
        <f>C45</f>
        <v>0</v>
      </c>
      <c r="D70" s="35">
        <f>D45</f>
        <v>9.8000000000000007</v>
      </c>
      <c r="E70" s="35">
        <v>0.45</v>
      </c>
      <c r="F70" s="35">
        <v>0.6</v>
      </c>
      <c r="G70" s="35">
        <f>PRODUCT(C70:F70)</f>
        <v>0</v>
      </c>
      <c r="H70" s="33" t="s">
        <v>7</v>
      </c>
    </row>
    <row r="71" spans="1:8">
      <c r="A71" s="44"/>
      <c r="B71" s="41"/>
      <c r="C71" s="40"/>
      <c r="D71" s="42"/>
      <c r="E71" s="42"/>
      <c r="F71" s="42"/>
      <c r="G71" s="42"/>
      <c r="H71" s="40"/>
    </row>
    <row r="72" spans="1:8">
      <c r="A72" s="38"/>
      <c r="B72" s="37"/>
      <c r="C72" s="33"/>
      <c r="D72" s="35"/>
      <c r="E72" s="35"/>
      <c r="F72" s="36"/>
      <c r="G72" s="36">
        <f>ROUND(SUM(G70:G71)*1.05,0)</f>
        <v>0</v>
      </c>
      <c r="H72" s="38" t="s">
        <v>7</v>
      </c>
    </row>
    <row r="73" spans="1:8">
      <c r="A73" s="38"/>
      <c r="B73" s="37" t="s">
        <v>65</v>
      </c>
      <c r="C73" s="33"/>
      <c r="D73" s="35"/>
      <c r="E73" s="35"/>
      <c r="F73" s="36"/>
      <c r="G73" s="36"/>
      <c r="H73" s="38"/>
    </row>
    <row r="74" spans="1:8">
      <c r="A74" s="38"/>
      <c r="B74" s="37" t="str">
        <f>B70</f>
        <v>All Round Length</v>
      </c>
      <c r="C74" s="33">
        <f>C70</f>
        <v>0</v>
      </c>
      <c r="D74" s="35">
        <f>D70</f>
        <v>9.8000000000000007</v>
      </c>
      <c r="E74" s="35">
        <v>0.38</v>
      </c>
      <c r="F74" s="35">
        <f>F32-F125</f>
        <v>0.7</v>
      </c>
      <c r="G74" s="35">
        <f>PRODUCT(C74:F74)</f>
        <v>0</v>
      </c>
      <c r="H74" s="33" t="s">
        <v>7</v>
      </c>
    </row>
    <row r="75" spans="1:8">
      <c r="A75" s="44"/>
      <c r="B75" s="48"/>
      <c r="C75" s="40"/>
      <c r="D75" s="42"/>
      <c r="E75" s="42"/>
      <c r="F75" s="42"/>
      <c r="G75" s="42"/>
      <c r="H75" s="40"/>
    </row>
    <row r="76" spans="1:8">
      <c r="A76" s="38"/>
      <c r="B76" s="37"/>
      <c r="C76" s="33"/>
      <c r="D76" s="35"/>
      <c r="E76" s="35"/>
      <c r="F76" s="36"/>
      <c r="G76" s="36">
        <f>ROUND(SUM(G74:G75)*1.05,0)</f>
        <v>0</v>
      </c>
      <c r="H76" s="38" t="s">
        <v>7</v>
      </c>
    </row>
    <row r="77" spans="1:8">
      <c r="A77" s="38"/>
      <c r="B77" s="37"/>
      <c r="C77" s="33"/>
      <c r="D77" s="35"/>
      <c r="E77" s="35"/>
      <c r="F77" s="36"/>
      <c r="G77" s="36"/>
      <c r="H77" s="33"/>
    </row>
    <row r="78" spans="1:8">
      <c r="A78" s="38"/>
      <c r="B78" s="37" t="s">
        <v>66</v>
      </c>
      <c r="C78" s="33"/>
      <c r="D78" s="35"/>
      <c r="E78" s="35"/>
      <c r="F78" s="36"/>
      <c r="G78" s="36">
        <f>G72+G76</f>
        <v>0</v>
      </c>
      <c r="H78" s="38" t="s">
        <v>7</v>
      </c>
    </row>
    <row r="79" spans="1:8">
      <c r="A79" s="38"/>
      <c r="B79" s="37"/>
      <c r="C79" s="33"/>
      <c r="D79" s="35"/>
      <c r="E79" s="35"/>
      <c r="F79" s="36"/>
      <c r="G79" s="36"/>
      <c r="H79" s="33"/>
    </row>
    <row r="80" spans="1:8">
      <c r="A80" s="38">
        <f>A67+1</f>
        <v>8</v>
      </c>
      <c r="B80" s="37" t="s">
        <v>67</v>
      </c>
      <c r="C80" s="33"/>
      <c r="D80" s="35"/>
      <c r="E80" s="35"/>
      <c r="F80" s="35"/>
      <c r="G80" s="35"/>
      <c r="H80" s="33"/>
    </row>
    <row r="81" spans="1:8">
      <c r="A81" s="38"/>
      <c r="B81" s="34"/>
      <c r="C81" s="33">
        <v>0</v>
      </c>
      <c r="D81" s="35">
        <f>3*2+5</f>
        <v>11</v>
      </c>
      <c r="E81" s="35">
        <v>0.75</v>
      </c>
      <c r="F81" s="35"/>
      <c r="G81" s="35">
        <f>ROUND(PRODUCT(C81:F81),0)</f>
        <v>0</v>
      </c>
      <c r="H81" s="33" t="s">
        <v>6</v>
      </c>
    </row>
    <row r="82" spans="1:8">
      <c r="A82" s="44"/>
      <c r="B82" s="41"/>
      <c r="C82" s="40"/>
      <c r="D82" s="42"/>
      <c r="E82" s="42"/>
      <c r="F82" s="42"/>
      <c r="G82" s="42"/>
      <c r="H82" s="40"/>
    </row>
    <row r="83" spans="1:8">
      <c r="A83" s="38"/>
      <c r="B83" s="37"/>
      <c r="C83" s="33"/>
      <c r="D83" s="35"/>
      <c r="E83" s="35"/>
      <c r="F83" s="36"/>
      <c r="G83" s="36">
        <f>ROUND(SUM(G81:G82)*1.05,0)</f>
        <v>0</v>
      </c>
      <c r="H83" s="33" t="s">
        <v>6</v>
      </c>
    </row>
    <row r="84" spans="1:8">
      <c r="A84" s="38"/>
      <c r="B84" s="37"/>
      <c r="C84" s="33"/>
      <c r="D84" s="35"/>
      <c r="E84" s="35"/>
      <c r="F84" s="36"/>
      <c r="G84" s="36"/>
      <c r="H84" s="38"/>
    </row>
    <row r="85" spans="1:8">
      <c r="A85" s="38"/>
      <c r="B85" s="37" t="s">
        <v>68</v>
      </c>
      <c r="C85" s="33"/>
      <c r="D85" s="35"/>
      <c r="E85" s="35"/>
      <c r="F85" s="36"/>
      <c r="G85" s="36">
        <f>+G83</f>
        <v>0</v>
      </c>
      <c r="H85" s="38" t="s">
        <v>6</v>
      </c>
    </row>
    <row r="86" spans="1:8">
      <c r="A86" s="38"/>
      <c r="B86" s="37"/>
      <c r="C86" s="33"/>
      <c r="D86" s="35"/>
      <c r="E86" s="35"/>
      <c r="F86" s="36"/>
      <c r="G86" s="36"/>
      <c r="H86" s="38"/>
    </row>
    <row r="87" spans="1:8">
      <c r="A87" s="38">
        <f>A80+1</f>
        <v>9</v>
      </c>
      <c r="B87" s="37" t="s">
        <v>69</v>
      </c>
      <c r="C87" s="33"/>
      <c r="D87" s="35"/>
      <c r="E87" s="35"/>
      <c r="F87" s="35"/>
      <c r="G87" s="36"/>
      <c r="H87" s="38"/>
    </row>
    <row r="88" spans="1:8">
      <c r="A88" s="38" t="s">
        <v>70</v>
      </c>
      <c r="B88" s="37" t="s">
        <v>216</v>
      </c>
      <c r="C88" s="33"/>
      <c r="D88" s="35"/>
      <c r="E88" s="35"/>
      <c r="F88" s="35"/>
      <c r="G88" s="35"/>
      <c r="H88" s="33"/>
    </row>
    <row r="89" spans="1:8">
      <c r="A89" s="38"/>
      <c r="B89" s="34" t="str">
        <f>B41</f>
        <v>F-2</v>
      </c>
      <c r="C89" s="33">
        <f>C41</f>
        <v>0</v>
      </c>
      <c r="D89" s="35">
        <f>D9-0.15*2</f>
        <v>1.8</v>
      </c>
      <c r="E89" s="35">
        <f>E9-0.15*2</f>
        <v>1.8</v>
      </c>
      <c r="F89" s="35">
        <v>0.55000000000000004</v>
      </c>
      <c r="G89" s="35">
        <f>PRODUCT(C89:F89)</f>
        <v>0</v>
      </c>
      <c r="H89" s="33" t="s">
        <v>7</v>
      </c>
    </row>
    <row r="90" spans="1:8">
      <c r="A90" s="44"/>
      <c r="B90" s="41"/>
      <c r="C90" s="40"/>
      <c r="D90" s="42"/>
      <c r="E90" s="42"/>
      <c r="F90" s="42"/>
      <c r="G90" s="42"/>
      <c r="H90" s="40"/>
    </row>
    <row r="91" spans="1:8">
      <c r="A91" s="38"/>
      <c r="B91" s="37" t="s">
        <v>71</v>
      </c>
      <c r="C91" s="33"/>
      <c r="D91" s="35"/>
      <c r="E91" s="35"/>
      <c r="F91" s="35"/>
      <c r="G91" s="36">
        <f>ROUND(SUM(G89:G90)*1.05,0)</f>
        <v>0</v>
      </c>
      <c r="H91" s="38" t="s">
        <v>7</v>
      </c>
    </row>
    <row r="92" spans="1:8">
      <c r="A92" s="38"/>
      <c r="B92" s="37"/>
      <c r="C92" s="33"/>
      <c r="D92" s="35"/>
      <c r="E92" s="35"/>
      <c r="F92" s="35"/>
      <c r="G92" s="36"/>
      <c r="H92" s="38"/>
    </row>
    <row r="93" spans="1:8">
      <c r="A93" s="38" t="s">
        <v>72</v>
      </c>
      <c r="B93" s="37" t="s">
        <v>73</v>
      </c>
      <c r="C93" s="33"/>
      <c r="D93" s="35"/>
      <c r="E93" s="35"/>
      <c r="F93" s="35"/>
      <c r="G93" s="36"/>
      <c r="H93" s="33"/>
    </row>
    <row r="94" spans="1:8">
      <c r="A94" s="44"/>
      <c r="B94" s="48" t="s">
        <v>91</v>
      </c>
      <c r="C94" s="40"/>
      <c r="D94" s="42"/>
      <c r="E94" s="42"/>
      <c r="F94" s="42"/>
      <c r="G94" s="45"/>
      <c r="H94" s="40"/>
    </row>
    <row r="95" spans="1:8">
      <c r="A95" s="38"/>
      <c r="B95" s="37" t="s">
        <v>217</v>
      </c>
      <c r="C95" s="33"/>
      <c r="D95" s="35"/>
      <c r="E95" s="35"/>
      <c r="F95" s="35"/>
      <c r="G95" s="36"/>
      <c r="H95" s="33"/>
    </row>
    <row r="96" spans="1:8">
      <c r="A96" s="38"/>
      <c r="B96" s="34" t="s">
        <v>214</v>
      </c>
      <c r="C96" s="33">
        <f>C89</f>
        <v>0</v>
      </c>
      <c r="D96" s="35">
        <v>0.23</v>
      </c>
      <c r="E96" s="35">
        <v>0.45</v>
      </c>
      <c r="F96" s="35">
        <f>F9+F15+F32-F41-F89-F125</f>
        <v>2.5499999999999998</v>
      </c>
      <c r="G96" s="35">
        <f>PRODUCT(C96:F96)</f>
        <v>0</v>
      </c>
      <c r="H96" s="33" t="s">
        <v>7</v>
      </c>
    </row>
    <row r="97" spans="1:8">
      <c r="A97" s="44"/>
      <c r="B97" s="41"/>
      <c r="C97" s="40"/>
      <c r="D97" s="42"/>
      <c r="E97" s="42"/>
      <c r="F97" s="42"/>
      <c r="G97" s="42"/>
      <c r="H97" s="40"/>
    </row>
    <row r="98" spans="1:8">
      <c r="A98" s="38"/>
      <c r="B98" s="37" t="s">
        <v>76</v>
      </c>
      <c r="C98" s="33"/>
      <c r="D98" s="35"/>
      <c r="E98" s="35"/>
      <c r="F98" s="35"/>
      <c r="G98" s="36">
        <f>ROUND(SUM(G96:G97)*1.05,0)</f>
        <v>0</v>
      </c>
      <c r="H98" s="38" t="s">
        <v>7</v>
      </c>
    </row>
    <row r="99" spans="1:8">
      <c r="A99" s="38"/>
      <c r="B99" s="37"/>
      <c r="C99" s="33"/>
      <c r="D99" s="35"/>
      <c r="E99" s="35"/>
      <c r="F99" s="35"/>
      <c r="G99" s="36"/>
      <c r="H99" s="38"/>
    </row>
    <row r="100" spans="1:8">
      <c r="A100" s="38"/>
      <c r="B100" s="37" t="s">
        <v>218</v>
      </c>
      <c r="C100" s="33"/>
      <c r="D100" s="35"/>
      <c r="E100" s="35"/>
      <c r="F100" s="35"/>
      <c r="G100" s="35"/>
      <c r="H100" s="33"/>
    </row>
    <row r="101" spans="1:8">
      <c r="A101" s="38"/>
      <c r="B101" s="34" t="str">
        <f>B96</f>
        <v>C2</v>
      </c>
      <c r="C101" s="33">
        <f>C96</f>
        <v>0</v>
      </c>
      <c r="D101" s="35">
        <f>D96</f>
        <v>0.23</v>
      </c>
      <c r="E101" s="35">
        <f>E96</f>
        <v>0.45</v>
      </c>
      <c r="F101" s="35">
        <v>3</v>
      </c>
      <c r="G101" s="35">
        <f>PRODUCT(C101:F101)</f>
        <v>0</v>
      </c>
      <c r="H101" s="33" t="s">
        <v>7</v>
      </c>
    </row>
    <row r="102" spans="1:8">
      <c r="A102" s="44"/>
      <c r="B102" s="41"/>
      <c r="C102" s="40"/>
      <c r="D102" s="42"/>
      <c r="E102" s="42"/>
      <c r="F102" s="42"/>
      <c r="G102" s="42"/>
      <c r="H102" s="40"/>
    </row>
    <row r="103" spans="1:8">
      <c r="A103" s="38"/>
      <c r="B103" s="37" t="s">
        <v>41</v>
      </c>
      <c r="C103" s="33"/>
      <c r="D103" s="35"/>
      <c r="E103" s="35"/>
      <c r="F103" s="35"/>
      <c r="G103" s="36">
        <f>ROUND(SUM(G101:G102)*1.05,0)</f>
        <v>0</v>
      </c>
      <c r="H103" s="38" t="s">
        <v>7</v>
      </c>
    </row>
    <row r="104" spans="1:8">
      <c r="A104" s="44"/>
      <c r="B104" s="48"/>
      <c r="C104" s="40"/>
      <c r="D104" s="42"/>
      <c r="E104" s="42"/>
      <c r="F104" s="42"/>
      <c r="G104" s="45"/>
      <c r="H104" s="44"/>
    </row>
    <row r="105" spans="1:8">
      <c r="A105" s="44"/>
      <c r="B105" s="48" t="s">
        <v>221</v>
      </c>
      <c r="C105" s="40"/>
      <c r="D105" s="42"/>
      <c r="E105" s="42"/>
      <c r="F105" s="42"/>
      <c r="G105" s="45"/>
      <c r="H105" s="44"/>
    </row>
    <row r="106" spans="1:8">
      <c r="A106" s="38"/>
      <c r="B106" s="37" t="s">
        <v>220</v>
      </c>
      <c r="C106" s="33"/>
      <c r="D106" s="35"/>
      <c r="E106" s="35"/>
      <c r="F106" s="35"/>
      <c r="G106" s="35"/>
      <c r="H106" s="33"/>
    </row>
    <row r="107" spans="1:8">
      <c r="A107" s="38"/>
      <c r="B107" s="34" t="s">
        <v>75</v>
      </c>
      <c r="C107" s="33">
        <v>8</v>
      </c>
      <c r="D107" s="35">
        <v>0.23</v>
      </c>
      <c r="E107" s="35">
        <v>0.45</v>
      </c>
      <c r="F107" s="35">
        <v>3.3</v>
      </c>
      <c r="G107" s="35">
        <f>PRODUCT(C107:F107)</f>
        <v>2.7324000000000002</v>
      </c>
      <c r="H107" s="33" t="s">
        <v>7</v>
      </c>
    </row>
    <row r="108" spans="1:8">
      <c r="A108" s="38"/>
      <c r="B108" s="34"/>
      <c r="C108" s="33"/>
      <c r="D108" s="35"/>
      <c r="E108" s="35"/>
      <c r="F108" s="35"/>
      <c r="G108" s="35"/>
      <c r="H108" s="33"/>
    </row>
    <row r="109" spans="1:8">
      <c r="A109" s="38"/>
      <c r="B109" s="37" t="s">
        <v>41</v>
      </c>
      <c r="C109" s="33"/>
      <c r="D109" s="35"/>
      <c r="E109" s="35"/>
      <c r="F109" s="35"/>
      <c r="G109" s="36">
        <f>ROUND(SUM(G107:G108)*1.05,0)</f>
        <v>3</v>
      </c>
      <c r="H109" s="38" t="s">
        <v>7</v>
      </c>
    </row>
    <row r="110" spans="1:8">
      <c r="A110" s="44"/>
      <c r="B110" s="48"/>
      <c r="C110" s="40"/>
      <c r="D110" s="42"/>
      <c r="E110" s="42"/>
      <c r="F110" s="42"/>
      <c r="G110" s="45"/>
      <c r="H110" s="44"/>
    </row>
    <row r="111" spans="1:8">
      <c r="A111" s="44"/>
      <c r="B111" s="48" t="s">
        <v>224</v>
      </c>
      <c r="C111" s="40"/>
      <c r="D111" s="42"/>
      <c r="E111" s="42"/>
      <c r="F111" s="42"/>
      <c r="G111" s="45"/>
      <c r="H111" s="44"/>
    </row>
    <row r="112" spans="1:8">
      <c r="A112" s="38"/>
      <c r="B112" s="37" t="s">
        <v>225</v>
      </c>
      <c r="C112" s="33"/>
      <c r="D112" s="35"/>
      <c r="E112" s="35"/>
      <c r="F112" s="35"/>
      <c r="G112" s="35"/>
      <c r="H112" s="33"/>
    </row>
    <row r="113" spans="1:8">
      <c r="A113" s="38"/>
      <c r="B113" s="34" t="s">
        <v>75</v>
      </c>
      <c r="C113" s="33">
        <v>0</v>
      </c>
      <c r="D113" s="35">
        <v>0.23</v>
      </c>
      <c r="E113" s="35">
        <v>0.45</v>
      </c>
      <c r="F113" s="35">
        <v>2.8</v>
      </c>
      <c r="G113" s="35">
        <f>PRODUCT(C113:F113)</f>
        <v>0</v>
      </c>
      <c r="H113" s="33" t="s">
        <v>7</v>
      </c>
    </row>
    <row r="114" spans="1:8">
      <c r="A114" s="38"/>
      <c r="B114" s="34"/>
      <c r="C114" s="33"/>
      <c r="D114" s="35"/>
      <c r="E114" s="35"/>
      <c r="F114" s="35"/>
      <c r="G114" s="35"/>
      <c r="H114" s="33"/>
    </row>
    <row r="115" spans="1:8">
      <c r="A115" s="38"/>
      <c r="B115" s="37" t="s">
        <v>41</v>
      </c>
      <c r="C115" s="33"/>
      <c r="D115" s="35"/>
      <c r="E115" s="35"/>
      <c r="F115" s="35"/>
      <c r="G115" s="36">
        <f>ROUND(SUM(G113:G114)*1.05,0)</f>
        <v>0</v>
      </c>
      <c r="H115" s="38" t="s">
        <v>7</v>
      </c>
    </row>
    <row r="116" spans="1:8">
      <c r="A116" s="38"/>
      <c r="B116" s="37"/>
      <c r="C116" s="33"/>
      <c r="D116" s="35"/>
      <c r="E116" s="35"/>
      <c r="F116" s="35"/>
      <c r="G116" s="36"/>
      <c r="H116" s="38"/>
    </row>
    <row r="117" spans="1:8">
      <c r="A117" s="38"/>
      <c r="B117" s="37" t="s">
        <v>78</v>
      </c>
      <c r="C117" s="33"/>
      <c r="D117" s="36" t="s">
        <v>79</v>
      </c>
      <c r="E117" s="36"/>
      <c r="F117" s="35"/>
      <c r="G117" s="36">
        <f>G98</f>
        <v>0</v>
      </c>
      <c r="H117" s="38" t="s">
        <v>7</v>
      </c>
    </row>
    <row r="118" spans="1:8">
      <c r="A118" s="38"/>
      <c r="B118" s="37" t="s">
        <v>78</v>
      </c>
      <c r="C118" s="142" t="s">
        <v>233</v>
      </c>
      <c r="D118" s="143"/>
      <c r="E118" s="144"/>
      <c r="F118" s="145"/>
      <c r="G118" s="36">
        <f>G103</f>
        <v>0</v>
      </c>
      <c r="H118" s="38" t="s">
        <v>7</v>
      </c>
    </row>
    <row r="119" spans="1:8">
      <c r="A119" s="44"/>
      <c r="B119" s="37" t="s">
        <v>78</v>
      </c>
      <c r="C119" s="33"/>
      <c r="D119" s="36" t="s">
        <v>219</v>
      </c>
      <c r="E119" s="36"/>
      <c r="F119" s="35"/>
      <c r="G119" s="36">
        <f>G109</f>
        <v>3</v>
      </c>
      <c r="H119" s="38" t="s">
        <v>7</v>
      </c>
    </row>
    <row r="120" spans="1:8">
      <c r="A120" s="44"/>
      <c r="B120" s="37" t="s">
        <v>78</v>
      </c>
      <c r="C120" s="33"/>
      <c r="D120" s="36" t="s">
        <v>226</v>
      </c>
      <c r="E120" s="36"/>
      <c r="F120" s="35"/>
      <c r="G120" s="36">
        <f>G115</f>
        <v>0</v>
      </c>
      <c r="H120" s="38" t="s">
        <v>7</v>
      </c>
    </row>
    <row r="121" spans="1:8">
      <c r="A121" s="38"/>
      <c r="B121" s="37"/>
      <c r="C121" s="36"/>
      <c r="D121" s="36"/>
      <c r="E121" s="35"/>
      <c r="F121" s="36" t="s">
        <v>23</v>
      </c>
      <c r="G121" s="36">
        <f>SUM(G117:G120)</f>
        <v>3</v>
      </c>
      <c r="H121" s="38" t="s">
        <v>7</v>
      </c>
    </row>
    <row r="122" spans="1:8">
      <c r="A122" s="38"/>
      <c r="B122" s="34"/>
      <c r="C122" s="33"/>
      <c r="D122" s="35"/>
      <c r="E122" s="35"/>
      <c r="F122" s="35"/>
      <c r="G122" s="35"/>
      <c r="H122" s="33"/>
    </row>
    <row r="123" spans="1:8">
      <c r="A123" s="38" t="s">
        <v>81</v>
      </c>
      <c r="B123" s="37" t="s">
        <v>82</v>
      </c>
      <c r="C123" s="33"/>
      <c r="D123" s="35"/>
      <c r="E123" s="35"/>
      <c r="F123" s="35"/>
      <c r="G123" s="35"/>
      <c r="H123" s="33"/>
    </row>
    <row r="124" spans="1:8">
      <c r="A124" s="38"/>
      <c r="B124" s="37" t="s">
        <v>83</v>
      </c>
      <c r="C124" s="33"/>
      <c r="D124" s="35"/>
      <c r="E124" s="35"/>
      <c r="F124" s="35"/>
      <c r="G124" s="35"/>
      <c r="H124" s="33"/>
    </row>
    <row r="125" spans="1:8">
      <c r="A125" s="38"/>
      <c r="B125" s="34" t="s">
        <v>215</v>
      </c>
      <c r="C125" s="33">
        <v>0</v>
      </c>
      <c r="D125" s="35">
        <v>3</v>
      </c>
      <c r="E125" s="35">
        <v>0.23</v>
      </c>
      <c r="F125" s="146">
        <v>0.3</v>
      </c>
      <c r="G125" s="35">
        <f>PRODUCT(C125:F125)</f>
        <v>0</v>
      </c>
      <c r="H125" s="33" t="s">
        <v>7</v>
      </c>
    </row>
    <row r="126" spans="1:8">
      <c r="A126" s="38"/>
      <c r="B126" s="37" t="s">
        <v>85</v>
      </c>
      <c r="C126" s="33"/>
      <c r="D126" s="35"/>
      <c r="E126" s="35"/>
      <c r="F126" s="146"/>
      <c r="G126" s="35"/>
      <c r="H126" s="33"/>
    </row>
    <row r="127" spans="1:8">
      <c r="A127" s="38"/>
      <c r="B127" s="34" t="s">
        <v>215</v>
      </c>
      <c r="C127" s="33">
        <v>0</v>
      </c>
      <c r="D127" s="35">
        <v>5.75</v>
      </c>
      <c r="E127" s="35">
        <v>0.23</v>
      </c>
      <c r="F127" s="146">
        <v>0.3</v>
      </c>
      <c r="G127" s="35">
        <f t="shared" ref="G127" si="1">PRODUCT(C127:F127)</f>
        <v>0</v>
      </c>
      <c r="H127" s="33" t="s">
        <v>7</v>
      </c>
    </row>
    <row r="128" spans="1:8">
      <c r="A128" s="44"/>
      <c r="B128" s="41"/>
      <c r="C128" s="40"/>
      <c r="D128" s="42"/>
      <c r="E128" s="42"/>
      <c r="F128" s="311"/>
      <c r="G128" s="42"/>
      <c r="H128" s="40"/>
    </row>
    <row r="129" spans="1:8">
      <c r="A129" s="38"/>
      <c r="B129" s="37" t="s">
        <v>41</v>
      </c>
      <c r="C129" s="33"/>
      <c r="D129" s="35"/>
      <c r="E129" s="35"/>
      <c r="F129" s="35"/>
      <c r="G129" s="36">
        <f>ROUND(SUM(G125:G128)*1.05,0)</f>
        <v>0</v>
      </c>
      <c r="H129" s="38" t="s">
        <v>7</v>
      </c>
    </row>
    <row r="130" spans="1:8">
      <c r="A130" s="44"/>
      <c r="B130" s="48"/>
      <c r="C130" s="40"/>
      <c r="D130" s="42"/>
      <c r="E130" s="42"/>
      <c r="F130" s="42"/>
      <c r="G130" s="45"/>
      <c r="H130" s="44"/>
    </row>
    <row r="131" spans="1:8">
      <c r="A131" s="38" t="s">
        <v>86</v>
      </c>
      <c r="B131" s="37" t="s">
        <v>87</v>
      </c>
      <c r="C131" s="33"/>
      <c r="D131" s="35"/>
      <c r="E131" s="35"/>
      <c r="F131" s="35"/>
      <c r="G131" s="35"/>
      <c r="H131" s="33"/>
    </row>
    <row r="132" spans="1:8">
      <c r="A132" s="38"/>
      <c r="B132" s="147" t="s">
        <v>222</v>
      </c>
      <c r="C132" s="33"/>
      <c r="D132" s="35"/>
      <c r="E132" s="35"/>
      <c r="F132" s="35"/>
      <c r="G132" s="35"/>
      <c r="H132" s="33"/>
    </row>
    <row r="133" spans="1:8">
      <c r="A133" s="38"/>
      <c r="B133" s="37" t="s">
        <v>83</v>
      </c>
      <c r="C133" s="33"/>
      <c r="D133" s="35"/>
      <c r="E133" s="35"/>
      <c r="F133" s="35"/>
      <c r="G133" s="35"/>
      <c r="H133" s="33"/>
    </row>
    <row r="134" spans="1:8">
      <c r="A134" s="38"/>
      <c r="B134" s="34" t="s">
        <v>208</v>
      </c>
      <c r="C134" s="33">
        <v>0</v>
      </c>
      <c r="D134" s="35">
        <v>3</v>
      </c>
      <c r="E134" s="35">
        <v>0.23</v>
      </c>
      <c r="F134" s="35">
        <v>0.42499999999999999</v>
      </c>
      <c r="G134" s="35">
        <f>PRODUCT(C134:F134)</f>
        <v>0</v>
      </c>
      <c r="H134" s="33" t="s">
        <v>7</v>
      </c>
    </row>
    <row r="135" spans="1:8">
      <c r="A135" s="38"/>
      <c r="B135" s="37" t="s">
        <v>85</v>
      </c>
      <c r="C135" s="33"/>
      <c r="D135" s="35"/>
      <c r="E135" s="35"/>
      <c r="F135" s="35"/>
      <c r="G135" s="35"/>
      <c r="H135" s="33"/>
    </row>
    <row r="136" spans="1:8">
      <c r="A136" s="38"/>
      <c r="B136" s="34" t="s">
        <v>209</v>
      </c>
      <c r="C136" s="33">
        <v>0</v>
      </c>
      <c r="D136" s="35">
        <v>5.75</v>
      </c>
      <c r="E136" s="35">
        <v>0.23</v>
      </c>
      <c r="F136" s="35">
        <v>0.42499999999999999</v>
      </c>
      <c r="G136" s="35">
        <f t="shared" ref="G136" si="2">PRODUCT(C136:F136)</f>
        <v>0</v>
      </c>
      <c r="H136" s="33" t="s">
        <v>7</v>
      </c>
    </row>
    <row r="137" spans="1:8">
      <c r="A137" s="44"/>
      <c r="B137" s="41"/>
      <c r="C137" s="40"/>
      <c r="D137" s="42"/>
      <c r="E137" s="42"/>
      <c r="F137" s="42"/>
      <c r="G137" s="42"/>
      <c r="H137" s="40"/>
    </row>
    <row r="138" spans="1:8">
      <c r="A138" s="38"/>
      <c r="B138" s="37"/>
      <c r="C138" s="33"/>
      <c r="D138" s="35"/>
      <c r="E138" s="35"/>
      <c r="F138" s="36" t="s">
        <v>33</v>
      </c>
      <c r="G138" s="36">
        <f>ROUND(SUM(G134:G137)*1.05,0)</f>
        <v>0</v>
      </c>
      <c r="H138" s="36" t="s">
        <v>7</v>
      </c>
    </row>
    <row r="139" spans="1:8">
      <c r="A139" s="38"/>
      <c r="B139" s="48" t="s">
        <v>221</v>
      </c>
      <c r="C139" s="33"/>
      <c r="D139" s="35"/>
      <c r="E139" s="35"/>
      <c r="F139" s="35"/>
      <c r="G139" s="35"/>
      <c r="H139" s="33"/>
    </row>
    <row r="140" spans="1:8">
      <c r="A140" s="38"/>
      <c r="B140" s="37" t="s">
        <v>83</v>
      </c>
      <c r="C140" s="33"/>
      <c r="D140" s="35"/>
      <c r="E140" s="35"/>
      <c r="F140" s="35"/>
      <c r="G140" s="35"/>
      <c r="H140" s="33"/>
    </row>
    <row r="141" spans="1:8">
      <c r="A141" s="38"/>
      <c r="B141" s="34" t="s">
        <v>208</v>
      </c>
      <c r="C141" s="33">
        <v>2</v>
      </c>
      <c r="D141" s="35">
        <f>12.96+0.6*2</f>
        <v>14.16</v>
      </c>
      <c r="E141" s="35">
        <v>0.23</v>
      </c>
      <c r="F141" s="35">
        <v>0.42499999999999999</v>
      </c>
      <c r="G141" s="35">
        <f>PRODUCT(C141:F141)</f>
        <v>2.7682799999999999</v>
      </c>
      <c r="H141" s="33" t="s">
        <v>7</v>
      </c>
    </row>
    <row r="142" spans="1:8">
      <c r="A142" s="38"/>
      <c r="B142" s="37" t="s">
        <v>85</v>
      </c>
      <c r="C142" s="33"/>
      <c r="D142" s="35"/>
      <c r="E142" s="35"/>
      <c r="F142" s="35"/>
      <c r="G142" s="35"/>
      <c r="H142" s="33"/>
    </row>
    <row r="143" spans="1:8">
      <c r="A143" s="38"/>
      <c r="B143" s="34" t="s">
        <v>209</v>
      </c>
      <c r="C143" s="33">
        <v>3</v>
      </c>
      <c r="D143" s="35">
        <f>5.44+0.6*2</f>
        <v>6.6400000000000006</v>
      </c>
      <c r="E143" s="35">
        <v>0.23</v>
      </c>
      <c r="F143" s="35">
        <v>0.42499999999999999</v>
      </c>
      <c r="G143" s="35">
        <f t="shared" ref="G143" si="3">PRODUCT(C143:F143)</f>
        <v>1.9471800000000004</v>
      </c>
      <c r="H143" s="33" t="s">
        <v>7</v>
      </c>
    </row>
    <row r="144" spans="1:8">
      <c r="A144" s="44"/>
      <c r="B144" s="41"/>
      <c r="C144" s="40"/>
      <c r="D144" s="42"/>
      <c r="E144" s="42"/>
      <c r="F144" s="42"/>
      <c r="G144" s="42"/>
      <c r="H144" s="40"/>
    </row>
    <row r="145" spans="1:8">
      <c r="A145" s="38"/>
      <c r="B145" s="37"/>
      <c r="C145" s="33"/>
      <c r="D145" s="35"/>
      <c r="E145" s="35"/>
      <c r="F145" s="36" t="s">
        <v>33</v>
      </c>
      <c r="G145" s="36">
        <f>ROUND(SUM(G141:G144)*1.05,0)</f>
        <v>5</v>
      </c>
      <c r="H145" s="36" t="s">
        <v>7</v>
      </c>
    </row>
    <row r="146" spans="1:8">
      <c r="A146" s="38"/>
      <c r="B146" s="48" t="s">
        <v>227</v>
      </c>
      <c r="C146" s="33"/>
      <c r="D146" s="35"/>
      <c r="E146" s="35"/>
      <c r="F146" s="35"/>
      <c r="G146" s="35"/>
      <c r="H146" s="33"/>
    </row>
    <row r="147" spans="1:8">
      <c r="A147" s="38"/>
      <c r="B147" s="37" t="s">
        <v>83</v>
      </c>
      <c r="C147" s="33"/>
      <c r="D147" s="35"/>
      <c r="E147" s="35"/>
      <c r="F147" s="35"/>
      <c r="G147" s="35"/>
      <c r="H147" s="33"/>
    </row>
    <row r="148" spans="1:8">
      <c r="A148" s="38"/>
      <c r="B148" s="34" t="s">
        <v>208</v>
      </c>
      <c r="C148" s="33">
        <v>0</v>
      </c>
      <c r="D148" s="35">
        <v>3</v>
      </c>
      <c r="E148" s="35">
        <v>0.23</v>
      </c>
      <c r="F148" s="35">
        <v>0.42499999999999999</v>
      </c>
      <c r="G148" s="35">
        <f>PRODUCT(C148:F148)</f>
        <v>0</v>
      </c>
      <c r="H148" s="33" t="s">
        <v>7</v>
      </c>
    </row>
    <row r="149" spans="1:8">
      <c r="A149" s="38"/>
      <c r="B149" s="37" t="s">
        <v>85</v>
      </c>
      <c r="C149" s="33"/>
      <c r="D149" s="35"/>
      <c r="E149" s="35"/>
      <c r="F149" s="35"/>
      <c r="G149" s="35"/>
      <c r="H149" s="33"/>
    </row>
    <row r="150" spans="1:8">
      <c r="A150" s="38"/>
      <c r="B150" s="34" t="s">
        <v>209</v>
      </c>
      <c r="C150" s="33">
        <v>0</v>
      </c>
      <c r="D150" s="35">
        <f>5.44+0.6*2</f>
        <v>6.6400000000000006</v>
      </c>
      <c r="E150" s="35">
        <v>0.23</v>
      </c>
      <c r="F150" s="35">
        <v>0.42499999999999999</v>
      </c>
      <c r="G150" s="35">
        <f t="shared" ref="G150" si="4">PRODUCT(C150:F150)</f>
        <v>0</v>
      </c>
      <c r="H150" s="33" t="s">
        <v>7</v>
      </c>
    </row>
    <row r="151" spans="1:8">
      <c r="A151" s="38"/>
      <c r="B151" s="34"/>
      <c r="C151" s="33"/>
      <c r="D151" s="35"/>
      <c r="E151" s="35"/>
      <c r="F151" s="42"/>
      <c r="G151" s="35"/>
      <c r="H151" s="33"/>
    </row>
    <row r="152" spans="1:8">
      <c r="A152" s="38"/>
      <c r="B152" s="37"/>
      <c r="C152" s="33"/>
      <c r="D152" s="35"/>
      <c r="E152" s="35"/>
      <c r="F152" s="36" t="s">
        <v>33</v>
      </c>
      <c r="G152" s="36">
        <f>ROUND(SUM(G148:G151)*1.05,0)</f>
        <v>0</v>
      </c>
      <c r="H152" s="36" t="s">
        <v>7</v>
      </c>
    </row>
    <row r="153" spans="1:8">
      <c r="A153" s="38"/>
      <c r="B153" s="37"/>
      <c r="C153" s="33"/>
      <c r="D153" s="35"/>
      <c r="E153" s="35"/>
      <c r="F153" s="36"/>
      <c r="G153" s="36"/>
      <c r="H153" s="36"/>
    </row>
    <row r="154" spans="1:8">
      <c r="A154" s="38"/>
      <c r="B154" s="148" t="s">
        <v>88</v>
      </c>
      <c r="C154" s="33"/>
      <c r="D154" s="36" t="s">
        <v>80</v>
      </c>
      <c r="E154" s="36"/>
      <c r="F154" s="36" t="s">
        <v>23</v>
      </c>
      <c r="G154" s="36">
        <f>G138</f>
        <v>0</v>
      </c>
      <c r="H154" s="38" t="s">
        <v>7</v>
      </c>
    </row>
    <row r="155" spans="1:8">
      <c r="A155" s="44"/>
      <c r="B155" s="148" t="s">
        <v>88</v>
      </c>
      <c r="C155" s="33"/>
      <c r="D155" s="36" t="s">
        <v>223</v>
      </c>
      <c r="E155" s="36"/>
      <c r="F155" s="36" t="s">
        <v>23</v>
      </c>
      <c r="G155" s="36">
        <f>G145</f>
        <v>5</v>
      </c>
      <c r="H155" s="38" t="s">
        <v>7</v>
      </c>
    </row>
    <row r="156" spans="1:8">
      <c r="A156" s="44"/>
      <c r="B156" s="148" t="s">
        <v>88</v>
      </c>
      <c r="C156" s="33"/>
      <c r="D156" s="36" t="s">
        <v>226</v>
      </c>
      <c r="E156" s="36"/>
      <c r="F156" s="36" t="s">
        <v>23</v>
      </c>
      <c r="G156" s="36">
        <f>G152</f>
        <v>0</v>
      </c>
      <c r="H156" s="38" t="s">
        <v>7</v>
      </c>
    </row>
    <row r="157" spans="1:8">
      <c r="A157" s="44"/>
      <c r="B157" s="280"/>
      <c r="C157" s="40"/>
      <c r="D157" s="45"/>
      <c r="E157" s="636" t="s">
        <v>110</v>
      </c>
      <c r="F157" s="637"/>
      <c r="G157" s="45">
        <f>SUM(G154:G156)</f>
        <v>5</v>
      </c>
      <c r="H157" s="38" t="s">
        <v>7</v>
      </c>
    </row>
    <row r="158" spans="1:8">
      <c r="A158" s="38"/>
      <c r="B158" s="37"/>
      <c r="C158" s="33"/>
      <c r="D158" s="35"/>
      <c r="E158" s="35"/>
      <c r="F158" s="35"/>
      <c r="G158" s="36"/>
      <c r="H158" s="36"/>
    </row>
    <row r="159" spans="1:8">
      <c r="A159" s="38" t="s">
        <v>89</v>
      </c>
      <c r="B159" s="37" t="s">
        <v>90</v>
      </c>
      <c r="C159" s="33"/>
      <c r="D159" s="35"/>
      <c r="E159" s="35"/>
      <c r="F159" s="35"/>
      <c r="G159" s="35"/>
      <c r="H159" s="33"/>
    </row>
    <row r="160" spans="1:8">
      <c r="A160" s="38"/>
      <c r="B160" s="37" t="s">
        <v>221</v>
      </c>
      <c r="C160" s="33"/>
      <c r="D160" s="35"/>
      <c r="E160" s="35"/>
      <c r="F160" s="35"/>
      <c r="G160" s="35"/>
      <c r="H160" s="35"/>
    </row>
    <row r="161" spans="1:8">
      <c r="A161" s="38"/>
      <c r="B161" s="34" t="s">
        <v>737</v>
      </c>
      <c r="C161" s="33">
        <v>1</v>
      </c>
      <c r="D161" s="35">
        <f>12.96+0.6*2</f>
        <v>14.16</v>
      </c>
      <c r="E161" s="35">
        <f>5.44+0.6*2</f>
        <v>6.6400000000000006</v>
      </c>
      <c r="F161" s="146">
        <v>0.125</v>
      </c>
      <c r="G161" s="35">
        <f>PRODUCT(C161:F161)</f>
        <v>11.752800000000001</v>
      </c>
      <c r="H161" s="33" t="s">
        <v>7</v>
      </c>
    </row>
    <row r="162" spans="1:8">
      <c r="A162" s="38"/>
      <c r="B162" s="34"/>
      <c r="C162" s="33"/>
      <c r="D162" s="35"/>
      <c r="E162" s="35"/>
      <c r="F162" s="146"/>
      <c r="G162" s="35"/>
      <c r="H162" s="33"/>
    </row>
    <row r="163" spans="1:8">
      <c r="A163" s="38"/>
      <c r="B163" s="34"/>
      <c r="C163" s="33"/>
      <c r="D163" s="35"/>
      <c r="E163" s="35"/>
      <c r="F163" s="35"/>
      <c r="G163" s="36">
        <f>ROUND(SUM(G161:G162)*1.05,0)</f>
        <v>12</v>
      </c>
      <c r="H163" s="33" t="s">
        <v>7</v>
      </c>
    </row>
    <row r="164" spans="1:8">
      <c r="A164" s="38"/>
      <c r="B164" s="34"/>
      <c r="C164" s="33"/>
      <c r="D164" s="35"/>
      <c r="E164" s="35"/>
      <c r="F164" s="35"/>
      <c r="G164" s="36"/>
      <c r="H164" s="38"/>
    </row>
    <row r="165" spans="1:8">
      <c r="A165" s="38"/>
      <c r="B165" s="37" t="s">
        <v>227</v>
      </c>
      <c r="E165" s="35"/>
    </row>
    <row r="166" spans="1:8">
      <c r="A166" s="38"/>
      <c r="B166" s="34" t="s">
        <v>228</v>
      </c>
      <c r="C166" s="33">
        <v>0</v>
      </c>
      <c r="D166" s="35">
        <v>3</v>
      </c>
      <c r="E166" s="35">
        <f>5.44+0.6*2</f>
        <v>6.6400000000000006</v>
      </c>
      <c r="F166" s="146">
        <v>0.125</v>
      </c>
      <c r="G166" s="35">
        <f>PRODUCT(C166:F166)</f>
        <v>0</v>
      </c>
      <c r="H166" s="33" t="s">
        <v>7</v>
      </c>
    </row>
    <row r="167" spans="1:8">
      <c r="A167" s="44"/>
      <c r="B167" s="41"/>
      <c r="C167" s="40"/>
      <c r="D167" s="42"/>
      <c r="E167" s="42"/>
      <c r="F167" s="146"/>
      <c r="G167" s="35"/>
      <c r="H167" s="33"/>
    </row>
    <row r="168" spans="1:8">
      <c r="A168" s="38"/>
      <c r="B168" s="34"/>
      <c r="C168" s="33"/>
      <c r="D168" s="35"/>
      <c r="E168" s="35"/>
      <c r="F168" s="35"/>
      <c r="G168" s="36">
        <f>ROUND(SUM(G166:G167)*1.05,0)</f>
        <v>0</v>
      </c>
      <c r="H168" s="33" t="s">
        <v>7</v>
      </c>
    </row>
    <row r="169" spans="1:8">
      <c r="A169" s="38"/>
      <c r="B169" s="34"/>
      <c r="C169" s="33"/>
      <c r="D169" s="35"/>
      <c r="E169" s="35"/>
      <c r="F169" s="35"/>
      <c r="G169" s="36"/>
      <c r="H169" s="38"/>
    </row>
    <row r="170" spans="1:8">
      <c r="A170" s="38"/>
      <c r="B170" s="148" t="s">
        <v>90</v>
      </c>
      <c r="C170" s="33"/>
      <c r="D170" s="36" t="s">
        <v>223</v>
      </c>
      <c r="E170" s="36"/>
      <c r="F170" s="36" t="s">
        <v>23</v>
      </c>
      <c r="G170" s="36">
        <f>G163</f>
        <v>12</v>
      </c>
      <c r="H170" s="36" t="s">
        <v>7</v>
      </c>
    </row>
    <row r="171" spans="1:8">
      <c r="A171" s="44"/>
      <c r="B171" s="148" t="s">
        <v>90</v>
      </c>
      <c r="C171" s="40"/>
      <c r="D171" s="36" t="s">
        <v>226</v>
      </c>
      <c r="E171" s="45"/>
      <c r="F171" s="36" t="s">
        <v>23</v>
      </c>
      <c r="G171" s="36">
        <f>G168</f>
        <v>0</v>
      </c>
      <c r="H171" s="36" t="s">
        <v>7</v>
      </c>
    </row>
    <row r="172" spans="1:8">
      <c r="A172" s="44"/>
      <c r="B172" s="280"/>
      <c r="C172" s="40"/>
      <c r="D172" s="45"/>
      <c r="E172" s="636" t="s">
        <v>110</v>
      </c>
      <c r="F172" s="637"/>
      <c r="G172" s="45">
        <f>SUM(G170:G171)</f>
        <v>12</v>
      </c>
      <c r="H172" s="38" t="s">
        <v>7</v>
      </c>
    </row>
    <row r="173" spans="1:8">
      <c r="A173" s="38"/>
      <c r="B173" s="148"/>
      <c r="C173" s="33"/>
      <c r="D173" s="36"/>
      <c r="E173" s="36"/>
      <c r="F173" s="36"/>
      <c r="G173" s="36"/>
      <c r="H173" s="36"/>
    </row>
    <row r="174" spans="1:8">
      <c r="A174" s="38"/>
      <c r="B174" s="37" t="s">
        <v>93</v>
      </c>
      <c r="C174" s="33"/>
      <c r="D174" s="35"/>
      <c r="E174" s="35"/>
      <c r="F174" s="36"/>
      <c r="G174" s="36"/>
      <c r="H174" s="36"/>
    </row>
    <row r="175" spans="1:8">
      <c r="A175" s="44"/>
      <c r="B175" s="48" t="s">
        <v>80</v>
      </c>
      <c r="C175" s="40"/>
      <c r="D175" s="42"/>
      <c r="E175" s="42"/>
      <c r="F175" s="45"/>
      <c r="G175" s="45"/>
      <c r="H175" s="45"/>
    </row>
    <row r="176" spans="1:8">
      <c r="A176" s="38"/>
      <c r="B176" s="37" t="s">
        <v>94</v>
      </c>
      <c r="C176" s="33"/>
      <c r="D176" s="35"/>
      <c r="E176" s="35"/>
      <c r="F176" s="35"/>
      <c r="G176" s="35"/>
      <c r="H176" s="33"/>
    </row>
    <row r="177" spans="1:8">
      <c r="A177" s="38"/>
      <c r="B177" s="34" t="s">
        <v>95</v>
      </c>
      <c r="C177" s="33">
        <v>0</v>
      </c>
      <c r="D177" s="35">
        <f>(3/0.15)*0.3</f>
        <v>6</v>
      </c>
      <c r="E177" s="35">
        <v>1.5</v>
      </c>
      <c r="F177" s="35">
        <v>0.17499999999999999</v>
      </c>
      <c r="G177" s="35">
        <f>PRODUCT(C177:F177)</f>
        <v>0</v>
      </c>
      <c r="H177" s="35" t="s">
        <v>7</v>
      </c>
    </row>
    <row r="178" spans="1:8">
      <c r="A178" s="38"/>
      <c r="B178" s="34" t="s">
        <v>96</v>
      </c>
      <c r="C178" s="33">
        <v>0</v>
      </c>
      <c r="D178" s="35">
        <v>1.2</v>
      </c>
      <c r="E178" s="35">
        <v>0.3</v>
      </c>
      <c r="F178" s="35">
        <v>0.15</v>
      </c>
      <c r="G178" s="35">
        <f>PRODUCT(C178:F178)</f>
        <v>0</v>
      </c>
      <c r="H178" s="35" t="s">
        <v>7</v>
      </c>
    </row>
    <row r="179" spans="1:8">
      <c r="A179" s="38"/>
      <c r="B179" s="34" t="s">
        <v>97</v>
      </c>
      <c r="C179" s="33">
        <v>0</v>
      </c>
      <c r="D179" s="35">
        <v>3</v>
      </c>
      <c r="E179" s="35">
        <v>1.5</v>
      </c>
      <c r="F179" s="35">
        <v>0.17499999999999999</v>
      </c>
      <c r="G179" s="35">
        <f>PRODUCT(C179:F179)</f>
        <v>0</v>
      </c>
      <c r="H179" s="35" t="s">
        <v>7</v>
      </c>
    </row>
    <row r="180" spans="1:8">
      <c r="A180" s="38"/>
      <c r="B180" s="34" t="s">
        <v>98</v>
      </c>
      <c r="C180" s="33">
        <v>0</v>
      </c>
      <c r="D180" s="35">
        <f>2.4-0.23</f>
        <v>2.17</v>
      </c>
      <c r="E180" s="35">
        <v>0.23</v>
      </c>
      <c r="F180" s="35">
        <v>0.47499999999999998</v>
      </c>
      <c r="G180" s="35">
        <f>PRODUCT(C180:F180)</f>
        <v>0</v>
      </c>
      <c r="H180" s="35" t="s">
        <v>7</v>
      </c>
    </row>
    <row r="181" spans="1:8">
      <c r="A181" s="44"/>
      <c r="B181" s="41"/>
      <c r="C181" s="40"/>
      <c r="D181" s="42"/>
      <c r="E181" s="42"/>
      <c r="F181" s="42"/>
      <c r="G181" s="42"/>
      <c r="H181" s="42"/>
    </row>
    <row r="182" spans="1:8">
      <c r="A182" s="38"/>
      <c r="B182" s="34"/>
      <c r="C182" s="33"/>
      <c r="D182" s="35"/>
      <c r="E182" s="35"/>
      <c r="F182" s="35"/>
      <c r="G182" s="36">
        <f>ROUND(SUM(G177:G181)*1.05,0)</f>
        <v>0</v>
      </c>
      <c r="H182" s="36" t="s">
        <v>7</v>
      </c>
    </row>
    <row r="183" spans="1:8">
      <c r="A183" s="44"/>
      <c r="B183" s="48" t="s">
        <v>223</v>
      </c>
      <c r="C183" s="40"/>
      <c r="D183" s="42"/>
      <c r="E183" s="42"/>
      <c r="F183" s="45"/>
      <c r="G183" s="45"/>
      <c r="H183" s="45"/>
    </row>
    <row r="184" spans="1:8">
      <c r="A184" s="38"/>
      <c r="B184" s="37" t="s">
        <v>94</v>
      </c>
      <c r="C184" s="33"/>
      <c r="D184" s="35"/>
      <c r="E184" s="35"/>
      <c r="F184" s="35"/>
      <c r="G184" s="35"/>
      <c r="H184" s="33"/>
    </row>
    <row r="185" spans="1:8">
      <c r="A185" s="38"/>
      <c r="B185" s="34" t="s">
        <v>95</v>
      </c>
      <c r="C185" s="33">
        <v>0</v>
      </c>
      <c r="D185" s="35">
        <f>(3/0.15)*0.3</f>
        <v>6</v>
      </c>
      <c r="E185" s="35">
        <v>1.5</v>
      </c>
      <c r="F185" s="35">
        <v>0.17499999999999999</v>
      </c>
      <c r="G185" s="35">
        <f>PRODUCT(C185:F185)</f>
        <v>0</v>
      </c>
      <c r="H185" s="35" t="s">
        <v>7</v>
      </c>
    </row>
    <row r="186" spans="1:8">
      <c r="A186" s="38"/>
      <c r="B186" s="34" t="s">
        <v>96</v>
      </c>
      <c r="C186" s="33">
        <v>0</v>
      </c>
      <c r="D186" s="35">
        <v>1.2</v>
      </c>
      <c r="E186" s="35">
        <v>0.3</v>
      </c>
      <c r="F186" s="35">
        <v>0.15</v>
      </c>
      <c r="G186" s="35">
        <f>PRODUCT(C186:F186)</f>
        <v>0</v>
      </c>
      <c r="H186" s="35" t="s">
        <v>7</v>
      </c>
    </row>
    <row r="187" spans="1:8">
      <c r="A187" s="38"/>
      <c r="B187" s="34" t="s">
        <v>97</v>
      </c>
      <c r="C187" s="33">
        <v>0</v>
      </c>
      <c r="D187" s="35">
        <v>3</v>
      </c>
      <c r="E187" s="35">
        <v>1.5</v>
      </c>
      <c r="F187" s="35">
        <v>0.17499999999999999</v>
      </c>
      <c r="G187" s="35">
        <f>PRODUCT(C187:F187)</f>
        <v>0</v>
      </c>
      <c r="H187" s="35" t="s">
        <v>7</v>
      </c>
    </row>
    <row r="188" spans="1:8">
      <c r="A188" s="38"/>
      <c r="B188" s="34" t="s">
        <v>98</v>
      </c>
      <c r="C188" s="33">
        <v>0</v>
      </c>
      <c r="D188" s="35">
        <f>2.4-0.23</f>
        <v>2.17</v>
      </c>
      <c r="E188" s="35">
        <v>0.23</v>
      </c>
      <c r="F188" s="35">
        <v>0.47499999999999998</v>
      </c>
      <c r="G188" s="35">
        <f>PRODUCT(C188:F188)</f>
        <v>0</v>
      </c>
      <c r="H188" s="35" t="s">
        <v>7</v>
      </c>
    </row>
    <row r="189" spans="1:8">
      <c r="A189" s="44"/>
      <c r="B189" s="41"/>
      <c r="C189" s="40"/>
      <c r="D189" s="42"/>
      <c r="E189" s="42"/>
      <c r="F189" s="42"/>
      <c r="G189" s="42"/>
      <c r="H189" s="42"/>
    </row>
    <row r="190" spans="1:8">
      <c r="A190" s="38"/>
      <c r="B190" s="34"/>
      <c r="C190" s="33"/>
      <c r="D190" s="35"/>
      <c r="E190" s="35"/>
      <c r="F190" s="35"/>
      <c r="G190" s="36">
        <f>ROUND(SUM(G185:G189)*1.05,0)</f>
        <v>0</v>
      </c>
      <c r="H190" s="36" t="s">
        <v>7</v>
      </c>
    </row>
    <row r="191" spans="1:8">
      <c r="A191" s="38"/>
      <c r="B191" s="37"/>
      <c r="C191" s="33"/>
      <c r="D191" s="35"/>
      <c r="E191" s="35"/>
      <c r="F191" s="35"/>
      <c r="G191" s="36"/>
      <c r="H191" s="36"/>
    </row>
    <row r="192" spans="1:8">
      <c r="A192" s="38"/>
      <c r="B192" s="37" t="s">
        <v>99</v>
      </c>
      <c r="C192" s="33"/>
      <c r="D192" s="36" t="s">
        <v>80</v>
      </c>
      <c r="E192" s="36"/>
      <c r="F192" s="36" t="s">
        <v>23</v>
      </c>
      <c r="G192" s="36">
        <f>G182</f>
        <v>0</v>
      </c>
      <c r="H192" s="36" t="s">
        <v>7</v>
      </c>
    </row>
    <row r="193" spans="1:8">
      <c r="A193" s="38"/>
      <c r="B193" s="37" t="s">
        <v>99</v>
      </c>
      <c r="C193" s="33"/>
      <c r="D193" s="36" t="s">
        <v>229</v>
      </c>
      <c r="E193" s="36"/>
      <c r="F193" s="36" t="s">
        <v>23</v>
      </c>
      <c r="G193" s="36">
        <f>G190</f>
        <v>0</v>
      </c>
      <c r="H193" s="36" t="s">
        <v>7</v>
      </c>
    </row>
    <row r="194" spans="1:8">
      <c r="A194" s="38"/>
      <c r="B194" s="34"/>
      <c r="C194" s="33"/>
      <c r="D194" s="35"/>
      <c r="E194" s="636" t="s">
        <v>110</v>
      </c>
      <c r="F194" s="637"/>
      <c r="G194" s="36">
        <f>SUM(G192:G193)</f>
        <v>0</v>
      </c>
      <c r="H194" s="36" t="s">
        <v>7</v>
      </c>
    </row>
    <row r="195" spans="1:8">
      <c r="A195" s="44"/>
      <c r="B195" s="41"/>
      <c r="C195" s="40"/>
      <c r="D195" s="42"/>
      <c r="E195" s="42"/>
      <c r="F195" s="42"/>
      <c r="G195" s="45"/>
      <c r="H195" s="45"/>
    </row>
    <row r="196" spans="1:8">
      <c r="A196" s="38" t="s">
        <v>170</v>
      </c>
      <c r="B196" s="37" t="s">
        <v>100</v>
      </c>
      <c r="C196" s="33"/>
      <c r="D196" s="35"/>
      <c r="E196" s="35"/>
      <c r="F196" s="36"/>
      <c r="G196" s="36"/>
      <c r="H196" s="38"/>
    </row>
    <row r="197" spans="1:8">
      <c r="A197" s="44"/>
      <c r="B197" s="48" t="s">
        <v>234</v>
      </c>
      <c r="C197" s="40"/>
      <c r="D197" s="42"/>
      <c r="E197" s="42"/>
      <c r="F197" s="45"/>
      <c r="G197" s="45"/>
      <c r="H197" s="44"/>
    </row>
    <row r="198" spans="1:8">
      <c r="A198" s="38"/>
      <c r="B198" s="83" t="s">
        <v>101</v>
      </c>
      <c r="C198" s="33">
        <v>0</v>
      </c>
      <c r="D198" s="35">
        <f>1.05+0.23</f>
        <v>1.28</v>
      </c>
      <c r="E198" s="35">
        <v>0.23</v>
      </c>
      <c r="F198" s="35">
        <v>0.25</v>
      </c>
      <c r="G198" s="35">
        <f t="shared" ref="G198:G199" si="5">PRODUCT(C198:F198)</f>
        <v>0</v>
      </c>
      <c r="H198" s="33" t="s">
        <v>7</v>
      </c>
    </row>
    <row r="199" spans="1:8">
      <c r="A199" s="38"/>
      <c r="B199" s="83" t="s">
        <v>102</v>
      </c>
      <c r="C199" s="33">
        <v>0</v>
      </c>
      <c r="D199" s="35">
        <f>1.5+0.23</f>
        <v>1.73</v>
      </c>
      <c r="E199" s="35">
        <v>0.23</v>
      </c>
      <c r="F199" s="35">
        <v>0.25</v>
      </c>
      <c r="G199" s="35">
        <f t="shared" si="5"/>
        <v>0</v>
      </c>
      <c r="H199" s="33" t="s">
        <v>7</v>
      </c>
    </row>
    <row r="200" spans="1:8">
      <c r="A200" s="44"/>
      <c r="B200" s="48" t="s">
        <v>223</v>
      </c>
      <c r="C200" s="40"/>
      <c r="D200" s="42"/>
      <c r="E200" s="42"/>
      <c r="F200" s="42"/>
      <c r="G200" s="42"/>
      <c r="H200" s="40"/>
    </row>
    <row r="201" spans="1:8">
      <c r="A201" s="44"/>
      <c r="B201" s="88" t="s">
        <v>102</v>
      </c>
      <c r="C201" s="33">
        <v>1</v>
      </c>
      <c r="D201" s="35">
        <v>41.6</v>
      </c>
      <c r="E201" s="35">
        <v>0.2</v>
      </c>
      <c r="F201" s="35">
        <v>0.35</v>
      </c>
      <c r="G201" s="35">
        <f t="shared" ref="G201" si="6">PRODUCT(C201:F201)</f>
        <v>2.9119999999999999</v>
      </c>
      <c r="H201" s="33" t="s">
        <v>7</v>
      </c>
    </row>
    <row r="202" spans="1:8">
      <c r="A202" s="44"/>
      <c r="B202" s="88"/>
      <c r="C202" s="40"/>
      <c r="D202" s="42"/>
      <c r="E202" s="42"/>
      <c r="F202" s="42"/>
      <c r="G202" s="42"/>
      <c r="H202" s="40"/>
    </row>
    <row r="203" spans="1:8">
      <c r="A203" s="38"/>
      <c r="B203" s="34"/>
      <c r="C203" s="33"/>
      <c r="D203" s="35"/>
      <c r="E203" s="35"/>
      <c r="F203" s="35"/>
      <c r="G203" s="35"/>
      <c r="H203" s="33"/>
    </row>
    <row r="204" spans="1:8">
      <c r="A204" s="38"/>
      <c r="B204" s="37" t="s">
        <v>100</v>
      </c>
      <c r="C204" s="33"/>
      <c r="D204" s="36" t="s">
        <v>734</v>
      </c>
      <c r="E204" s="35"/>
      <c r="F204" s="36" t="s">
        <v>23</v>
      </c>
      <c r="G204" s="36">
        <f>ROUND(SUM(G198:G203)*1.1,0)</f>
        <v>3</v>
      </c>
      <c r="H204" s="38" t="s">
        <v>7</v>
      </c>
    </row>
    <row r="205" spans="1:8">
      <c r="A205" s="38"/>
      <c r="B205" s="37"/>
      <c r="C205" s="33"/>
      <c r="D205" s="35"/>
      <c r="E205" s="35"/>
      <c r="F205" s="36"/>
      <c r="G205" s="36"/>
      <c r="H205" s="38"/>
    </row>
    <row r="206" spans="1:8">
      <c r="A206" s="38" t="s">
        <v>171</v>
      </c>
      <c r="B206" s="37" t="s">
        <v>105</v>
      </c>
      <c r="C206" s="33"/>
      <c r="D206" s="35"/>
      <c r="E206" s="35"/>
      <c r="F206" s="36"/>
      <c r="G206" s="36"/>
      <c r="H206" s="38"/>
    </row>
    <row r="207" spans="1:8">
      <c r="A207" s="44"/>
      <c r="B207" s="48" t="s">
        <v>234</v>
      </c>
      <c r="C207" s="40"/>
      <c r="D207" s="42"/>
      <c r="E207" s="42"/>
      <c r="F207" s="45"/>
      <c r="G207" s="45"/>
      <c r="H207" s="44"/>
    </row>
    <row r="208" spans="1:8">
      <c r="A208" s="44"/>
      <c r="B208" s="41" t="str">
        <f>B199</f>
        <v>W1</v>
      </c>
      <c r="C208" s="40">
        <f>C199</f>
        <v>0</v>
      </c>
      <c r="D208" s="42">
        <f>D199</f>
        <v>1.73</v>
      </c>
      <c r="E208" s="35">
        <v>0.6</v>
      </c>
      <c r="F208" s="35">
        <v>7.4999999999999997E-2</v>
      </c>
      <c r="G208" s="35">
        <f t="shared" ref="G208" si="7">PRODUCT(C208:F208)</f>
        <v>0</v>
      </c>
      <c r="H208" s="33" t="s">
        <v>7</v>
      </c>
    </row>
    <row r="209" spans="1:8">
      <c r="A209" s="44"/>
      <c r="B209" s="48" t="s">
        <v>223</v>
      </c>
      <c r="C209" s="40"/>
      <c r="D209" s="42"/>
      <c r="E209" s="42"/>
      <c r="F209" s="42"/>
      <c r="G209" s="42"/>
      <c r="H209" s="40"/>
    </row>
    <row r="210" spans="1:8">
      <c r="A210" s="44"/>
      <c r="B210" s="41" t="str">
        <f>B201</f>
        <v>W1</v>
      </c>
      <c r="C210" s="40">
        <f>C201</f>
        <v>1</v>
      </c>
      <c r="D210" s="42">
        <f>D201</f>
        <v>41.6</v>
      </c>
      <c r="E210" s="35">
        <v>0.6</v>
      </c>
      <c r="F210" s="35">
        <v>7.4999999999999997E-2</v>
      </c>
      <c r="G210" s="35">
        <f t="shared" ref="G210" si="8">PRODUCT(C210:F210)</f>
        <v>1.8719999999999999</v>
      </c>
      <c r="H210" s="33" t="s">
        <v>7</v>
      </c>
    </row>
    <row r="211" spans="1:8">
      <c r="A211" s="44"/>
      <c r="B211" s="41"/>
      <c r="C211" s="40"/>
      <c r="D211" s="42"/>
      <c r="E211" s="42"/>
      <c r="F211" s="42"/>
      <c r="G211" s="42"/>
      <c r="H211" s="40"/>
    </row>
    <row r="212" spans="1:8">
      <c r="A212" s="38"/>
      <c r="B212" s="34"/>
      <c r="C212" s="33"/>
      <c r="D212" s="36"/>
      <c r="E212" s="35"/>
      <c r="F212" s="36"/>
      <c r="G212" s="36">
        <f>ROUND(SUM(G207:G211)*1.1,0)</f>
        <v>2</v>
      </c>
      <c r="H212" s="38" t="s">
        <v>7</v>
      </c>
    </row>
    <row r="213" spans="1:8">
      <c r="A213" s="38"/>
      <c r="B213" s="34"/>
      <c r="C213" s="33"/>
      <c r="D213" s="35"/>
      <c r="E213" s="35"/>
      <c r="F213" s="36"/>
      <c r="G213" s="36"/>
      <c r="H213" s="38"/>
    </row>
    <row r="214" spans="1:8">
      <c r="A214" s="38"/>
      <c r="B214" s="37" t="s">
        <v>106</v>
      </c>
      <c r="C214" s="11"/>
      <c r="D214" s="36" t="s">
        <v>734</v>
      </c>
      <c r="E214" s="35"/>
      <c r="F214" s="36" t="s">
        <v>23</v>
      </c>
      <c r="G214" s="36">
        <f>G212</f>
        <v>2</v>
      </c>
      <c r="H214" s="38" t="s">
        <v>7</v>
      </c>
    </row>
    <row r="215" spans="1:8">
      <c r="A215" s="38"/>
      <c r="B215" s="37"/>
      <c r="C215" s="11"/>
      <c r="D215" s="36"/>
      <c r="E215" s="35"/>
      <c r="F215" s="36"/>
      <c r="G215" s="36"/>
      <c r="H215" s="38"/>
    </row>
    <row r="216" spans="1:8">
      <c r="A216" s="38"/>
      <c r="B216" s="37" t="s">
        <v>107</v>
      </c>
      <c r="C216" s="33"/>
      <c r="D216" s="35"/>
      <c r="E216" s="35"/>
      <c r="F216" s="35"/>
      <c r="G216" s="36"/>
      <c r="H216" s="38"/>
    </row>
    <row r="217" spans="1:8">
      <c r="A217" s="38"/>
      <c r="B217" s="37" t="s">
        <v>108</v>
      </c>
      <c r="C217" s="33"/>
      <c r="D217" s="35"/>
      <c r="E217" s="35"/>
      <c r="F217" s="35"/>
      <c r="G217" s="36">
        <f>G91+G117+G129</f>
        <v>0</v>
      </c>
      <c r="H217" s="38" t="s">
        <v>7</v>
      </c>
    </row>
    <row r="218" spans="1:8">
      <c r="A218" s="38"/>
      <c r="B218" s="37" t="s">
        <v>109</v>
      </c>
      <c r="C218" s="33"/>
      <c r="D218" s="35"/>
      <c r="E218" s="35"/>
      <c r="F218" s="35"/>
      <c r="G218" s="36">
        <f>G118+G119+G120+G157+G172+G194</f>
        <v>20</v>
      </c>
      <c r="H218" s="38" t="s">
        <v>7</v>
      </c>
    </row>
    <row r="219" spans="1:8">
      <c r="A219" s="44"/>
      <c r="B219" s="48" t="s">
        <v>496</v>
      </c>
      <c r="C219" s="40"/>
      <c r="D219" s="42"/>
      <c r="E219" s="174"/>
      <c r="F219" s="46"/>
      <c r="G219" s="45">
        <f>G204+G214</f>
        <v>5</v>
      </c>
      <c r="H219" s="38" t="s">
        <v>7</v>
      </c>
    </row>
    <row r="220" spans="1:8">
      <c r="A220" s="38"/>
      <c r="B220" s="37"/>
      <c r="C220" s="33"/>
      <c r="D220" s="35"/>
      <c r="E220" s="632" t="s">
        <v>110</v>
      </c>
      <c r="F220" s="633"/>
      <c r="G220" s="36">
        <f>SUM(G217:G219)</f>
        <v>25</v>
      </c>
      <c r="H220" s="38" t="s">
        <v>7</v>
      </c>
    </row>
    <row r="221" spans="1:8">
      <c r="A221" s="38"/>
      <c r="B221" s="37"/>
      <c r="C221" s="33"/>
      <c r="D221" s="35"/>
      <c r="E221" s="632"/>
      <c r="F221" s="633"/>
      <c r="G221" s="36"/>
      <c r="H221" s="38"/>
    </row>
    <row r="222" spans="1:8">
      <c r="A222" s="38"/>
      <c r="B222" s="37"/>
      <c r="C222" s="33"/>
      <c r="D222" s="35"/>
      <c r="E222" s="35"/>
      <c r="F222" s="36"/>
      <c r="G222" s="36"/>
      <c r="H222" s="38"/>
    </row>
    <row r="223" spans="1:8">
      <c r="A223" s="38">
        <f>A87+1</f>
        <v>10</v>
      </c>
      <c r="B223" s="105" t="s">
        <v>111</v>
      </c>
      <c r="C223" s="106"/>
      <c r="D223" s="107"/>
      <c r="E223" s="107"/>
      <c r="F223" s="107"/>
      <c r="G223" s="107"/>
      <c r="H223" s="106"/>
    </row>
    <row r="224" spans="1:8">
      <c r="A224" s="38"/>
      <c r="B224" s="108" t="s">
        <v>112</v>
      </c>
      <c r="C224" s="106"/>
      <c r="D224" s="107">
        <f>G91</f>
        <v>0</v>
      </c>
      <c r="E224" s="107" t="s">
        <v>113</v>
      </c>
      <c r="F224" s="12">
        <v>60</v>
      </c>
      <c r="G224" s="107">
        <f t="shared" ref="G224:G231" si="9">F224*D224</f>
        <v>0</v>
      </c>
      <c r="H224" s="106" t="s">
        <v>114</v>
      </c>
    </row>
    <row r="225" spans="1:8">
      <c r="A225" s="38"/>
      <c r="B225" s="108" t="s">
        <v>115</v>
      </c>
      <c r="C225" s="106"/>
      <c r="D225" s="107">
        <f>G129</f>
        <v>0</v>
      </c>
      <c r="E225" s="107" t="s">
        <v>113</v>
      </c>
      <c r="F225" s="12">
        <v>150</v>
      </c>
      <c r="G225" s="107">
        <f t="shared" si="9"/>
        <v>0</v>
      </c>
      <c r="H225" s="106" t="s">
        <v>114</v>
      </c>
    </row>
    <row r="226" spans="1:8">
      <c r="A226" s="38"/>
      <c r="B226" s="108" t="s">
        <v>116</v>
      </c>
      <c r="C226" s="106"/>
      <c r="D226" s="107">
        <f>G121</f>
        <v>3</v>
      </c>
      <c r="E226" s="107" t="s">
        <v>113</v>
      </c>
      <c r="F226" s="12">
        <v>250</v>
      </c>
      <c r="G226" s="107">
        <f t="shared" si="9"/>
        <v>750</v>
      </c>
      <c r="H226" s="106" t="s">
        <v>114</v>
      </c>
    </row>
    <row r="227" spans="1:8">
      <c r="A227" s="38"/>
      <c r="B227" s="108" t="s">
        <v>117</v>
      </c>
      <c r="C227" s="106"/>
      <c r="D227" s="107">
        <f>G157</f>
        <v>5</v>
      </c>
      <c r="E227" s="107" t="s">
        <v>113</v>
      </c>
      <c r="F227" s="12">
        <v>250</v>
      </c>
      <c r="G227" s="107">
        <f t="shared" si="9"/>
        <v>1250</v>
      </c>
      <c r="H227" s="106" t="s">
        <v>114</v>
      </c>
    </row>
    <row r="228" spans="1:8">
      <c r="A228" s="38"/>
      <c r="B228" s="108" t="s">
        <v>118</v>
      </c>
      <c r="C228" s="106"/>
      <c r="D228" s="107">
        <f>G172</f>
        <v>12</v>
      </c>
      <c r="E228" s="107" t="s">
        <v>113</v>
      </c>
      <c r="F228" s="12">
        <v>80</v>
      </c>
      <c r="G228" s="107">
        <f t="shared" si="9"/>
        <v>960</v>
      </c>
      <c r="H228" s="106" t="s">
        <v>114</v>
      </c>
    </row>
    <row r="229" spans="1:8">
      <c r="A229" s="38"/>
      <c r="B229" s="108" t="s">
        <v>410</v>
      </c>
      <c r="C229" s="106"/>
      <c r="D229" s="107">
        <f>G194</f>
        <v>0</v>
      </c>
      <c r="E229" s="107" t="s">
        <v>113</v>
      </c>
      <c r="F229" s="12">
        <v>100</v>
      </c>
      <c r="G229" s="107">
        <f t="shared" si="9"/>
        <v>0</v>
      </c>
      <c r="H229" s="106" t="s">
        <v>114</v>
      </c>
    </row>
    <row r="230" spans="1:8">
      <c r="A230" s="38"/>
      <c r="B230" s="109" t="s">
        <v>409</v>
      </c>
      <c r="C230" s="106"/>
      <c r="D230" s="107">
        <f>G204</f>
        <v>3</v>
      </c>
      <c r="E230" s="107" t="s">
        <v>113</v>
      </c>
      <c r="F230" s="12">
        <v>80</v>
      </c>
      <c r="G230" s="107">
        <f t="shared" si="9"/>
        <v>240</v>
      </c>
      <c r="H230" s="106" t="s">
        <v>114</v>
      </c>
    </row>
    <row r="231" spans="1:8">
      <c r="A231" s="38"/>
      <c r="B231" s="109" t="s">
        <v>412</v>
      </c>
      <c r="C231" s="106"/>
      <c r="D231" s="107">
        <f>G214</f>
        <v>2</v>
      </c>
      <c r="E231" s="107" t="s">
        <v>113</v>
      </c>
      <c r="F231" s="12">
        <v>60</v>
      </c>
      <c r="G231" s="107">
        <f t="shared" si="9"/>
        <v>120</v>
      </c>
      <c r="H231" s="106" t="s">
        <v>114</v>
      </c>
    </row>
    <row r="232" spans="1:8">
      <c r="A232" s="38"/>
      <c r="B232" s="109"/>
      <c r="C232" s="106"/>
      <c r="D232" s="107">
        <f>ROUNDUP(SUM(D224:D231),0)</f>
        <v>25</v>
      </c>
      <c r="E232" s="107"/>
      <c r="F232" s="107"/>
      <c r="G232" s="107">
        <f>ROUND(SUM(G224:G231),0)</f>
        <v>3320</v>
      </c>
      <c r="H232" s="106" t="s">
        <v>114</v>
      </c>
    </row>
    <row r="233" spans="1:8">
      <c r="A233" s="38"/>
      <c r="B233" s="109" t="s">
        <v>119</v>
      </c>
      <c r="C233" s="106"/>
      <c r="D233" s="107"/>
      <c r="E233" s="107"/>
      <c r="F233" s="107"/>
      <c r="G233" s="107">
        <f>ROUND(+G232*5%,0)</f>
        <v>166</v>
      </c>
      <c r="H233" s="106" t="s">
        <v>114</v>
      </c>
    </row>
    <row r="234" spans="1:8">
      <c r="A234" s="38"/>
      <c r="B234" s="109"/>
      <c r="C234" s="106"/>
      <c r="D234" s="107"/>
      <c r="E234" s="107"/>
      <c r="F234" s="107"/>
      <c r="G234" s="107"/>
      <c r="H234" s="106"/>
    </row>
    <row r="235" spans="1:8">
      <c r="A235" s="38"/>
      <c r="B235" s="109"/>
      <c r="C235" s="106"/>
      <c r="D235" s="107"/>
      <c r="E235" s="107"/>
      <c r="F235" s="107"/>
      <c r="G235" s="110">
        <f>SUM(G232:G234)</f>
        <v>3486</v>
      </c>
      <c r="H235" s="111" t="s">
        <v>120</v>
      </c>
    </row>
    <row r="236" spans="1:8">
      <c r="A236" s="38"/>
      <c r="B236" s="109"/>
      <c r="C236" s="106"/>
      <c r="D236" s="107"/>
      <c r="E236" s="107"/>
      <c r="F236" s="110" t="s">
        <v>121</v>
      </c>
      <c r="G236" s="110">
        <f>ROUNDUP((G235/1000),0)</f>
        <v>4</v>
      </c>
      <c r="H236" s="111" t="s">
        <v>122</v>
      </c>
    </row>
    <row r="237" spans="1:8">
      <c r="A237" s="10"/>
      <c r="B237" s="112"/>
      <c r="C237" s="11"/>
      <c r="D237" s="11"/>
      <c r="E237" s="11"/>
      <c r="F237" s="11"/>
      <c r="G237" s="11"/>
      <c r="H237" s="11"/>
    </row>
    <row r="238" spans="1:8">
      <c r="A238" s="38">
        <f>A223+1</f>
        <v>11</v>
      </c>
      <c r="B238" s="37" t="s">
        <v>123</v>
      </c>
      <c r="C238" s="11"/>
      <c r="D238" s="11"/>
      <c r="E238" s="11"/>
      <c r="F238" s="11"/>
      <c r="G238" s="11"/>
      <c r="H238" s="11"/>
    </row>
    <row r="239" spans="1:8">
      <c r="A239" s="10"/>
      <c r="B239" s="29" t="str">
        <f>+B88</f>
        <v>Under Footing For Stair Case</v>
      </c>
      <c r="C239" s="11"/>
      <c r="D239" s="11"/>
      <c r="E239" s="11"/>
      <c r="F239" s="11"/>
      <c r="G239" s="35"/>
      <c r="H239" s="33"/>
    </row>
    <row r="240" spans="1:8">
      <c r="A240" s="10"/>
      <c r="B240" s="112" t="str">
        <f>+B89</f>
        <v>F-2</v>
      </c>
      <c r="C240" s="11">
        <f>+C89</f>
        <v>0</v>
      </c>
      <c r="D240" s="11">
        <f>(D89*2)+(E89*2)</f>
        <v>7.2</v>
      </c>
      <c r="E240" s="11"/>
      <c r="F240" s="12">
        <f>+F89</f>
        <v>0.55000000000000004</v>
      </c>
      <c r="G240" s="35">
        <f>PRODUCT(C240:F240)</f>
        <v>0</v>
      </c>
      <c r="H240" s="33" t="s">
        <v>6</v>
      </c>
    </row>
    <row r="241" spans="1:8">
      <c r="A241" s="63"/>
      <c r="B241" s="176"/>
      <c r="C241" s="157"/>
      <c r="D241" s="157"/>
      <c r="E241" s="157"/>
      <c r="F241" s="150"/>
      <c r="G241" s="42"/>
      <c r="H241" s="40"/>
    </row>
    <row r="242" spans="1:8">
      <c r="A242" s="10"/>
      <c r="B242" s="29" t="s">
        <v>269</v>
      </c>
      <c r="C242" s="11"/>
      <c r="D242" s="11"/>
      <c r="E242" s="11"/>
      <c r="F242" s="11"/>
      <c r="G242" s="36">
        <f>ROUND(SUM(G240:G241)*1.05,0)</f>
        <v>0</v>
      </c>
      <c r="H242" s="38" t="s">
        <v>6</v>
      </c>
    </row>
    <row r="243" spans="1:8">
      <c r="A243" s="10"/>
      <c r="B243" s="29"/>
      <c r="C243" s="11"/>
      <c r="D243" s="11"/>
      <c r="E243" s="11"/>
      <c r="F243" s="11"/>
      <c r="G243" s="36"/>
      <c r="H243" s="38"/>
    </row>
    <row r="244" spans="1:8">
      <c r="A244" s="10"/>
      <c r="B244" s="29" t="str">
        <f>+B93</f>
        <v>RCC Columns</v>
      </c>
      <c r="C244" s="11"/>
      <c r="D244" s="11"/>
      <c r="E244" s="11"/>
      <c r="F244" s="11"/>
      <c r="G244" s="11"/>
      <c r="H244" s="11"/>
    </row>
    <row r="245" spans="1:8">
      <c r="A245" s="10"/>
      <c r="B245" s="29" t="str">
        <f>+B95</f>
        <v>Below FFL For Stiar Case</v>
      </c>
      <c r="C245" s="11"/>
      <c r="D245" s="11"/>
      <c r="E245" s="11"/>
      <c r="F245" s="11"/>
      <c r="G245" s="11"/>
      <c r="H245" s="11"/>
    </row>
    <row r="246" spans="1:8">
      <c r="A246" s="10"/>
      <c r="B246" s="112" t="str">
        <f>+B96</f>
        <v>C2</v>
      </c>
      <c r="C246" s="11">
        <f>+C96</f>
        <v>0</v>
      </c>
      <c r="D246" s="11">
        <f>+(D96+E96)*2</f>
        <v>1.36</v>
      </c>
      <c r="E246" s="11"/>
      <c r="F246" s="12">
        <f>+F96</f>
        <v>2.5499999999999998</v>
      </c>
      <c r="G246" s="35">
        <f>PRODUCT(C246:F246)</f>
        <v>0</v>
      </c>
      <c r="H246" s="33" t="s">
        <v>6</v>
      </c>
    </row>
    <row r="247" spans="1:8">
      <c r="A247" s="63"/>
      <c r="B247" s="176"/>
      <c r="C247" s="157"/>
      <c r="D247" s="157"/>
      <c r="E247" s="157"/>
      <c r="F247" s="150"/>
      <c r="G247" s="42"/>
      <c r="H247" s="40"/>
    </row>
    <row r="248" spans="1:8">
      <c r="A248" s="10"/>
      <c r="B248" s="29"/>
      <c r="C248" s="11"/>
      <c r="D248" s="11"/>
      <c r="E248" s="11"/>
      <c r="F248" s="11"/>
      <c r="G248" s="36">
        <f>ROUND(SUM(G246:G247)*1.05,0)</f>
        <v>0</v>
      </c>
      <c r="H248" s="38" t="s">
        <v>6</v>
      </c>
    </row>
    <row r="249" spans="1:8">
      <c r="A249" s="10"/>
      <c r="B249" s="29" t="str">
        <f>+B100</f>
        <v>RCC for columns(above FFL upto GF)  For Stair Case</v>
      </c>
      <c r="C249" s="11"/>
      <c r="D249" s="11"/>
      <c r="E249" s="11"/>
      <c r="F249" s="11"/>
      <c r="G249" s="11"/>
      <c r="H249" s="11"/>
    </row>
    <row r="250" spans="1:8">
      <c r="A250" s="10"/>
      <c r="B250" s="112" t="str">
        <f>+B101</f>
        <v>C2</v>
      </c>
      <c r="C250" s="11">
        <f>+C101</f>
        <v>0</v>
      </c>
      <c r="D250" s="11">
        <f>+(D101+E101)*2</f>
        <v>1.36</v>
      </c>
      <c r="E250" s="11"/>
      <c r="F250" s="12">
        <f>+F101</f>
        <v>3</v>
      </c>
      <c r="G250" s="35">
        <f>PRODUCT(C250:F250)</f>
        <v>0</v>
      </c>
      <c r="H250" s="33" t="s">
        <v>6</v>
      </c>
    </row>
    <row r="251" spans="1:8">
      <c r="A251" s="63"/>
      <c r="B251" s="176"/>
      <c r="C251" s="157"/>
      <c r="D251" s="157"/>
      <c r="E251" s="157"/>
      <c r="F251" s="150"/>
      <c r="G251" s="42"/>
      <c r="H251" s="40"/>
    </row>
    <row r="252" spans="1:8">
      <c r="A252" s="10"/>
      <c r="B252" s="112"/>
      <c r="C252" s="11"/>
      <c r="D252" s="11"/>
      <c r="E252" s="11"/>
      <c r="F252" s="12"/>
      <c r="G252" s="36">
        <f>ROUND(SUM(G250:G251)*1.05,0)</f>
        <v>0</v>
      </c>
      <c r="H252" s="38" t="s">
        <v>6</v>
      </c>
    </row>
    <row r="253" spans="1:8">
      <c r="A253" s="63"/>
      <c r="B253" s="29" t="str">
        <f>+B105</f>
        <v>FIRST FLOOR</v>
      </c>
      <c r="C253" s="11"/>
      <c r="D253" s="11"/>
      <c r="E253" s="157"/>
      <c r="F253" s="12"/>
      <c r="G253" s="45"/>
      <c r="H253" s="44"/>
    </row>
    <row r="254" spans="1:8">
      <c r="A254" s="63"/>
      <c r="B254" s="112" t="str">
        <f>+B106</f>
        <v>RCC Coulmn For First Floor</v>
      </c>
      <c r="C254" s="11"/>
      <c r="D254" s="11"/>
      <c r="E254" s="157"/>
      <c r="F254" s="12"/>
      <c r="G254" s="45"/>
      <c r="H254" s="44"/>
    </row>
    <row r="255" spans="1:8">
      <c r="A255" s="63"/>
      <c r="B255" s="112" t="str">
        <f>+B107</f>
        <v>C1</v>
      </c>
      <c r="C255" s="11">
        <f>+C107</f>
        <v>8</v>
      </c>
      <c r="D255" s="11">
        <f>+(D107+E107)*2</f>
        <v>1.36</v>
      </c>
      <c r="E255" s="157"/>
      <c r="F255" s="12">
        <f>+F107</f>
        <v>3.3</v>
      </c>
      <c r="G255" s="35">
        <f t="shared" ref="G255" si="10">PRODUCT(C255:F255)</f>
        <v>35.904000000000003</v>
      </c>
      <c r="H255" s="33" t="s">
        <v>6</v>
      </c>
    </row>
    <row r="256" spans="1:8">
      <c r="A256" s="63"/>
      <c r="B256" s="112"/>
      <c r="C256" s="11"/>
      <c r="D256" s="11"/>
      <c r="E256" s="157"/>
      <c r="F256" s="12"/>
      <c r="G256" s="35"/>
      <c r="H256" s="33"/>
    </row>
    <row r="257" spans="1:8">
      <c r="A257" s="63"/>
      <c r="B257" s="112"/>
      <c r="C257" s="11"/>
      <c r="D257" s="11"/>
      <c r="E257" s="157"/>
      <c r="F257" s="12"/>
      <c r="G257" s="36">
        <f>ROUND(SUM(G255:G256)*1.05,0)</f>
        <v>38</v>
      </c>
      <c r="H257" s="38" t="s">
        <v>6</v>
      </c>
    </row>
    <row r="258" spans="1:8">
      <c r="A258" s="63"/>
      <c r="B258" s="29" t="str">
        <f>+B111</f>
        <v>Head Room</v>
      </c>
      <c r="C258" s="11"/>
      <c r="D258" s="11"/>
      <c r="E258" s="157"/>
      <c r="F258" s="12"/>
      <c r="G258" s="45"/>
      <c r="H258" s="44"/>
    </row>
    <row r="259" spans="1:8">
      <c r="A259" s="63"/>
      <c r="B259" s="112" t="str">
        <f>+B112</f>
        <v>RCC Coulmn For Head Room</v>
      </c>
      <c r="C259" s="11"/>
      <c r="D259" s="11"/>
      <c r="E259" s="157"/>
      <c r="F259" s="12"/>
      <c r="G259" s="45"/>
      <c r="H259" s="44"/>
    </row>
    <row r="260" spans="1:8">
      <c r="A260" s="63"/>
      <c r="B260" s="112" t="str">
        <f>+B113</f>
        <v>C1</v>
      </c>
      <c r="C260" s="11">
        <f>+C113</f>
        <v>0</v>
      </c>
      <c r="D260" s="11">
        <f>+(D113+E113)*2</f>
        <v>1.36</v>
      </c>
      <c r="E260" s="157"/>
      <c r="F260" s="12">
        <f>+F113</f>
        <v>2.8</v>
      </c>
      <c r="G260" s="35">
        <f t="shared" ref="G260" si="11">PRODUCT(C260:F260)</f>
        <v>0</v>
      </c>
      <c r="H260" s="33" t="s">
        <v>6</v>
      </c>
    </row>
    <row r="261" spans="1:8">
      <c r="A261" s="63"/>
      <c r="B261" s="112"/>
      <c r="C261" s="11"/>
      <c r="D261" s="11"/>
      <c r="E261" s="157"/>
      <c r="F261" s="12"/>
      <c r="G261" s="35"/>
      <c r="H261" s="33"/>
    </row>
    <row r="262" spans="1:8">
      <c r="A262" s="63"/>
      <c r="B262" s="112"/>
      <c r="C262" s="11"/>
      <c r="D262" s="11"/>
      <c r="E262" s="157"/>
      <c r="F262" s="157"/>
      <c r="G262" s="36">
        <f>ROUND(SUM(G260:G261)*1.05,0)</f>
        <v>0</v>
      </c>
      <c r="H262" s="38" t="s">
        <v>6</v>
      </c>
    </row>
    <row r="263" spans="1:8">
      <c r="A263" s="10"/>
      <c r="B263" s="112"/>
      <c r="C263" s="11"/>
      <c r="D263" s="11"/>
      <c r="E263" s="11"/>
      <c r="F263" s="11"/>
      <c r="G263" s="11"/>
      <c r="H263" s="11"/>
    </row>
    <row r="264" spans="1:8">
      <c r="A264" s="10"/>
      <c r="B264" s="29" t="s">
        <v>124</v>
      </c>
      <c r="C264" s="33"/>
      <c r="D264" s="36" t="s">
        <v>79</v>
      </c>
      <c r="E264" s="36"/>
      <c r="F264" s="11"/>
      <c r="G264" s="113">
        <f>G248</f>
        <v>0</v>
      </c>
      <c r="H264" s="38" t="s">
        <v>6</v>
      </c>
    </row>
    <row r="265" spans="1:8">
      <c r="A265" s="10"/>
      <c r="B265" s="29" t="s">
        <v>124</v>
      </c>
      <c r="C265" s="142" t="s">
        <v>233</v>
      </c>
      <c r="D265" s="143"/>
      <c r="E265" s="144"/>
      <c r="F265" s="11"/>
      <c r="G265" s="113">
        <f>G252</f>
        <v>0</v>
      </c>
      <c r="H265" s="38" t="s">
        <v>6</v>
      </c>
    </row>
    <row r="266" spans="1:8">
      <c r="A266" s="63"/>
      <c r="B266" s="29" t="s">
        <v>124</v>
      </c>
      <c r="C266" s="33"/>
      <c r="D266" s="36" t="s">
        <v>219</v>
      </c>
      <c r="E266" s="36"/>
      <c r="F266" s="157"/>
      <c r="G266" s="115">
        <f>G257</f>
        <v>38</v>
      </c>
      <c r="H266" s="38" t="s">
        <v>6</v>
      </c>
    </row>
    <row r="267" spans="1:8">
      <c r="A267" s="63"/>
      <c r="B267" s="29" t="s">
        <v>124</v>
      </c>
      <c r="C267" s="33"/>
      <c r="D267" s="36" t="s">
        <v>226</v>
      </c>
      <c r="E267" s="36"/>
      <c r="F267" s="157"/>
      <c r="G267" s="115">
        <f>G262</f>
        <v>0</v>
      </c>
      <c r="H267" s="38" t="s">
        <v>6</v>
      </c>
    </row>
    <row r="268" spans="1:8">
      <c r="A268" s="10"/>
      <c r="B268" s="29"/>
      <c r="C268" s="10"/>
      <c r="D268" s="10"/>
      <c r="E268" s="638" t="s">
        <v>110</v>
      </c>
      <c r="F268" s="639"/>
      <c r="G268" s="113">
        <f>SUM(G264:G267)</f>
        <v>38</v>
      </c>
      <c r="H268" s="38" t="s">
        <v>6</v>
      </c>
    </row>
    <row r="269" spans="1:8">
      <c r="A269" s="63"/>
      <c r="B269" s="124"/>
      <c r="C269" s="63"/>
      <c r="D269" s="63"/>
      <c r="E269" s="257"/>
      <c r="F269" s="258"/>
      <c r="G269" s="115"/>
      <c r="H269" s="44"/>
    </row>
    <row r="270" spans="1:8">
      <c r="A270" s="10"/>
      <c r="B270" s="29" t="s">
        <v>126</v>
      </c>
      <c r="C270" s="11"/>
      <c r="D270" s="11"/>
      <c r="E270" s="11"/>
      <c r="F270" s="11"/>
      <c r="G270" s="11"/>
      <c r="H270" s="11"/>
    </row>
    <row r="271" spans="1:8">
      <c r="A271" s="10"/>
      <c r="B271" s="29" t="str">
        <f>B124</f>
        <v>Horizontal  Beams</v>
      </c>
      <c r="C271" s="11"/>
      <c r="D271" s="11"/>
      <c r="E271" s="11"/>
      <c r="F271" s="11"/>
      <c r="G271" s="35"/>
      <c r="H271" s="33"/>
    </row>
    <row r="272" spans="1:8">
      <c r="A272" s="10"/>
      <c r="B272" s="112" t="str">
        <f>B125</f>
        <v>PB1</v>
      </c>
      <c r="C272" s="11">
        <f>C125</f>
        <v>0</v>
      </c>
      <c r="D272" s="11">
        <f>D125</f>
        <v>3</v>
      </c>
      <c r="E272" s="11"/>
      <c r="F272" s="11">
        <f>F125*2</f>
        <v>0.6</v>
      </c>
      <c r="G272" s="35">
        <f t="shared" ref="G272:G274" si="12">PRODUCT(C272:F272)</f>
        <v>0</v>
      </c>
      <c r="H272" s="33" t="s">
        <v>6</v>
      </c>
    </row>
    <row r="273" spans="1:8">
      <c r="A273" s="10"/>
      <c r="B273" s="29" t="str">
        <f>B126</f>
        <v>Vertical  Beams</v>
      </c>
      <c r="C273" s="11"/>
      <c r="D273" s="11"/>
      <c r="E273" s="11"/>
      <c r="F273" s="11"/>
      <c r="G273" s="35"/>
      <c r="H273" s="33"/>
    </row>
    <row r="274" spans="1:8">
      <c r="A274" s="10"/>
      <c r="B274" s="112" t="str">
        <f>B127</f>
        <v>PB1</v>
      </c>
      <c r="C274" s="11">
        <f>C127</f>
        <v>0</v>
      </c>
      <c r="D274" s="11">
        <f>D127</f>
        <v>5.75</v>
      </c>
      <c r="E274" s="11"/>
      <c r="F274" s="11">
        <f>F127*2</f>
        <v>0.6</v>
      </c>
      <c r="G274" s="35">
        <f t="shared" si="12"/>
        <v>0</v>
      </c>
      <c r="H274" s="33" t="s">
        <v>6</v>
      </c>
    </row>
    <row r="275" spans="1:8">
      <c r="A275" s="63"/>
      <c r="B275" s="176"/>
      <c r="C275" s="157"/>
      <c r="D275" s="157"/>
      <c r="E275" s="157"/>
      <c r="F275" s="157"/>
      <c r="G275" s="42"/>
      <c r="H275" s="40"/>
    </row>
    <row r="276" spans="1:8">
      <c r="A276" s="10"/>
      <c r="B276" s="112"/>
      <c r="C276" s="11"/>
      <c r="D276" s="11"/>
      <c r="E276" s="11"/>
      <c r="F276" s="11"/>
      <c r="G276" s="36">
        <f>ROUND(SUM(G272:G275)*1.05,0)</f>
        <v>0</v>
      </c>
      <c r="H276" s="38" t="s">
        <v>6</v>
      </c>
    </row>
    <row r="277" spans="1:8">
      <c r="A277" s="10"/>
      <c r="B277" s="29" t="s">
        <v>127</v>
      </c>
      <c r="C277" s="11"/>
      <c r="D277" s="11"/>
      <c r="E277" s="11"/>
      <c r="F277" s="11"/>
      <c r="G277" s="11"/>
      <c r="H277" s="11"/>
    </row>
    <row r="278" spans="1:8">
      <c r="A278" s="10"/>
      <c r="B278" s="29" t="str">
        <f>B132</f>
        <v>Ground Floor For Stair Case</v>
      </c>
      <c r="C278" s="11"/>
      <c r="D278" s="11"/>
      <c r="E278" s="11"/>
      <c r="F278" s="11"/>
      <c r="G278" s="11"/>
      <c r="H278" s="11"/>
    </row>
    <row r="279" spans="1:8">
      <c r="A279" s="10"/>
      <c r="B279" s="29" t="str">
        <f>B133</f>
        <v>Horizontal  Beams</v>
      </c>
      <c r="C279" s="12"/>
      <c r="D279" s="12"/>
      <c r="E279" s="12"/>
      <c r="F279" s="12"/>
      <c r="G279" s="11"/>
      <c r="H279" s="11"/>
    </row>
    <row r="280" spans="1:8">
      <c r="A280" s="10"/>
      <c r="B280" s="112" t="str">
        <f>B134</f>
        <v>RB1</v>
      </c>
      <c r="C280" s="11">
        <f>C134</f>
        <v>0</v>
      </c>
      <c r="D280" s="11">
        <f>D134</f>
        <v>3</v>
      </c>
      <c r="E280" s="12"/>
      <c r="F280" s="12">
        <f>E134+F134*2</f>
        <v>1.08</v>
      </c>
      <c r="G280" s="35">
        <f t="shared" ref="G280:G282" si="13">PRODUCT(C280:F280)</f>
        <v>0</v>
      </c>
      <c r="H280" s="33" t="s">
        <v>6</v>
      </c>
    </row>
    <row r="281" spans="1:8">
      <c r="A281" s="10"/>
      <c r="B281" s="29" t="str">
        <f>B135</f>
        <v>Vertical  Beams</v>
      </c>
      <c r="C281" s="11"/>
      <c r="D281" s="11"/>
      <c r="E281" s="12"/>
      <c r="F281" s="12"/>
      <c r="G281" s="35"/>
      <c r="H281" s="33"/>
    </row>
    <row r="282" spans="1:8">
      <c r="A282" s="10"/>
      <c r="B282" s="112" t="str">
        <f>B136</f>
        <v>RB2</v>
      </c>
      <c r="C282" s="11">
        <f>C136</f>
        <v>0</v>
      </c>
      <c r="D282" s="11">
        <f>D136</f>
        <v>5.75</v>
      </c>
      <c r="E282" s="12"/>
      <c r="F282" s="12">
        <f>E136+F136*2</f>
        <v>1.08</v>
      </c>
      <c r="G282" s="35">
        <f t="shared" si="13"/>
        <v>0</v>
      </c>
      <c r="H282" s="33" t="s">
        <v>6</v>
      </c>
    </row>
    <row r="283" spans="1:8">
      <c r="A283" s="63"/>
      <c r="B283" s="176"/>
      <c r="C283" s="157"/>
      <c r="D283" s="157"/>
      <c r="E283" s="150"/>
      <c r="F283" s="150"/>
      <c r="G283" s="42"/>
      <c r="H283" s="40"/>
    </row>
    <row r="284" spans="1:8">
      <c r="A284" s="10"/>
      <c r="B284" s="112"/>
      <c r="C284" s="11"/>
      <c r="D284" s="11"/>
      <c r="E284" s="12"/>
      <c r="F284" s="12"/>
      <c r="G284" s="36">
        <f>ROUND(SUM(G280:G283)*1.05,0)</f>
        <v>0</v>
      </c>
      <c r="H284" s="38" t="s">
        <v>6</v>
      </c>
    </row>
    <row r="285" spans="1:8">
      <c r="A285" s="63"/>
      <c r="B285" s="29" t="str">
        <f>B139</f>
        <v>FIRST FLOOR</v>
      </c>
      <c r="C285" s="11"/>
      <c r="D285" s="11"/>
      <c r="E285" s="12"/>
      <c r="F285" s="12"/>
      <c r="G285" s="45"/>
      <c r="H285" s="44"/>
    </row>
    <row r="286" spans="1:8">
      <c r="A286" s="63"/>
      <c r="B286" s="112" t="str">
        <f>B140</f>
        <v>Horizontal  Beams</v>
      </c>
      <c r="C286" s="11"/>
      <c r="D286" s="11"/>
      <c r="E286" s="12"/>
      <c r="F286" s="12"/>
      <c r="G286" s="45"/>
      <c r="H286" s="44"/>
    </row>
    <row r="287" spans="1:8">
      <c r="A287" s="63"/>
      <c r="B287" s="112" t="str">
        <f>B141</f>
        <v>RB1</v>
      </c>
      <c r="C287" s="11">
        <f>C141</f>
        <v>2</v>
      </c>
      <c r="D287" s="11">
        <f>D141</f>
        <v>14.16</v>
      </c>
      <c r="E287" s="12"/>
      <c r="F287" s="12">
        <f>E141+F141*2</f>
        <v>1.08</v>
      </c>
      <c r="G287" s="35">
        <f>PRODUCT(C287:F287)</f>
        <v>30.585600000000003</v>
      </c>
      <c r="H287" s="33" t="s">
        <v>6</v>
      </c>
    </row>
    <row r="288" spans="1:8">
      <c r="A288" s="63"/>
      <c r="B288" s="112" t="str">
        <f>B142</f>
        <v>Vertical  Beams</v>
      </c>
      <c r="C288" s="11"/>
      <c r="D288" s="11"/>
      <c r="E288" s="12"/>
      <c r="F288" s="12"/>
      <c r="G288" s="45"/>
      <c r="H288" s="44"/>
    </row>
    <row r="289" spans="1:8">
      <c r="A289" s="63"/>
      <c r="B289" s="112" t="str">
        <f>B143</f>
        <v>RB2</v>
      </c>
      <c r="C289" s="11">
        <f>C143</f>
        <v>3</v>
      </c>
      <c r="D289" s="11">
        <f>D143</f>
        <v>6.6400000000000006</v>
      </c>
      <c r="E289" s="12"/>
      <c r="F289" s="12">
        <f>E143+F143*2</f>
        <v>1.08</v>
      </c>
      <c r="G289" s="35">
        <f>PRODUCT(C289:F289)</f>
        <v>21.513600000000004</v>
      </c>
      <c r="H289" s="33" t="s">
        <v>6</v>
      </c>
    </row>
    <row r="290" spans="1:8">
      <c r="A290" s="63"/>
      <c r="B290" s="176"/>
      <c r="C290" s="157"/>
      <c r="D290" s="157"/>
      <c r="E290" s="150"/>
      <c r="F290" s="150"/>
      <c r="G290" s="42"/>
      <c r="H290" s="40"/>
    </row>
    <row r="291" spans="1:8">
      <c r="A291" s="63"/>
      <c r="B291" s="112"/>
      <c r="C291" s="11"/>
      <c r="D291" s="11"/>
      <c r="E291" s="12"/>
      <c r="F291" s="12"/>
      <c r="G291" s="36">
        <f>ROUND(SUM(G287:G290)*1.05,0)</f>
        <v>55</v>
      </c>
      <c r="H291" s="38" t="s">
        <v>6</v>
      </c>
    </row>
    <row r="292" spans="1:8">
      <c r="A292" s="63"/>
      <c r="B292" s="29" t="str">
        <f>B146</f>
        <v>HEAD ROOM FLOOR</v>
      </c>
      <c r="C292" s="11"/>
      <c r="D292" s="11"/>
      <c r="E292" s="12"/>
      <c r="F292" s="12"/>
      <c r="G292" s="45"/>
      <c r="H292" s="44"/>
    </row>
    <row r="293" spans="1:8">
      <c r="A293" s="63"/>
      <c r="B293" s="112" t="str">
        <f>B147</f>
        <v>Horizontal  Beams</v>
      </c>
      <c r="C293" s="11"/>
      <c r="D293" s="11"/>
      <c r="E293" s="12"/>
      <c r="F293" s="12"/>
      <c r="G293" s="45"/>
      <c r="H293" s="44"/>
    </row>
    <row r="294" spans="1:8">
      <c r="A294" s="63"/>
      <c r="B294" s="112" t="str">
        <f>B148</f>
        <v>RB1</v>
      </c>
      <c r="C294" s="11">
        <f>C148</f>
        <v>0</v>
      </c>
      <c r="D294" s="11">
        <f>D148</f>
        <v>3</v>
      </c>
      <c r="E294" s="12"/>
      <c r="F294" s="12">
        <f>E148+F148*2</f>
        <v>1.08</v>
      </c>
      <c r="G294" s="35">
        <f>PRODUCT(C294:F294)</f>
        <v>0</v>
      </c>
      <c r="H294" s="33" t="s">
        <v>6</v>
      </c>
    </row>
    <row r="295" spans="1:8">
      <c r="A295" s="63"/>
      <c r="B295" s="112" t="str">
        <f>B149</f>
        <v>Vertical  Beams</v>
      </c>
      <c r="C295" s="11"/>
      <c r="D295" s="11"/>
      <c r="E295" s="12"/>
      <c r="F295" s="12"/>
      <c r="G295" s="45"/>
      <c r="H295" s="44"/>
    </row>
    <row r="296" spans="1:8">
      <c r="A296" s="63"/>
      <c r="B296" s="112" t="str">
        <f>B150</f>
        <v>RB2</v>
      </c>
      <c r="C296" s="11">
        <f>C150</f>
        <v>0</v>
      </c>
      <c r="D296" s="11">
        <f>D150</f>
        <v>6.6400000000000006</v>
      </c>
      <c r="E296" s="12"/>
      <c r="F296" s="12">
        <f>E150+F150*2</f>
        <v>1.08</v>
      </c>
      <c r="G296" s="35">
        <f>PRODUCT(C296:F296)</f>
        <v>0</v>
      </c>
      <c r="H296" s="33" t="s">
        <v>6</v>
      </c>
    </row>
    <row r="297" spans="1:8">
      <c r="A297" s="63"/>
      <c r="B297" s="112"/>
      <c r="C297" s="11"/>
      <c r="D297" s="11"/>
      <c r="E297" s="12"/>
      <c r="F297" s="12"/>
      <c r="G297" s="35"/>
      <c r="H297" s="33"/>
    </row>
    <row r="298" spans="1:8">
      <c r="A298" s="63"/>
      <c r="B298" s="151"/>
      <c r="C298" s="150"/>
      <c r="D298" s="150"/>
      <c r="E298" s="150"/>
      <c r="F298" s="150"/>
      <c r="G298" s="36">
        <f>ROUND(SUM(G294:G297)*1.05,0)</f>
        <v>0</v>
      </c>
      <c r="H298" s="38" t="s">
        <v>6</v>
      </c>
    </row>
    <row r="299" spans="1:8">
      <c r="A299" s="10"/>
      <c r="B299" s="13"/>
      <c r="C299" s="12"/>
      <c r="D299" s="12"/>
      <c r="E299" s="12"/>
      <c r="F299" s="12"/>
      <c r="G299" s="36"/>
      <c r="H299" s="38"/>
    </row>
    <row r="300" spans="1:8">
      <c r="A300" s="10"/>
      <c r="B300" s="29" t="s">
        <v>128</v>
      </c>
      <c r="C300" s="10"/>
      <c r="D300" s="10" t="s">
        <v>80</v>
      </c>
      <c r="E300" s="12"/>
      <c r="F300" s="12"/>
      <c r="G300" s="113">
        <f>G284</f>
        <v>0</v>
      </c>
      <c r="H300" s="38" t="s">
        <v>6</v>
      </c>
    </row>
    <row r="301" spans="1:8">
      <c r="A301" s="63"/>
      <c r="B301" s="29" t="s">
        <v>128</v>
      </c>
      <c r="C301" s="10"/>
      <c r="D301" s="10" t="s">
        <v>229</v>
      </c>
      <c r="E301" s="12"/>
      <c r="F301" s="12"/>
      <c r="G301" s="115">
        <f>G291</f>
        <v>55</v>
      </c>
      <c r="H301" s="38" t="s">
        <v>6</v>
      </c>
    </row>
    <row r="302" spans="1:8">
      <c r="A302" s="63"/>
      <c r="B302" s="29" t="s">
        <v>128</v>
      </c>
      <c r="C302" s="10"/>
      <c r="D302" s="10" t="s">
        <v>224</v>
      </c>
      <c r="E302" s="12"/>
      <c r="F302" s="12"/>
      <c r="G302" s="115">
        <f>G298</f>
        <v>0</v>
      </c>
      <c r="H302" s="38" t="s">
        <v>6</v>
      </c>
    </row>
    <row r="303" spans="1:8">
      <c r="A303" s="10"/>
      <c r="B303" s="29"/>
      <c r="C303" s="10"/>
      <c r="D303" s="10"/>
      <c r="E303" s="638" t="s">
        <v>110</v>
      </c>
      <c r="F303" s="639"/>
      <c r="G303" s="113">
        <f>SUM(G300:G302)</f>
        <v>55</v>
      </c>
      <c r="H303" s="38" t="s">
        <v>6</v>
      </c>
    </row>
    <row r="304" spans="1:8">
      <c r="A304" s="10"/>
      <c r="B304" s="29" t="s">
        <v>129</v>
      </c>
      <c r="C304" s="11"/>
      <c r="D304" s="11"/>
      <c r="E304" s="11"/>
      <c r="F304" s="11"/>
      <c r="G304" s="11"/>
      <c r="H304" s="11"/>
    </row>
    <row r="305" spans="1:8">
      <c r="A305" s="63"/>
      <c r="B305" s="13" t="str">
        <f>B160</f>
        <v>FIRST FLOOR</v>
      </c>
      <c r="C305" s="149"/>
      <c r="D305" s="12"/>
      <c r="E305" s="12"/>
      <c r="F305" s="150"/>
      <c r="G305" s="157"/>
      <c r="H305" s="157"/>
    </row>
    <row r="306" spans="1:8">
      <c r="A306" s="63"/>
      <c r="B306" s="13" t="str">
        <f>B161</f>
        <v>Oil Store</v>
      </c>
      <c r="C306" s="149">
        <f t="shared" ref="C306:E306" si="14">C161</f>
        <v>1</v>
      </c>
      <c r="D306" s="12">
        <f t="shared" si="14"/>
        <v>14.16</v>
      </c>
      <c r="E306" s="12">
        <f t="shared" si="14"/>
        <v>6.6400000000000006</v>
      </c>
      <c r="F306" s="150"/>
      <c r="G306" s="35">
        <f>PRODUCT(C306:F306)</f>
        <v>94.022400000000005</v>
      </c>
      <c r="H306" s="33" t="s">
        <v>6</v>
      </c>
    </row>
    <row r="307" spans="1:8">
      <c r="A307" s="63"/>
      <c r="B307" s="13"/>
      <c r="C307" s="149"/>
      <c r="D307" s="12"/>
      <c r="E307" s="12"/>
      <c r="F307" s="150"/>
      <c r="G307" s="35"/>
      <c r="H307" s="33"/>
    </row>
    <row r="308" spans="1:8">
      <c r="A308" s="63"/>
      <c r="B308" s="13"/>
      <c r="C308" s="149"/>
      <c r="D308" s="12"/>
      <c r="E308" s="12"/>
      <c r="F308" s="150"/>
      <c r="G308" s="36">
        <f>ROUND(SUM(G306:G307)*1.05,0)</f>
        <v>99</v>
      </c>
      <c r="H308" s="38" t="s">
        <v>6</v>
      </c>
    </row>
    <row r="309" spans="1:8">
      <c r="A309" s="63"/>
      <c r="B309" s="13" t="str">
        <f>B165</f>
        <v>HEAD ROOM FLOOR</v>
      </c>
      <c r="C309" s="149"/>
      <c r="D309" s="12"/>
      <c r="E309" s="12"/>
      <c r="F309" s="150"/>
      <c r="G309" s="157"/>
      <c r="H309" s="157"/>
    </row>
    <row r="310" spans="1:8">
      <c r="A310" s="10"/>
      <c r="B310" s="13" t="str">
        <f>B166</f>
        <v>Head Room Roof Area</v>
      </c>
      <c r="C310" s="149">
        <f t="shared" ref="C310:E310" si="15">C166</f>
        <v>0</v>
      </c>
      <c r="D310" s="12">
        <f t="shared" si="15"/>
        <v>3</v>
      </c>
      <c r="E310" s="12">
        <f t="shared" si="15"/>
        <v>6.6400000000000006</v>
      </c>
      <c r="F310" s="12"/>
      <c r="G310" s="35">
        <f t="shared" ref="G310" si="16">PRODUCT(C310:F310)</f>
        <v>0</v>
      </c>
      <c r="H310" s="33" t="s">
        <v>6</v>
      </c>
    </row>
    <row r="311" spans="1:8">
      <c r="A311" s="63"/>
      <c r="B311" s="13"/>
      <c r="C311" s="149"/>
      <c r="D311" s="12"/>
      <c r="E311" s="12"/>
      <c r="F311" s="150"/>
      <c r="G311" s="35"/>
      <c r="H311" s="33"/>
    </row>
    <row r="312" spans="1:8">
      <c r="A312" s="63"/>
      <c r="B312" s="13"/>
      <c r="C312" s="150"/>
      <c r="D312" s="150"/>
      <c r="E312" s="150"/>
      <c r="F312" s="150"/>
      <c r="G312" s="36">
        <f>ROUND(SUM(G310:G311)*1.05,0)</f>
        <v>0</v>
      </c>
      <c r="H312" s="38" t="s">
        <v>6</v>
      </c>
    </row>
    <row r="313" spans="1:8">
      <c r="A313" s="10"/>
      <c r="B313" s="13"/>
      <c r="C313" s="12"/>
      <c r="D313" s="12"/>
      <c r="E313" s="12"/>
      <c r="F313" s="12"/>
      <c r="G313" s="11"/>
      <c r="H313" s="11"/>
    </row>
    <row r="314" spans="1:8">
      <c r="A314" s="63"/>
      <c r="B314" s="114" t="s">
        <v>130</v>
      </c>
      <c r="C314" s="113"/>
      <c r="D314" s="10" t="s">
        <v>223</v>
      </c>
      <c r="E314" s="115"/>
      <c r="F314" s="115"/>
      <c r="G314" s="115">
        <f>G308</f>
        <v>99</v>
      </c>
      <c r="H314" s="38" t="s">
        <v>6</v>
      </c>
    </row>
    <row r="315" spans="1:8">
      <c r="A315" s="63"/>
      <c r="B315" s="114" t="s">
        <v>130</v>
      </c>
      <c r="C315" s="113"/>
      <c r="D315" s="10" t="s">
        <v>224</v>
      </c>
      <c r="E315" s="115"/>
      <c r="F315" s="115"/>
      <c r="G315" s="115">
        <f>G312</f>
        <v>0</v>
      </c>
      <c r="H315" s="38" t="s">
        <v>6</v>
      </c>
    </row>
    <row r="316" spans="1:8">
      <c r="A316" s="10"/>
      <c r="B316" s="114"/>
      <c r="C316" s="12"/>
      <c r="D316" s="10"/>
      <c r="E316" s="638" t="s">
        <v>110</v>
      </c>
      <c r="F316" s="639"/>
      <c r="G316" s="113">
        <f>SUM(G314:G315)</f>
        <v>99</v>
      </c>
      <c r="H316" s="38" t="s">
        <v>6</v>
      </c>
    </row>
    <row r="317" spans="1:8">
      <c r="A317" s="10"/>
      <c r="B317" s="29" t="s">
        <v>131</v>
      </c>
      <c r="C317" s="12"/>
      <c r="D317" s="12"/>
      <c r="E317" s="12"/>
      <c r="F317" s="12"/>
      <c r="G317" s="11"/>
      <c r="H317" s="11"/>
    </row>
    <row r="318" spans="1:8">
      <c r="A318" s="63"/>
      <c r="B318" s="114" t="str">
        <f t="shared" ref="B318:D323" si="17">+B175</f>
        <v>Ground Floor</v>
      </c>
      <c r="C318" s="150"/>
      <c r="D318" s="150"/>
      <c r="E318" s="150"/>
      <c r="F318" s="150"/>
      <c r="G318" s="157"/>
      <c r="H318" s="157"/>
    </row>
    <row r="319" spans="1:8">
      <c r="A319" s="10"/>
      <c r="B319" s="13" t="str">
        <f t="shared" si="17"/>
        <v>Staircase-1</v>
      </c>
      <c r="C319" s="12"/>
      <c r="D319" s="12"/>
      <c r="E319" s="12"/>
      <c r="F319" s="12"/>
      <c r="G319" s="11"/>
      <c r="H319" s="11"/>
    </row>
    <row r="320" spans="1:8">
      <c r="A320" s="10"/>
      <c r="B320" s="13" t="str">
        <f t="shared" si="17"/>
        <v>Waist slab First Flight</v>
      </c>
      <c r="C320" s="12">
        <f>+C177</f>
        <v>0</v>
      </c>
      <c r="D320" s="12">
        <f>+D177</f>
        <v>6</v>
      </c>
      <c r="E320" s="12">
        <f>+E177</f>
        <v>1.5</v>
      </c>
      <c r="F320" s="12"/>
      <c r="G320" s="35">
        <f>PRODUCT(C320:F320)</f>
        <v>0</v>
      </c>
      <c r="H320" s="33" t="s">
        <v>6</v>
      </c>
    </row>
    <row r="321" spans="1:8">
      <c r="A321" s="10"/>
      <c r="B321" s="13" t="str">
        <f t="shared" si="17"/>
        <v>Steps</v>
      </c>
      <c r="C321" s="12">
        <f t="shared" si="17"/>
        <v>0</v>
      </c>
      <c r="D321" s="12">
        <f t="shared" si="17"/>
        <v>1.2</v>
      </c>
      <c r="E321" s="12">
        <f>+E178/2</f>
        <v>0.15</v>
      </c>
      <c r="F321" s="11"/>
      <c r="G321" s="35">
        <f>PRODUCT(C321:F321)</f>
        <v>0</v>
      </c>
      <c r="H321" s="33" t="s">
        <v>6</v>
      </c>
    </row>
    <row r="322" spans="1:8">
      <c r="A322" s="10"/>
      <c r="B322" s="13" t="str">
        <f t="shared" si="17"/>
        <v>Midlanding</v>
      </c>
      <c r="C322" s="12">
        <f t="shared" si="17"/>
        <v>0</v>
      </c>
      <c r="D322" s="12">
        <f t="shared" si="17"/>
        <v>3</v>
      </c>
      <c r="E322" s="12">
        <f>+E179</f>
        <v>1.5</v>
      </c>
      <c r="F322" s="12"/>
      <c r="G322" s="35">
        <f>PRODUCT(C322:F322)</f>
        <v>0</v>
      </c>
      <c r="H322" s="33" t="s">
        <v>6</v>
      </c>
    </row>
    <row r="323" spans="1:8">
      <c r="A323" s="10"/>
      <c r="B323" s="13" t="str">
        <f t="shared" si="17"/>
        <v>Mid Landing Beam</v>
      </c>
      <c r="C323" s="12">
        <f>+C180</f>
        <v>0</v>
      </c>
      <c r="D323" s="12">
        <f t="shared" si="17"/>
        <v>2.17</v>
      </c>
      <c r="E323" s="12">
        <f>+E180+F180*2</f>
        <v>1.18</v>
      </c>
      <c r="F323" s="12"/>
      <c r="G323" s="35">
        <f>PRODUCT(C323:F323)</f>
        <v>0</v>
      </c>
      <c r="H323" s="33" t="s">
        <v>6</v>
      </c>
    </row>
    <row r="324" spans="1:8">
      <c r="A324" s="63"/>
      <c r="B324" s="151"/>
      <c r="C324" s="150"/>
      <c r="D324" s="150"/>
      <c r="E324" s="150"/>
      <c r="F324" s="150"/>
      <c r="G324" s="42"/>
      <c r="H324" s="40"/>
    </row>
    <row r="325" spans="1:8">
      <c r="A325" s="10"/>
      <c r="B325" s="13"/>
      <c r="C325" s="12"/>
      <c r="D325" s="12"/>
      <c r="E325" s="12"/>
      <c r="F325" s="12"/>
      <c r="G325" s="36">
        <f>ROUND(SUM(G320:G324)*1.05,0)</f>
        <v>0</v>
      </c>
      <c r="H325" s="38" t="s">
        <v>6</v>
      </c>
    </row>
    <row r="326" spans="1:8">
      <c r="A326" s="63"/>
      <c r="B326" s="114" t="str">
        <f t="shared" ref="B326" si="18">+B183</f>
        <v>First Floor</v>
      </c>
      <c r="C326" s="12"/>
      <c r="D326" s="12"/>
      <c r="E326" s="12"/>
      <c r="F326" s="150"/>
      <c r="G326" s="45"/>
      <c r="H326" s="44"/>
    </row>
    <row r="327" spans="1:8">
      <c r="A327" s="63"/>
      <c r="B327" s="13" t="str">
        <f>+B184</f>
        <v>Staircase-1</v>
      </c>
      <c r="C327" s="12"/>
      <c r="D327" s="12"/>
      <c r="E327" s="12"/>
      <c r="F327" s="150"/>
      <c r="G327" s="45"/>
      <c r="H327" s="44"/>
    </row>
    <row r="328" spans="1:8">
      <c r="A328" s="63"/>
      <c r="B328" s="13" t="str">
        <f t="shared" ref="B328:D331" si="19">+B185</f>
        <v>Waist slab First Flight</v>
      </c>
      <c r="C328" s="12">
        <f t="shared" si="19"/>
        <v>0</v>
      </c>
      <c r="D328" s="12">
        <f t="shared" si="19"/>
        <v>6</v>
      </c>
      <c r="E328" s="12">
        <f>+E185</f>
        <v>1.5</v>
      </c>
      <c r="F328" s="150"/>
      <c r="G328" s="35">
        <f>PRODUCT(C328:F328)</f>
        <v>0</v>
      </c>
      <c r="H328" s="33" t="s">
        <v>6</v>
      </c>
    </row>
    <row r="329" spans="1:8">
      <c r="A329" s="63"/>
      <c r="B329" s="13" t="str">
        <f t="shared" si="19"/>
        <v>Steps</v>
      </c>
      <c r="C329" s="12">
        <f t="shared" si="19"/>
        <v>0</v>
      </c>
      <c r="D329" s="12">
        <f t="shared" si="19"/>
        <v>1.2</v>
      </c>
      <c r="E329" s="12">
        <f>+E186/2</f>
        <v>0.15</v>
      </c>
      <c r="F329" s="150"/>
      <c r="G329" s="35">
        <f>PRODUCT(C329:F329)</f>
        <v>0</v>
      </c>
      <c r="H329" s="33" t="s">
        <v>6</v>
      </c>
    </row>
    <row r="330" spans="1:8">
      <c r="A330" s="63"/>
      <c r="B330" s="13" t="str">
        <f t="shared" si="19"/>
        <v>Midlanding</v>
      </c>
      <c r="C330" s="12">
        <f t="shared" si="19"/>
        <v>0</v>
      </c>
      <c r="D330" s="12">
        <f t="shared" si="19"/>
        <v>3</v>
      </c>
      <c r="E330" s="12">
        <f>+E187</f>
        <v>1.5</v>
      </c>
      <c r="F330" s="150"/>
      <c r="G330" s="35">
        <f>PRODUCT(C330:F330)</f>
        <v>0</v>
      </c>
      <c r="H330" s="33" t="s">
        <v>6</v>
      </c>
    </row>
    <row r="331" spans="1:8">
      <c r="A331" s="63"/>
      <c r="B331" s="13" t="str">
        <f t="shared" si="19"/>
        <v>Mid Landing Beam</v>
      </c>
      <c r="C331" s="12">
        <f t="shared" si="19"/>
        <v>0</v>
      </c>
      <c r="D331" s="12">
        <f t="shared" si="19"/>
        <v>2.17</v>
      </c>
      <c r="E331" s="12">
        <f t="shared" ref="E331" si="20">+E188+F188*2</f>
        <v>1.18</v>
      </c>
      <c r="F331" s="150"/>
      <c r="G331" s="35">
        <f>PRODUCT(C331:F331)</f>
        <v>0</v>
      </c>
      <c r="H331" s="33" t="s">
        <v>6</v>
      </c>
    </row>
    <row r="332" spans="1:8">
      <c r="A332" s="63"/>
      <c r="B332" s="151"/>
      <c r="C332" s="150"/>
      <c r="D332" s="150"/>
      <c r="E332" s="150"/>
      <c r="F332" s="150"/>
      <c r="G332" s="42"/>
      <c r="H332" s="40"/>
    </row>
    <row r="333" spans="1:8">
      <c r="A333" s="63"/>
      <c r="B333" s="151"/>
      <c r="C333" s="150"/>
      <c r="D333" s="150"/>
      <c r="E333" s="150"/>
      <c r="F333" s="150"/>
      <c r="G333" s="36">
        <f>ROUND(SUM(G328:G332)*1.05,0)</f>
        <v>0</v>
      </c>
      <c r="H333" s="38" t="s">
        <v>6</v>
      </c>
    </row>
    <row r="334" spans="1:8">
      <c r="A334" s="10"/>
      <c r="B334" s="13"/>
      <c r="C334" s="12"/>
      <c r="D334" s="12"/>
      <c r="E334" s="12"/>
      <c r="F334" s="12"/>
      <c r="G334" s="11"/>
      <c r="H334" s="11"/>
    </row>
    <row r="335" spans="1:8">
      <c r="A335" s="10"/>
      <c r="B335" s="114" t="s">
        <v>99</v>
      </c>
      <c r="C335" s="113"/>
      <c r="D335" s="113" t="str">
        <f>+D192</f>
        <v>Ground Floor</v>
      </c>
      <c r="E335" s="113"/>
      <c r="F335" s="113"/>
      <c r="G335" s="113">
        <f>G325</f>
        <v>0</v>
      </c>
      <c r="H335" s="38" t="s">
        <v>6</v>
      </c>
    </row>
    <row r="336" spans="1:8">
      <c r="A336" s="63"/>
      <c r="B336" s="114" t="s">
        <v>99</v>
      </c>
      <c r="C336" s="113"/>
      <c r="D336" s="113" t="str">
        <f>+D193</f>
        <v>First  Floor</v>
      </c>
      <c r="E336" s="113"/>
      <c r="F336" s="115"/>
      <c r="G336" s="115">
        <f>G333</f>
        <v>0</v>
      </c>
      <c r="H336" s="38" t="s">
        <v>6</v>
      </c>
    </row>
    <row r="337" spans="1:8">
      <c r="A337" s="63"/>
      <c r="B337" s="156"/>
      <c r="C337" s="115"/>
      <c r="D337" s="115"/>
      <c r="E337" s="638" t="s">
        <v>110</v>
      </c>
      <c r="F337" s="639"/>
      <c r="G337" s="113">
        <f>SUM(G335:G336)</f>
        <v>0</v>
      </c>
      <c r="H337" s="38" t="s">
        <v>6</v>
      </c>
    </row>
    <row r="338" spans="1:8">
      <c r="A338" s="10"/>
      <c r="B338" s="13"/>
      <c r="C338" s="12"/>
      <c r="D338" s="12"/>
      <c r="E338" s="12"/>
      <c r="F338" s="12"/>
      <c r="G338" s="11"/>
      <c r="H338" s="11"/>
    </row>
    <row r="339" spans="1:8">
      <c r="A339" s="10"/>
      <c r="B339" s="114" t="s">
        <v>132</v>
      </c>
      <c r="C339" s="12"/>
      <c r="D339" s="12"/>
      <c r="E339" s="12"/>
      <c r="F339" s="12"/>
      <c r="G339" s="11"/>
      <c r="H339" s="11"/>
    </row>
    <row r="340" spans="1:8">
      <c r="A340" s="10"/>
      <c r="B340" s="13" t="str">
        <f>+B198</f>
        <v>D1</v>
      </c>
      <c r="C340" s="12">
        <f>+C198</f>
        <v>0</v>
      </c>
      <c r="D340" s="12">
        <f t="shared" ref="D340:E340" si="21">+D198</f>
        <v>1.28</v>
      </c>
      <c r="E340" s="12">
        <f t="shared" si="21"/>
        <v>0.23</v>
      </c>
      <c r="F340" s="12"/>
      <c r="G340" s="35">
        <f t="shared" ref="G340:G341" si="22">PRODUCT(C340:F340)</f>
        <v>0</v>
      </c>
      <c r="H340" s="33" t="s">
        <v>6</v>
      </c>
    </row>
    <row r="341" spans="1:8">
      <c r="A341" s="10"/>
      <c r="B341" s="13" t="s">
        <v>133</v>
      </c>
      <c r="C341" s="12">
        <f>C340</f>
        <v>0</v>
      </c>
      <c r="D341" s="12">
        <f>D340</f>
        <v>1.28</v>
      </c>
      <c r="E341" s="12"/>
      <c r="F341" s="12">
        <f>E198+F198*2</f>
        <v>0.73</v>
      </c>
      <c r="G341" s="35">
        <f t="shared" si="22"/>
        <v>0</v>
      </c>
      <c r="H341" s="33" t="s">
        <v>6</v>
      </c>
    </row>
    <row r="342" spans="1:8">
      <c r="A342" s="63"/>
      <c r="B342" s="13" t="str">
        <f>+B201</f>
        <v>W1</v>
      </c>
      <c r="C342" s="12">
        <f>+C201</f>
        <v>1</v>
      </c>
      <c r="D342" s="12">
        <f>+D201</f>
        <v>41.6</v>
      </c>
      <c r="E342" s="12">
        <f>+E201</f>
        <v>0.2</v>
      </c>
      <c r="F342" s="12"/>
      <c r="G342" s="35">
        <f t="shared" ref="G342:G343" si="23">PRODUCT(C342:F342)</f>
        <v>8.32</v>
      </c>
      <c r="H342" s="33" t="s">
        <v>6</v>
      </c>
    </row>
    <row r="343" spans="1:8">
      <c r="A343" s="63"/>
      <c r="B343" s="151"/>
      <c r="C343" s="12">
        <f>C342</f>
        <v>1</v>
      </c>
      <c r="D343" s="12">
        <f>D342</f>
        <v>41.6</v>
      </c>
      <c r="E343" s="12"/>
      <c r="F343" s="12">
        <f>E201+F201*2</f>
        <v>0.89999999999999991</v>
      </c>
      <c r="G343" s="35">
        <f t="shared" si="23"/>
        <v>37.44</v>
      </c>
      <c r="H343" s="33" t="s">
        <v>6</v>
      </c>
    </row>
    <row r="344" spans="1:8">
      <c r="A344" s="63"/>
      <c r="B344" s="151"/>
      <c r="C344" s="150"/>
      <c r="D344" s="150"/>
      <c r="E344" s="150"/>
      <c r="F344" s="150"/>
      <c r="G344" s="42"/>
      <c r="H344" s="40"/>
    </row>
    <row r="345" spans="1:8">
      <c r="A345" s="10"/>
      <c r="B345" s="13"/>
      <c r="C345" s="12"/>
      <c r="D345" s="12"/>
      <c r="E345" s="12"/>
      <c r="F345" s="113" t="s">
        <v>33</v>
      </c>
      <c r="G345" s="36">
        <f>ROUND(SUM(G340:G344)*1.05,0)</f>
        <v>48</v>
      </c>
      <c r="H345" s="38" t="s">
        <v>6</v>
      </c>
    </row>
    <row r="346" spans="1:8">
      <c r="A346" s="10"/>
      <c r="B346" s="13"/>
      <c r="C346" s="12"/>
      <c r="D346" s="12"/>
      <c r="E346" s="12"/>
      <c r="F346" s="12"/>
      <c r="G346" s="11"/>
      <c r="H346" s="11"/>
    </row>
    <row r="347" spans="1:8">
      <c r="A347" s="10"/>
      <c r="B347" s="114" t="s">
        <v>134</v>
      </c>
      <c r="C347" s="12"/>
      <c r="D347" s="12"/>
      <c r="E347" s="12"/>
      <c r="F347" s="12"/>
      <c r="G347" s="11"/>
      <c r="H347" s="11"/>
    </row>
    <row r="348" spans="1:8">
      <c r="A348" s="10"/>
      <c r="B348" s="13" t="str">
        <f>B208</f>
        <v>W1</v>
      </c>
      <c r="C348" s="12">
        <f>C208</f>
        <v>0</v>
      </c>
      <c r="D348" s="12">
        <f>D208</f>
        <v>1.73</v>
      </c>
      <c r="E348" s="12">
        <f>E208</f>
        <v>0.6</v>
      </c>
      <c r="F348" s="12"/>
      <c r="G348" s="35">
        <f t="shared" ref="G348:G349" si="24">PRODUCT(C348:F348)</f>
        <v>0</v>
      </c>
      <c r="H348" s="33" t="s">
        <v>6</v>
      </c>
    </row>
    <row r="349" spans="1:8">
      <c r="A349" s="10"/>
      <c r="B349" s="13" t="s">
        <v>133</v>
      </c>
      <c r="C349" s="12">
        <f>C348</f>
        <v>0</v>
      </c>
      <c r="D349" s="12">
        <f>D348+E348*2</f>
        <v>2.9299999999999997</v>
      </c>
      <c r="E349" s="12"/>
      <c r="F349" s="12">
        <f>+F208</f>
        <v>7.4999999999999997E-2</v>
      </c>
      <c r="G349" s="35">
        <f t="shared" si="24"/>
        <v>0</v>
      </c>
      <c r="H349" s="33" t="s">
        <v>6</v>
      </c>
    </row>
    <row r="350" spans="1:8">
      <c r="A350" s="63"/>
      <c r="B350" s="13" t="str">
        <f>B210</f>
        <v>W1</v>
      </c>
      <c r="C350" s="12">
        <f>C210</f>
        <v>1</v>
      </c>
      <c r="D350" s="12">
        <f>D210</f>
        <v>41.6</v>
      </c>
      <c r="E350" s="12">
        <f>E210</f>
        <v>0.6</v>
      </c>
      <c r="F350" s="12"/>
      <c r="G350" s="35">
        <f t="shared" ref="G350" si="25">PRODUCT(C350:F350)</f>
        <v>24.96</v>
      </c>
      <c r="H350" s="33" t="s">
        <v>6</v>
      </c>
    </row>
    <row r="351" spans="1:8">
      <c r="A351" s="63"/>
      <c r="B351" s="13" t="s">
        <v>133</v>
      </c>
      <c r="C351" s="12">
        <f>C350</f>
        <v>1</v>
      </c>
      <c r="D351" s="12">
        <f>D350+E350*2</f>
        <v>42.800000000000004</v>
      </c>
      <c r="E351" s="12"/>
      <c r="F351" s="12">
        <f>+F210</f>
        <v>7.4999999999999997E-2</v>
      </c>
      <c r="G351" s="35">
        <f>PRODUCT(C351:F351)</f>
        <v>3.2100000000000004</v>
      </c>
      <c r="H351" s="33" t="s">
        <v>6</v>
      </c>
    </row>
    <row r="352" spans="1:8">
      <c r="A352" s="63"/>
      <c r="B352" s="151"/>
      <c r="C352" s="150"/>
      <c r="D352" s="150"/>
      <c r="E352" s="150"/>
      <c r="F352" s="150"/>
      <c r="G352" s="42"/>
      <c r="H352" s="40"/>
    </row>
    <row r="353" spans="1:8">
      <c r="A353" s="10"/>
      <c r="B353" s="13"/>
      <c r="C353" s="12"/>
      <c r="D353" s="12"/>
      <c r="E353" s="12"/>
      <c r="F353" s="113" t="s">
        <v>33</v>
      </c>
      <c r="G353" s="36">
        <f>ROUND(SUM(G348:G352)*1.05,0)</f>
        <v>30</v>
      </c>
      <c r="H353" s="38" t="s">
        <v>6</v>
      </c>
    </row>
    <row r="354" spans="1:8">
      <c r="A354" s="80">
        <f>A238+1</f>
        <v>12</v>
      </c>
      <c r="B354" s="116" t="s">
        <v>135</v>
      </c>
      <c r="C354" s="81"/>
      <c r="D354" s="82"/>
      <c r="E354" s="82"/>
      <c r="F354" s="82"/>
      <c r="G354" s="82"/>
      <c r="H354" s="81"/>
    </row>
    <row r="355" spans="1:8">
      <c r="A355" s="80"/>
      <c r="B355" s="117" t="s">
        <v>611</v>
      </c>
      <c r="C355" s="81"/>
      <c r="D355" s="82"/>
      <c r="E355" s="82"/>
      <c r="F355" s="82"/>
      <c r="G355" s="82"/>
      <c r="H355" s="81"/>
    </row>
    <row r="356" spans="1:8">
      <c r="A356" s="80"/>
      <c r="B356" s="116" t="s">
        <v>80</v>
      </c>
      <c r="C356" s="81"/>
      <c r="D356" s="82"/>
      <c r="E356" s="82"/>
      <c r="F356" s="82"/>
      <c r="G356" s="82"/>
      <c r="H356" s="81"/>
    </row>
    <row r="357" spans="1:8">
      <c r="A357" s="84"/>
      <c r="B357" s="85" t="s">
        <v>234</v>
      </c>
      <c r="C357" s="86"/>
      <c r="D357" s="87"/>
      <c r="E357" s="87"/>
      <c r="F357" s="87"/>
      <c r="G357" s="87"/>
      <c r="H357" s="86"/>
    </row>
    <row r="358" spans="1:8">
      <c r="A358" s="80"/>
      <c r="B358" s="83" t="s">
        <v>136</v>
      </c>
      <c r="C358" s="81">
        <v>0</v>
      </c>
      <c r="D358" s="82">
        <v>2.4</v>
      </c>
      <c r="E358" s="82">
        <v>0.23</v>
      </c>
      <c r="F358" s="87">
        <f t="shared" ref="F358:F359" si="26">3-0.425</f>
        <v>2.5750000000000002</v>
      </c>
      <c r="G358" s="35">
        <f>PRODUCT(C358:F358)</f>
        <v>0</v>
      </c>
      <c r="H358" s="81" t="s">
        <v>7</v>
      </c>
    </row>
    <row r="359" spans="1:8">
      <c r="A359" s="80"/>
      <c r="B359" s="83" t="s">
        <v>137</v>
      </c>
      <c r="C359" s="81">
        <v>0</v>
      </c>
      <c r="D359" s="82">
        <v>5.44</v>
      </c>
      <c r="E359" s="82">
        <v>0.23</v>
      </c>
      <c r="F359" s="87">
        <f t="shared" si="26"/>
        <v>2.5750000000000002</v>
      </c>
      <c r="G359" s="35">
        <f>PRODUCT(C359:F359)</f>
        <v>0</v>
      </c>
      <c r="H359" s="81" t="s">
        <v>7</v>
      </c>
    </row>
    <row r="360" spans="1:8">
      <c r="A360" s="84"/>
      <c r="B360" s="85" t="s">
        <v>200</v>
      </c>
      <c r="C360" s="86"/>
      <c r="D360" s="87"/>
      <c r="E360" s="87"/>
      <c r="F360" s="87"/>
      <c r="G360" s="42"/>
      <c r="H360" s="86"/>
    </row>
    <row r="361" spans="1:8">
      <c r="A361" s="84"/>
      <c r="B361" s="88" t="s">
        <v>235</v>
      </c>
      <c r="C361" s="86">
        <v>0</v>
      </c>
      <c r="D361" s="87">
        <v>0.9</v>
      </c>
      <c r="E361" s="87">
        <v>0.9</v>
      </c>
      <c r="F361" s="87">
        <v>0.2</v>
      </c>
      <c r="G361" s="35">
        <f>PRODUCT(C361:F361)</f>
        <v>0</v>
      </c>
      <c r="H361" s="81" t="s">
        <v>7</v>
      </c>
    </row>
    <row r="362" spans="1:8">
      <c r="A362" s="84"/>
      <c r="B362" s="88"/>
      <c r="C362" s="86">
        <f>C361</f>
        <v>0</v>
      </c>
      <c r="D362" s="87">
        <f>D361</f>
        <v>0.9</v>
      </c>
      <c r="E362" s="87">
        <f>E361-0.3</f>
        <v>0.60000000000000009</v>
      </c>
      <c r="F362" s="87">
        <f>F361+0.2</f>
        <v>0.4</v>
      </c>
      <c r="G362" s="35">
        <f>PRODUCT(C362:F362)</f>
        <v>0</v>
      </c>
      <c r="H362" s="81" t="s">
        <v>7</v>
      </c>
    </row>
    <row r="363" spans="1:8">
      <c r="A363" s="84"/>
      <c r="B363" s="88"/>
      <c r="C363" s="86">
        <f>C362</f>
        <v>0</v>
      </c>
      <c r="D363" s="87">
        <f>D362</f>
        <v>0.9</v>
      </c>
      <c r="E363" s="87">
        <f>E362-0.3</f>
        <v>0.3000000000000001</v>
      </c>
      <c r="F363" s="87">
        <f>F362+0.2</f>
        <v>0.60000000000000009</v>
      </c>
      <c r="G363" s="35">
        <f>PRODUCT(C363:F363)</f>
        <v>0</v>
      </c>
      <c r="H363" s="81" t="s">
        <v>7</v>
      </c>
    </row>
    <row r="364" spans="1:8">
      <c r="A364" s="84"/>
      <c r="B364" s="88" t="s">
        <v>236</v>
      </c>
      <c r="C364" s="86">
        <v>0</v>
      </c>
      <c r="D364" s="87">
        <v>1.2</v>
      </c>
      <c r="E364" s="87">
        <v>1</v>
      </c>
      <c r="F364" s="87">
        <v>0.6</v>
      </c>
      <c r="G364" s="35">
        <f>PRODUCT(C364:F364)</f>
        <v>0</v>
      </c>
      <c r="H364" s="81" t="s">
        <v>7</v>
      </c>
    </row>
    <row r="365" spans="1:8">
      <c r="A365" s="84"/>
      <c r="B365" s="88"/>
      <c r="C365" s="86"/>
      <c r="D365" s="87"/>
      <c r="E365" s="87"/>
      <c r="F365" s="87"/>
      <c r="G365" s="42"/>
      <c r="H365" s="86"/>
    </row>
    <row r="366" spans="1:8">
      <c r="A366" s="84"/>
      <c r="B366" s="85" t="s">
        <v>234</v>
      </c>
      <c r="C366" s="86"/>
      <c r="D366" s="87"/>
      <c r="E366" s="87"/>
      <c r="F366" s="87"/>
      <c r="G366" s="42"/>
      <c r="H366" s="86"/>
    </row>
    <row r="367" spans="1:8">
      <c r="A367" s="84"/>
      <c r="B367" s="88" t="s">
        <v>237</v>
      </c>
      <c r="C367" s="33">
        <v>0</v>
      </c>
      <c r="D367" s="35">
        <v>1.2</v>
      </c>
      <c r="E367" s="35">
        <v>0.3</v>
      </c>
      <c r="F367" s="35">
        <v>0.15</v>
      </c>
      <c r="G367" s="35">
        <f t="shared" ref="G367:G368" si="27">PRODUCT(C367:F367)</f>
        <v>0</v>
      </c>
      <c r="H367" s="81" t="s">
        <v>7</v>
      </c>
    </row>
    <row r="368" spans="1:8">
      <c r="A368" s="84"/>
      <c r="B368" s="88" t="s">
        <v>238</v>
      </c>
      <c r="C368" s="33">
        <v>0</v>
      </c>
      <c r="D368" s="35">
        <v>1.2</v>
      </c>
      <c r="E368" s="35">
        <v>0.3</v>
      </c>
      <c r="F368" s="35">
        <v>0.15</v>
      </c>
      <c r="G368" s="35">
        <f t="shared" si="27"/>
        <v>0</v>
      </c>
      <c r="H368" s="81" t="s">
        <v>7</v>
      </c>
    </row>
    <row r="369" spans="1:8">
      <c r="A369" s="84"/>
      <c r="B369" s="88"/>
      <c r="C369" s="40"/>
      <c r="D369" s="42"/>
      <c r="E369" s="42"/>
      <c r="F369" s="42"/>
      <c r="G369" s="42"/>
      <c r="H369" s="86"/>
    </row>
    <row r="370" spans="1:8">
      <c r="A370" s="80"/>
      <c r="B370" s="116" t="s">
        <v>139</v>
      </c>
      <c r="C370" s="81"/>
      <c r="D370" s="82"/>
      <c r="E370" s="82"/>
      <c r="F370" s="82"/>
      <c r="G370" s="36">
        <f>ROUND(SUM(G358:G369)*1.05,0)</f>
        <v>0</v>
      </c>
      <c r="H370" s="80" t="s">
        <v>7</v>
      </c>
    </row>
    <row r="371" spans="1:8">
      <c r="A371" s="84"/>
      <c r="B371" s="85"/>
      <c r="C371" s="86"/>
      <c r="D371" s="87"/>
      <c r="E371" s="87"/>
      <c r="F371" s="87"/>
      <c r="G371" s="45"/>
      <c r="H371" s="84"/>
    </row>
    <row r="372" spans="1:8">
      <c r="A372" s="84"/>
      <c r="B372" s="116" t="s">
        <v>221</v>
      </c>
      <c r="C372" s="86"/>
      <c r="D372" s="87"/>
      <c r="E372" s="87"/>
      <c r="F372" s="87"/>
      <c r="G372" s="45"/>
      <c r="H372" s="84"/>
    </row>
    <row r="373" spans="1:8">
      <c r="A373" s="84"/>
      <c r="B373" s="83" t="s">
        <v>84</v>
      </c>
      <c r="C373" s="86">
        <v>2</v>
      </c>
      <c r="D373" s="87">
        <v>12.5</v>
      </c>
      <c r="E373" s="87">
        <v>0.2</v>
      </c>
      <c r="F373" s="87">
        <f>3.6-0.425</f>
        <v>3.1750000000000003</v>
      </c>
      <c r="G373" s="35">
        <f t="shared" ref="G373:G374" si="28">PRODUCT(C373:F373)</f>
        <v>15.875000000000002</v>
      </c>
      <c r="H373" s="81" t="s">
        <v>7</v>
      </c>
    </row>
    <row r="374" spans="1:8">
      <c r="A374" s="84"/>
      <c r="B374" s="83" t="s">
        <v>239</v>
      </c>
      <c r="C374" s="86">
        <v>2</v>
      </c>
      <c r="D374" s="87">
        <v>5</v>
      </c>
      <c r="E374" s="87">
        <v>0.2</v>
      </c>
      <c r="F374" s="87">
        <f>3.6-0.425</f>
        <v>3.1750000000000003</v>
      </c>
      <c r="G374" s="35">
        <f t="shared" si="28"/>
        <v>6.3500000000000005</v>
      </c>
      <c r="H374" s="81" t="s">
        <v>7</v>
      </c>
    </row>
    <row r="375" spans="1:8">
      <c r="A375" s="84"/>
      <c r="B375" s="85" t="s">
        <v>234</v>
      </c>
      <c r="C375" s="86"/>
      <c r="D375" s="87"/>
      <c r="E375" s="87"/>
      <c r="F375" s="87"/>
      <c r="G375" s="42"/>
      <c r="H375" s="86"/>
    </row>
    <row r="376" spans="1:8">
      <c r="A376" s="84"/>
      <c r="B376" s="88" t="s">
        <v>237</v>
      </c>
      <c r="C376" s="33">
        <v>0</v>
      </c>
      <c r="D376" s="35">
        <v>1.2</v>
      </c>
      <c r="E376" s="35">
        <v>0.3</v>
      </c>
      <c r="F376" s="35">
        <v>0.15</v>
      </c>
      <c r="G376" s="35">
        <f t="shared" ref="G376:G377" si="29">PRODUCT(C376:F376)</f>
        <v>0</v>
      </c>
      <c r="H376" s="81" t="s">
        <v>7</v>
      </c>
    </row>
    <row r="377" spans="1:8">
      <c r="A377" s="84"/>
      <c r="B377" s="88" t="s">
        <v>238</v>
      </c>
      <c r="C377" s="33">
        <v>0</v>
      </c>
      <c r="D377" s="35">
        <v>1.2</v>
      </c>
      <c r="E377" s="35">
        <v>0.3</v>
      </c>
      <c r="F377" s="35">
        <v>0.15</v>
      </c>
      <c r="G377" s="35">
        <f t="shared" si="29"/>
        <v>0</v>
      </c>
      <c r="H377" s="81" t="s">
        <v>7</v>
      </c>
    </row>
    <row r="378" spans="1:8">
      <c r="A378" s="84"/>
      <c r="B378" s="85" t="s">
        <v>138</v>
      </c>
      <c r="C378" s="40"/>
      <c r="D378" s="42"/>
      <c r="E378" s="42"/>
      <c r="F378" s="42"/>
      <c r="G378" s="42"/>
      <c r="H378" s="86"/>
    </row>
    <row r="379" spans="1:8">
      <c r="A379" s="84"/>
      <c r="B379" s="88" t="s">
        <v>101</v>
      </c>
      <c r="C379" s="40">
        <v>1</v>
      </c>
      <c r="D379" s="42">
        <v>1.2</v>
      </c>
      <c r="E379" s="87">
        <v>0.2</v>
      </c>
      <c r="F379" s="42">
        <v>2.1</v>
      </c>
      <c r="G379" s="35">
        <f>-PRODUCT(C379:F379)</f>
        <v>-0.504</v>
      </c>
      <c r="H379" s="81" t="s">
        <v>7</v>
      </c>
    </row>
    <row r="380" spans="1:8">
      <c r="A380" s="84"/>
      <c r="B380" s="88" t="s">
        <v>232</v>
      </c>
      <c r="C380" s="40">
        <v>8</v>
      </c>
      <c r="D380" s="42">
        <v>1.5</v>
      </c>
      <c r="E380" s="87">
        <v>0.2</v>
      </c>
      <c r="F380" s="42">
        <v>1.2</v>
      </c>
      <c r="G380" s="35">
        <f>-PRODUCT(C380:F380)</f>
        <v>-2.8800000000000003</v>
      </c>
      <c r="H380" s="81" t="s">
        <v>7</v>
      </c>
    </row>
    <row r="381" spans="1:8">
      <c r="A381" s="84"/>
      <c r="B381" s="88"/>
      <c r="C381" s="40"/>
      <c r="D381" s="42"/>
      <c r="E381" s="87"/>
      <c r="F381" s="42"/>
      <c r="G381" s="42"/>
      <c r="H381" s="86"/>
    </row>
    <row r="382" spans="1:8">
      <c r="A382" s="84"/>
      <c r="B382" s="85"/>
      <c r="C382" s="86"/>
      <c r="D382" s="87"/>
      <c r="E382" s="87"/>
      <c r="F382" s="87"/>
      <c r="G382" s="36">
        <f>ROUND(SUM(G373:G381)*1.05,0)</f>
        <v>20</v>
      </c>
      <c r="H382" s="80" t="s">
        <v>7</v>
      </c>
    </row>
    <row r="383" spans="1:8">
      <c r="A383" s="84"/>
      <c r="B383" s="116" t="s">
        <v>227</v>
      </c>
      <c r="C383" s="86"/>
      <c r="D383" s="87"/>
      <c r="E383" s="87"/>
      <c r="F383" s="87"/>
      <c r="G383" s="45"/>
      <c r="H383" s="84"/>
    </row>
    <row r="384" spans="1:8">
      <c r="A384" s="84"/>
      <c r="B384" s="83" t="s">
        <v>84</v>
      </c>
      <c r="C384" s="86">
        <v>0</v>
      </c>
      <c r="D384" s="87">
        <v>2.4</v>
      </c>
      <c r="E384" s="87">
        <v>0.2</v>
      </c>
      <c r="F384" s="87">
        <f>2.8-0.5</f>
        <v>2.2999999999999998</v>
      </c>
      <c r="G384" s="35">
        <f t="shared" ref="G384:G385" si="30">PRODUCT(C384:F384)</f>
        <v>0</v>
      </c>
      <c r="H384" s="81" t="s">
        <v>7</v>
      </c>
    </row>
    <row r="385" spans="1:8">
      <c r="A385" s="84"/>
      <c r="B385" s="83" t="s">
        <v>239</v>
      </c>
      <c r="C385" s="86">
        <v>0</v>
      </c>
      <c r="D385" s="87">
        <v>5</v>
      </c>
      <c r="E385" s="87">
        <v>0.2</v>
      </c>
      <c r="F385" s="87">
        <f>2.8-0.5</f>
        <v>2.2999999999999998</v>
      </c>
      <c r="G385" s="35">
        <f t="shared" si="30"/>
        <v>0</v>
      </c>
      <c r="H385" s="81" t="s">
        <v>7</v>
      </c>
    </row>
    <row r="386" spans="1:8">
      <c r="A386" s="84"/>
      <c r="B386" s="85" t="s">
        <v>138</v>
      </c>
      <c r="C386" s="86"/>
      <c r="D386" s="87"/>
      <c r="E386" s="87"/>
      <c r="F386" s="87"/>
      <c r="G386" s="42"/>
      <c r="H386" s="86"/>
    </row>
    <row r="387" spans="1:8">
      <c r="A387" s="84"/>
      <c r="B387" s="88" t="s">
        <v>101</v>
      </c>
      <c r="C387" s="40">
        <v>0</v>
      </c>
      <c r="D387" s="42">
        <v>1</v>
      </c>
      <c r="E387" s="87">
        <v>0.2</v>
      </c>
      <c r="F387" s="42">
        <v>2.1</v>
      </c>
      <c r="G387" s="35">
        <f>-PRODUCT(C387:F387)</f>
        <v>0</v>
      </c>
      <c r="H387" s="81" t="s">
        <v>7</v>
      </c>
    </row>
    <row r="388" spans="1:8">
      <c r="A388" s="84"/>
      <c r="B388" s="88"/>
      <c r="C388" s="40"/>
      <c r="D388" s="42"/>
      <c r="E388" s="87"/>
      <c r="F388" s="42"/>
      <c r="G388" s="42"/>
      <c r="H388" s="86"/>
    </row>
    <row r="389" spans="1:8">
      <c r="A389" s="84"/>
      <c r="B389" s="88"/>
      <c r="C389" s="40"/>
      <c r="D389" s="42"/>
      <c r="E389" s="42"/>
      <c r="F389" s="42"/>
      <c r="G389" s="36">
        <f>ROUND(SUM(G384:G388)*1.05,0)</f>
        <v>0</v>
      </c>
      <c r="H389" s="80" t="s">
        <v>7</v>
      </c>
    </row>
    <row r="390" spans="1:8">
      <c r="A390" s="84"/>
      <c r="B390" s="85"/>
      <c r="C390" s="86"/>
      <c r="D390" s="87"/>
      <c r="E390" s="87"/>
      <c r="F390" s="87"/>
      <c r="G390" s="45"/>
      <c r="H390" s="84"/>
    </row>
    <row r="391" spans="1:8">
      <c r="A391" s="276"/>
      <c r="B391" s="116" t="s">
        <v>715</v>
      </c>
      <c r="C391" s="81"/>
      <c r="D391" s="89" t="s">
        <v>80</v>
      </c>
      <c r="E391" s="80"/>
      <c r="F391" s="89" t="s">
        <v>23</v>
      </c>
      <c r="G391" s="89">
        <f>G370</f>
        <v>0</v>
      </c>
      <c r="H391" s="80" t="s">
        <v>7</v>
      </c>
    </row>
    <row r="392" spans="1:8">
      <c r="A392" s="276"/>
      <c r="B392" s="116" t="s">
        <v>715</v>
      </c>
      <c r="C392" s="81"/>
      <c r="D392" s="89" t="s">
        <v>223</v>
      </c>
      <c r="E392" s="80"/>
      <c r="F392" s="89" t="s">
        <v>23</v>
      </c>
      <c r="G392" s="89">
        <f>G382</f>
        <v>20</v>
      </c>
      <c r="H392" s="80" t="s">
        <v>7</v>
      </c>
    </row>
    <row r="393" spans="1:8">
      <c r="A393" s="276"/>
      <c r="B393" s="116" t="s">
        <v>715</v>
      </c>
      <c r="C393" s="81"/>
      <c r="D393" s="89" t="s">
        <v>224</v>
      </c>
      <c r="E393" s="80"/>
      <c r="F393" s="89" t="s">
        <v>23</v>
      </c>
      <c r="G393" s="89">
        <f>G389</f>
        <v>0</v>
      </c>
      <c r="H393" s="80" t="s">
        <v>7</v>
      </c>
    </row>
    <row r="394" spans="1:8">
      <c r="A394" s="276"/>
      <c r="B394" s="85"/>
      <c r="C394" s="86"/>
      <c r="D394" s="90"/>
      <c r="E394" s="638" t="s">
        <v>110</v>
      </c>
      <c r="F394" s="639"/>
      <c r="G394" s="113">
        <f>SUM(G391:G393)</f>
        <v>20</v>
      </c>
      <c r="H394" s="80" t="s">
        <v>7</v>
      </c>
    </row>
    <row r="395" spans="1:8">
      <c r="A395" s="80"/>
      <c r="B395" s="116"/>
      <c r="C395" s="81"/>
      <c r="D395" s="82"/>
      <c r="E395" s="82"/>
      <c r="F395" s="82"/>
      <c r="G395" s="89"/>
      <c r="H395" s="89"/>
    </row>
    <row r="396" spans="1:8">
      <c r="A396" s="80">
        <f>A354+1</f>
        <v>13</v>
      </c>
      <c r="B396" s="117" t="s">
        <v>584</v>
      </c>
      <c r="C396" s="81"/>
      <c r="D396" s="82"/>
      <c r="E396" s="82"/>
      <c r="F396" s="82"/>
      <c r="G396" s="82"/>
      <c r="H396" s="81"/>
    </row>
    <row r="397" spans="1:8">
      <c r="A397" s="84"/>
      <c r="B397" s="117" t="s">
        <v>211</v>
      </c>
      <c r="C397" s="81"/>
      <c r="D397" s="82"/>
      <c r="E397" s="82"/>
      <c r="F397" s="82"/>
      <c r="G397" s="82"/>
      <c r="H397" s="81"/>
    </row>
    <row r="398" spans="1:8">
      <c r="A398" s="80"/>
      <c r="B398" s="116" t="s">
        <v>223</v>
      </c>
      <c r="C398" s="81"/>
      <c r="D398" s="82"/>
      <c r="E398" s="82"/>
      <c r="F398" s="82"/>
      <c r="G398" s="82"/>
      <c r="H398" s="81"/>
    </row>
    <row r="399" spans="1:8">
      <c r="A399" s="84"/>
      <c r="B399" s="88" t="s">
        <v>189</v>
      </c>
      <c r="C399" s="86">
        <v>2</v>
      </c>
      <c r="D399" s="87">
        <f>12.96*2+6.44*2</f>
        <v>38.800000000000004</v>
      </c>
      <c r="E399" s="87"/>
      <c r="F399" s="87">
        <v>0.9</v>
      </c>
      <c r="G399" s="35">
        <f t="shared" ref="G399" si="31">PRODUCT(C399:F399)</f>
        <v>69.84</v>
      </c>
      <c r="H399" s="82" t="s">
        <v>6</v>
      </c>
    </row>
    <row r="400" spans="1:8">
      <c r="A400" s="80"/>
      <c r="B400" s="116" t="s">
        <v>138</v>
      </c>
      <c r="C400" s="81"/>
      <c r="D400" s="82"/>
      <c r="E400" s="82"/>
      <c r="F400" s="82"/>
      <c r="G400" s="35"/>
      <c r="H400" s="82"/>
    </row>
    <row r="401" spans="1:8">
      <c r="A401" s="80"/>
      <c r="B401" s="116" t="s">
        <v>585</v>
      </c>
      <c r="C401" s="81"/>
      <c r="D401" s="82"/>
      <c r="E401" s="82"/>
      <c r="F401" s="82"/>
      <c r="G401" s="36">
        <f>ROUND(SUM(G398:G400)*1.05,0)</f>
        <v>73</v>
      </c>
      <c r="H401" s="89" t="s">
        <v>6</v>
      </c>
    </row>
    <row r="402" spans="1:8">
      <c r="A402" s="80"/>
      <c r="B402" s="116"/>
      <c r="C402" s="81"/>
      <c r="D402" s="82"/>
      <c r="E402" s="82"/>
      <c r="F402" s="82"/>
      <c r="G402" s="89"/>
      <c r="H402" s="89"/>
    </row>
    <row r="403" spans="1:8">
      <c r="A403" s="80"/>
      <c r="B403" s="116" t="s">
        <v>586</v>
      </c>
      <c r="C403" s="81"/>
      <c r="D403" s="89" t="s">
        <v>80</v>
      </c>
      <c r="E403" s="82"/>
      <c r="F403" s="89" t="s">
        <v>23</v>
      </c>
      <c r="G403" s="89">
        <f>G401</f>
        <v>73</v>
      </c>
      <c r="H403" s="80" t="s">
        <v>6</v>
      </c>
    </row>
    <row r="404" spans="1:8">
      <c r="A404" s="80"/>
      <c r="B404" s="116"/>
      <c r="C404" s="81"/>
      <c r="D404" s="89"/>
      <c r="E404" s="82"/>
      <c r="F404" s="89"/>
      <c r="G404" s="89"/>
      <c r="H404" s="80"/>
    </row>
    <row r="405" spans="1:8">
      <c r="A405" s="80">
        <f>A396+1</f>
        <v>14</v>
      </c>
      <c r="B405" s="116" t="s">
        <v>140</v>
      </c>
      <c r="C405" s="81"/>
      <c r="D405" s="82"/>
      <c r="E405" s="82"/>
      <c r="F405" s="82"/>
      <c r="G405" s="82"/>
      <c r="H405" s="81"/>
    </row>
    <row r="406" spans="1:8">
      <c r="A406" s="80"/>
      <c r="B406" s="116" t="s">
        <v>408</v>
      </c>
      <c r="C406" s="81"/>
      <c r="D406" s="82"/>
      <c r="E406" s="82"/>
      <c r="F406" s="82"/>
      <c r="G406" s="82"/>
      <c r="H406" s="81"/>
    </row>
    <row r="407" spans="1:8">
      <c r="A407" s="80"/>
      <c r="B407" s="116" t="s">
        <v>80</v>
      </c>
      <c r="C407" s="81"/>
      <c r="D407" s="82"/>
      <c r="E407" s="82"/>
      <c r="F407" s="82"/>
      <c r="G407" s="82"/>
      <c r="H407" s="81"/>
    </row>
    <row r="408" spans="1:8">
      <c r="A408" s="80"/>
      <c r="B408" s="83" t="s">
        <v>234</v>
      </c>
      <c r="C408" s="81">
        <v>0</v>
      </c>
      <c r="D408" s="82">
        <f>2.4*2+5</f>
        <v>9.8000000000000007</v>
      </c>
      <c r="E408" s="82"/>
      <c r="F408" s="82">
        <v>3.6</v>
      </c>
      <c r="G408" s="82">
        <f>PRODUCT(C408:F408)</f>
        <v>0</v>
      </c>
      <c r="H408" s="81" t="s">
        <v>6</v>
      </c>
    </row>
    <row r="409" spans="1:8">
      <c r="A409" s="84"/>
      <c r="B409" s="85" t="s">
        <v>235</v>
      </c>
      <c r="C409" s="86"/>
      <c r="D409" s="87"/>
      <c r="E409" s="87"/>
      <c r="F409" s="87"/>
      <c r="G409" s="87"/>
      <c r="H409" s="86"/>
    </row>
    <row r="410" spans="1:8">
      <c r="A410" s="84"/>
      <c r="B410" s="88" t="s">
        <v>133</v>
      </c>
      <c r="C410" s="86">
        <v>0</v>
      </c>
      <c r="D410" s="87">
        <v>0.9</v>
      </c>
      <c r="E410" s="87"/>
      <c r="F410" s="87">
        <v>0.6</v>
      </c>
      <c r="G410" s="82">
        <f>PRODUCT(C410:F410)</f>
        <v>0</v>
      </c>
      <c r="H410" s="81" t="s">
        <v>6</v>
      </c>
    </row>
    <row r="411" spans="1:8">
      <c r="A411" s="84"/>
      <c r="B411" s="88"/>
      <c r="C411" s="86"/>
      <c r="D411" s="87"/>
      <c r="E411" s="87"/>
      <c r="F411" s="87"/>
      <c r="G411" s="87"/>
      <c r="H411" s="86"/>
    </row>
    <row r="412" spans="1:8">
      <c r="A412" s="80"/>
      <c r="B412" s="83"/>
      <c r="C412" s="81"/>
      <c r="D412" s="82"/>
      <c r="E412" s="82"/>
      <c r="F412" s="89" t="s">
        <v>33</v>
      </c>
      <c r="G412" s="36">
        <f>ROUND(SUM(G408:G411)*1.05,0)</f>
        <v>0</v>
      </c>
      <c r="H412" s="80" t="s">
        <v>6</v>
      </c>
    </row>
    <row r="413" spans="1:8">
      <c r="A413" s="80"/>
      <c r="B413" s="116" t="s">
        <v>229</v>
      </c>
      <c r="C413" s="81"/>
      <c r="D413" s="82"/>
      <c r="E413" s="82"/>
      <c r="F413" s="82"/>
      <c r="G413" s="82"/>
      <c r="H413" s="81"/>
    </row>
    <row r="414" spans="1:8">
      <c r="A414" s="80"/>
      <c r="B414" s="83" t="s">
        <v>141</v>
      </c>
      <c r="C414" s="81">
        <v>1</v>
      </c>
      <c r="D414" s="87">
        <f>12.96*2+6.44*2</f>
        <v>38.800000000000004</v>
      </c>
      <c r="E414" s="82"/>
      <c r="F414" s="82">
        <v>3.6</v>
      </c>
      <c r="G414" s="82">
        <f>PRODUCT(C414:F414)</f>
        <v>139.68</v>
      </c>
      <c r="H414" s="81" t="s">
        <v>6</v>
      </c>
    </row>
    <row r="415" spans="1:8">
      <c r="A415" s="84"/>
      <c r="B415" s="88" t="s">
        <v>190</v>
      </c>
      <c r="C415" s="86">
        <v>1</v>
      </c>
      <c r="D415" s="87">
        <f>12.96*2+6.44*2</f>
        <v>38.800000000000004</v>
      </c>
      <c r="E415" s="87"/>
      <c r="F415" s="87">
        <f>0.9+0.9+0.115</f>
        <v>1.915</v>
      </c>
      <c r="G415" s="82">
        <f>PRODUCT(C415:F415)</f>
        <v>74.302000000000007</v>
      </c>
      <c r="H415" s="81" t="s">
        <v>6</v>
      </c>
    </row>
    <row r="416" spans="1:8">
      <c r="A416" s="80"/>
      <c r="B416" s="116" t="s">
        <v>192</v>
      </c>
      <c r="C416" s="81"/>
      <c r="D416" s="82"/>
      <c r="E416" s="82"/>
      <c r="F416" s="82"/>
      <c r="G416" s="82"/>
      <c r="H416" s="81"/>
    </row>
    <row r="417" spans="1:8">
      <c r="A417" s="80"/>
      <c r="B417" s="83" t="s">
        <v>101</v>
      </c>
      <c r="C417" s="81">
        <f>1*0.5</f>
        <v>0.5</v>
      </c>
      <c r="D417" s="82">
        <v>1.2</v>
      </c>
      <c r="E417" s="82"/>
      <c r="F417" s="82">
        <v>2.1</v>
      </c>
      <c r="G417" s="82">
        <f>-PRODUCT(C417:F417)</f>
        <v>-1.26</v>
      </c>
      <c r="H417" s="81" t="s">
        <v>6</v>
      </c>
    </row>
    <row r="418" spans="1:8">
      <c r="A418" s="80"/>
      <c r="B418" s="83" t="s">
        <v>102</v>
      </c>
      <c r="C418" s="81">
        <f>8*0.5</f>
        <v>4</v>
      </c>
      <c r="D418" s="82">
        <v>1.5</v>
      </c>
      <c r="E418" s="82"/>
      <c r="F418" s="82">
        <v>1.5</v>
      </c>
      <c r="G418" s="82">
        <f t="shared" ref="G418" si="32">-PRODUCT(C418:F418)</f>
        <v>-9</v>
      </c>
      <c r="H418" s="81" t="s">
        <v>6</v>
      </c>
    </row>
    <row r="419" spans="1:8">
      <c r="A419" s="84"/>
      <c r="B419" s="88"/>
      <c r="C419" s="86"/>
      <c r="D419" s="87"/>
      <c r="E419" s="87"/>
      <c r="F419" s="87"/>
      <c r="G419" s="87"/>
      <c r="H419" s="86"/>
    </row>
    <row r="420" spans="1:8">
      <c r="A420" s="80"/>
      <c r="B420" s="83"/>
      <c r="C420" s="81"/>
      <c r="D420" s="82"/>
      <c r="E420" s="82"/>
      <c r="F420" s="89" t="s">
        <v>33</v>
      </c>
      <c r="G420" s="36">
        <f>ROUND(SUM(G414:G419)*1.05,0)</f>
        <v>214</v>
      </c>
      <c r="H420" s="80" t="s">
        <v>6</v>
      </c>
    </row>
    <row r="421" spans="1:8">
      <c r="A421" s="84"/>
      <c r="B421" s="116" t="s">
        <v>226</v>
      </c>
      <c r="C421" s="86"/>
      <c r="D421" s="87"/>
      <c r="E421" s="87"/>
      <c r="F421" s="90"/>
      <c r="G421" s="45"/>
      <c r="H421" s="84"/>
    </row>
    <row r="422" spans="1:8">
      <c r="A422" s="80"/>
      <c r="B422" s="83" t="s">
        <v>141</v>
      </c>
      <c r="C422" s="81">
        <v>0</v>
      </c>
      <c r="D422" s="82">
        <f>(3+6.44)*2</f>
        <v>18.880000000000003</v>
      </c>
      <c r="E422" s="82"/>
      <c r="F422" s="82">
        <v>2.8</v>
      </c>
      <c r="G422" s="82">
        <f>PRODUCT(C422:F422)</f>
        <v>0</v>
      </c>
      <c r="H422" s="81" t="s">
        <v>6</v>
      </c>
    </row>
    <row r="423" spans="1:8">
      <c r="A423" s="84"/>
      <c r="B423" s="88"/>
      <c r="C423" s="86"/>
      <c r="D423" s="87"/>
      <c r="E423" s="87"/>
      <c r="F423" s="87"/>
      <c r="G423" s="87"/>
      <c r="H423" s="86"/>
    </row>
    <row r="424" spans="1:8">
      <c r="A424" s="84"/>
      <c r="B424" s="88"/>
      <c r="C424" s="86"/>
      <c r="D424" s="87"/>
      <c r="E424" s="87"/>
      <c r="F424" s="89" t="s">
        <v>33</v>
      </c>
      <c r="G424" s="36">
        <f>ROUND(SUM(G422:G423)*1.05,0)</f>
        <v>0</v>
      </c>
      <c r="H424" s="80" t="s">
        <v>6</v>
      </c>
    </row>
    <row r="425" spans="1:8">
      <c r="A425" s="80"/>
      <c r="B425" s="83"/>
      <c r="C425" s="81"/>
      <c r="D425" s="82"/>
      <c r="E425" s="82"/>
      <c r="F425" s="89"/>
      <c r="G425" s="89"/>
      <c r="H425" s="80"/>
    </row>
    <row r="426" spans="1:8">
      <c r="A426" s="80"/>
      <c r="B426" s="116" t="s">
        <v>142</v>
      </c>
      <c r="C426" s="81"/>
      <c r="D426" s="89" t="s">
        <v>80</v>
      </c>
      <c r="E426" s="80"/>
      <c r="F426" s="82"/>
      <c r="G426" s="89">
        <f>G412</f>
        <v>0</v>
      </c>
      <c r="H426" s="80" t="s">
        <v>6</v>
      </c>
    </row>
    <row r="427" spans="1:8">
      <c r="A427" s="84"/>
      <c r="B427" s="116" t="s">
        <v>142</v>
      </c>
      <c r="C427" s="81"/>
      <c r="D427" s="89" t="s">
        <v>223</v>
      </c>
      <c r="E427" s="80"/>
      <c r="F427" s="87"/>
      <c r="G427" s="90">
        <f>G420</f>
        <v>214</v>
      </c>
      <c r="H427" s="80" t="s">
        <v>6</v>
      </c>
    </row>
    <row r="428" spans="1:8">
      <c r="A428" s="84"/>
      <c r="B428" s="116" t="s">
        <v>142</v>
      </c>
      <c r="C428" s="81"/>
      <c r="D428" s="89" t="s">
        <v>224</v>
      </c>
      <c r="E428" s="80"/>
      <c r="F428" s="87"/>
      <c r="G428" s="90">
        <f>G424</f>
        <v>0</v>
      </c>
      <c r="H428" s="80" t="s">
        <v>6</v>
      </c>
    </row>
    <row r="429" spans="1:8">
      <c r="A429" s="84"/>
      <c r="B429" s="85"/>
      <c r="C429" s="86"/>
      <c r="D429" s="90"/>
      <c r="E429" s="638" t="s">
        <v>110</v>
      </c>
      <c r="F429" s="639"/>
      <c r="G429" s="113">
        <f>SUM(G426:G428)</f>
        <v>214</v>
      </c>
      <c r="H429" s="80" t="s">
        <v>6</v>
      </c>
    </row>
    <row r="430" spans="1:8">
      <c r="A430" s="80"/>
      <c r="B430" s="116"/>
      <c r="C430" s="81"/>
      <c r="D430" s="82"/>
      <c r="E430" s="82"/>
      <c r="F430" s="82"/>
      <c r="G430" s="89"/>
      <c r="H430" s="80"/>
    </row>
    <row r="431" spans="1:8">
      <c r="A431" s="80">
        <f>A405+1</f>
        <v>15</v>
      </c>
      <c r="B431" s="116" t="s">
        <v>143</v>
      </c>
      <c r="C431" s="81"/>
      <c r="D431" s="82"/>
      <c r="E431" s="82"/>
      <c r="F431" s="82"/>
      <c r="G431" s="82"/>
      <c r="H431" s="81"/>
    </row>
    <row r="432" spans="1:8">
      <c r="A432" s="80"/>
      <c r="B432" s="152" t="s">
        <v>80</v>
      </c>
      <c r="C432" s="81"/>
      <c r="D432" s="82"/>
      <c r="E432" s="82"/>
      <c r="F432" s="82"/>
      <c r="G432" s="82"/>
      <c r="H432" s="81"/>
    </row>
    <row r="433" spans="1:8">
      <c r="A433" s="80"/>
      <c r="B433" s="83" t="s">
        <v>241</v>
      </c>
      <c r="C433" s="81">
        <v>0</v>
      </c>
      <c r="D433" s="82">
        <f>(3*2+5.75*2)</f>
        <v>17.5</v>
      </c>
      <c r="E433" s="82"/>
      <c r="F433" s="82">
        <v>3.6</v>
      </c>
      <c r="G433" s="82">
        <f>PRODUCT(C433:F433)</f>
        <v>0</v>
      </c>
      <c r="H433" s="81" t="s">
        <v>6</v>
      </c>
    </row>
    <row r="434" spans="1:8">
      <c r="A434" s="84"/>
      <c r="B434" s="88"/>
      <c r="C434" s="86"/>
      <c r="D434" s="87"/>
      <c r="E434" s="87"/>
      <c r="F434" s="87"/>
      <c r="G434" s="87"/>
      <c r="H434" s="86"/>
    </row>
    <row r="435" spans="1:8">
      <c r="A435" s="80"/>
      <c r="B435" s="116"/>
      <c r="C435" s="81"/>
      <c r="D435" s="82"/>
      <c r="E435" s="82"/>
      <c r="F435" s="89" t="s">
        <v>33</v>
      </c>
      <c r="G435" s="36">
        <f>ROUND(SUM(G433:G434)*1.05,0)</f>
        <v>0</v>
      </c>
      <c r="H435" s="80" t="s">
        <v>6</v>
      </c>
    </row>
    <row r="436" spans="1:8">
      <c r="A436" s="84"/>
      <c r="B436" s="152" t="s">
        <v>223</v>
      </c>
      <c r="C436" s="86"/>
      <c r="D436" s="87"/>
      <c r="E436" s="87"/>
      <c r="F436" s="90"/>
      <c r="G436" s="45"/>
      <c r="H436" s="84"/>
    </row>
    <row r="437" spans="1:8">
      <c r="A437" s="84"/>
      <c r="B437" s="88" t="s">
        <v>737</v>
      </c>
      <c r="C437" s="86">
        <v>1</v>
      </c>
      <c r="D437" s="87">
        <f>12.96*2+5.6*2</f>
        <v>37.120000000000005</v>
      </c>
      <c r="E437" s="87"/>
      <c r="F437" s="82">
        <f>3.6-0.125</f>
        <v>3.4750000000000001</v>
      </c>
      <c r="G437" s="82">
        <f>PRODUCT(C437:F437)</f>
        <v>128.99200000000002</v>
      </c>
      <c r="H437" s="81" t="s">
        <v>6</v>
      </c>
    </row>
    <row r="438" spans="1:8">
      <c r="A438" s="84"/>
      <c r="B438" s="83" t="s">
        <v>234</v>
      </c>
      <c r="C438" s="81">
        <v>1</v>
      </c>
      <c r="D438" s="82">
        <f>(3*2+5.75*2)</f>
        <v>17.5</v>
      </c>
      <c r="E438" s="82"/>
      <c r="F438" s="82">
        <f>3.6-0.125</f>
        <v>3.4750000000000001</v>
      </c>
      <c r="G438" s="82">
        <f>PRODUCT(C438:F438)</f>
        <v>60.8125</v>
      </c>
      <c r="H438" s="81" t="s">
        <v>6</v>
      </c>
    </row>
    <row r="439" spans="1:8">
      <c r="A439" s="80"/>
      <c r="B439" s="116" t="s">
        <v>193</v>
      </c>
      <c r="C439" s="81"/>
      <c r="D439" s="82"/>
      <c r="E439" s="82"/>
      <c r="F439" s="82"/>
      <c r="G439" s="82"/>
      <c r="H439" s="81"/>
    </row>
    <row r="440" spans="1:8">
      <c r="A440" s="80"/>
      <c r="B440" s="83" t="s">
        <v>101</v>
      </c>
      <c r="C440" s="81">
        <f>1*0.5</f>
        <v>0.5</v>
      </c>
      <c r="D440" s="82">
        <v>1.2</v>
      </c>
      <c r="E440" s="82"/>
      <c r="F440" s="82">
        <v>2.1</v>
      </c>
      <c r="G440" s="82">
        <f>-PRODUCT(C440:F440)</f>
        <v>-1.26</v>
      </c>
      <c r="H440" s="81" t="s">
        <v>6</v>
      </c>
    </row>
    <row r="441" spans="1:8">
      <c r="A441" s="80"/>
      <c r="B441" s="83" t="s">
        <v>232</v>
      </c>
      <c r="C441" s="81">
        <f>8*0.5</f>
        <v>4</v>
      </c>
      <c r="D441" s="82">
        <v>1.5</v>
      </c>
      <c r="E441" s="82"/>
      <c r="F441" s="82">
        <v>1.5</v>
      </c>
      <c r="G441" s="82">
        <f t="shared" ref="G441" si="33">-PRODUCT(C441:F441)</f>
        <v>-9</v>
      </c>
      <c r="H441" s="81" t="s">
        <v>6</v>
      </c>
    </row>
    <row r="442" spans="1:8">
      <c r="A442" s="84"/>
      <c r="B442" s="88"/>
      <c r="C442" s="86"/>
      <c r="D442" s="87"/>
      <c r="E442" s="87"/>
      <c r="F442" s="87"/>
      <c r="G442" s="87"/>
      <c r="H442" s="86"/>
    </row>
    <row r="443" spans="1:8">
      <c r="A443" s="84"/>
      <c r="B443" s="85"/>
      <c r="C443" s="86"/>
      <c r="D443" s="87"/>
      <c r="E443" s="87"/>
      <c r="F443" s="89" t="s">
        <v>33</v>
      </c>
      <c r="G443" s="36">
        <f>ROUND(SUM(G437:G442)*1.05,0)</f>
        <v>189</v>
      </c>
      <c r="H443" s="80" t="s">
        <v>6</v>
      </c>
    </row>
    <row r="444" spans="1:8">
      <c r="A444" s="84"/>
      <c r="B444" s="152" t="s">
        <v>226</v>
      </c>
      <c r="C444" s="86"/>
      <c r="D444" s="87"/>
      <c r="E444" s="87"/>
      <c r="F444" s="90"/>
      <c r="G444" s="45"/>
      <c r="H444" s="84"/>
    </row>
    <row r="445" spans="1:8">
      <c r="A445" s="84"/>
      <c r="B445" s="88" t="s">
        <v>240</v>
      </c>
      <c r="C445" s="86">
        <v>1</v>
      </c>
      <c r="D445" s="82">
        <f>(2.4*2+5*2)</f>
        <v>14.8</v>
      </c>
      <c r="E445" s="87"/>
      <c r="F445" s="87">
        <f>2.8-0.125</f>
        <v>2.6749999999999998</v>
      </c>
      <c r="G445" s="82">
        <f>PRODUCT(C445:F445)</f>
        <v>39.589999999999996</v>
      </c>
      <c r="H445" s="81" t="s">
        <v>6</v>
      </c>
    </row>
    <row r="446" spans="1:8">
      <c r="A446" s="84"/>
      <c r="B446" s="88"/>
      <c r="C446" s="86"/>
      <c r="D446" s="87"/>
      <c r="E446" s="87"/>
      <c r="F446" s="87"/>
      <c r="G446" s="87"/>
      <c r="H446" s="86"/>
    </row>
    <row r="447" spans="1:8">
      <c r="A447" s="84"/>
      <c r="B447" s="85"/>
      <c r="C447" s="86"/>
      <c r="D447" s="87"/>
      <c r="E447" s="87"/>
      <c r="F447" s="89" t="s">
        <v>33</v>
      </c>
      <c r="G447" s="36">
        <f>ROUND(SUM(G445:G446)*1.05,0)</f>
        <v>42</v>
      </c>
      <c r="H447" s="80" t="s">
        <v>6</v>
      </c>
    </row>
    <row r="448" spans="1:8">
      <c r="A448" s="80"/>
      <c r="B448" s="116"/>
      <c r="C448" s="81"/>
      <c r="D448" s="82"/>
      <c r="E448" s="82"/>
      <c r="F448" s="82"/>
      <c r="G448" s="82"/>
      <c r="H448" s="81"/>
    </row>
    <row r="449" spans="1:8">
      <c r="A449" s="80"/>
      <c r="B449" s="116" t="s">
        <v>144</v>
      </c>
      <c r="C449" s="81"/>
      <c r="D449" s="89" t="s">
        <v>80</v>
      </c>
      <c r="E449" s="80"/>
      <c r="F449" s="89" t="s">
        <v>23</v>
      </c>
      <c r="G449" s="89">
        <f>G435</f>
        <v>0</v>
      </c>
      <c r="H449" s="80" t="s">
        <v>6</v>
      </c>
    </row>
    <row r="450" spans="1:8">
      <c r="A450" s="80"/>
      <c r="B450" s="116" t="s">
        <v>144</v>
      </c>
      <c r="C450" s="81"/>
      <c r="D450" s="89" t="s">
        <v>223</v>
      </c>
      <c r="E450" s="80"/>
      <c r="F450" s="89" t="s">
        <v>23</v>
      </c>
      <c r="G450" s="89">
        <f>G443</f>
        <v>189</v>
      </c>
      <c r="H450" s="80" t="s">
        <v>6</v>
      </c>
    </row>
    <row r="451" spans="1:8">
      <c r="A451" s="80"/>
      <c r="B451" s="116" t="s">
        <v>144</v>
      </c>
      <c r="C451" s="81"/>
      <c r="D451" s="89" t="s">
        <v>224</v>
      </c>
      <c r="E451" s="80"/>
      <c r="F451" s="89" t="s">
        <v>23</v>
      </c>
      <c r="G451" s="89">
        <f>G447</f>
        <v>42</v>
      </c>
      <c r="H451" s="80" t="s">
        <v>6</v>
      </c>
    </row>
    <row r="452" spans="1:8">
      <c r="A452" s="80"/>
      <c r="B452" s="83"/>
      <c r="C452" s="81"/>
      <c r="D452" s="82"/>
      <c r="E452" s="638" t="s">
        <v>110</v>
      </c>
      <c r="F452" s="639"/>
      <c r="G452" s="113">
        <f>SUM(G449:G451)</f>
        <v>231</v>
      </c>
      <c r="H452" s="80" t="s">
        <v>6</v>
      </c>
    </row>
    <row r="453" spans="1:8">
      <c r="A453" s="80">
        <f>A431+1</f>
        <v>16</v>
      </c>
      <c r="B453" s="116" t="s">
        <v>145</v>
      </c>
      <c r="C453" s="81"/>
      <c r="D453" s="82"/>
      <c r="E453" s="82"/>
      <c r="F453" s="82"/>
      <c r="G453" s="82"/>
      <c r="H453" s="81"/>
    </row>
    <row r="454" spans="1:8">
      <c r="A454" s="80"/>
      <c r="B454" s="116" t="s">
        <v>91</v>
      </c>
      <c r="C454" s="81"/>
      <c r="D454" s="82"/>
      <c r="E454" s="82"/>
      <c r="F454" s="153"/>
      <c r="G454" s="82"/>
      <c r="H454" s="81"/>
    </row>
    <row r="455" spans="1:8">
      <c r="A455" s="84"/>
      <c r="B455" s="116" t="s">
        <v>99</v>
      </c>
      <c r="C455" s="86"/>
      <c r="D455" s="87"/>
      <c r="E455" s="87"/>
      <c r="F455" s="87"/>
      <c r="G455" s="82"/>
      <c r="H455" s="81"/>
    </row>
    <row r="456" spans="1:8">
      <c r="A456" s="38"/>
      <c r="B456" s="34" t="s">
        <v>95</v>
      </c>
      <c r="C456" s="33">
        <v>0</v>
      </c>
      <c r="D456" s="35">
        <f>(3/0.15)*0.3</f>
        <v>6</v>
      </c>
      <c r="E456" s="35">
        <v>1.5</v>
      </c>
      <c r="F456" s="35"/>
      <c r="G456" s="35">
        <f>PRODUCT(C456:F456)</f>
        <v>0</v>
      </c>
      <c r="H456" s="81" t="s">
        <v>6</v>
      </c>
    </row>
    <row r="457" spans="1:8">
      <c r="A457" s="38"/>
      <c r="B457" s="34" t="s">
        <v>97</v>
      </c>
      <c r="C457" s="33">
        <v>0</v>
      </c>
      <c r="D457" s="35">
        <v>3</v>
      </c>
      <c r="E457" s="35">
        <v>1.5</v>
      </c>
      <c r="F457" s="35"/>
      <c r="G457" s="35">
        <f>PRODUCT(C457:F457)</f>
        <v>0</v>
      </c>
      <c r="H457" s="81" t="s">
        <v>6</v>
      </c>
    </row>
    <row r="458" spans="1:8">
      <c r="A458" s="44"/>
      <c r="B458" s="41"/>
      <c r="C458" s="40"/>
      <c r="D458" s="42"/>
      <c r="E458" s="42"/>
      <c r="F458" s="42"/>
      <c r="G458" s="42"/>
      <c r="H458" s="86"/>
    </row>
    <row r="459" spans="1:8">
      <c r="A459" s="84"/>
      <c r="B459" s="154"/>
      <c r="C459" s="155"/>
      <c r="D459" s="87"/>
      <c r="E459" s="87"/>
      <c r="F459" s="87"/>
      <c r="G459" s="36">
        <f>ROUND(SUM(G456:G458)*1.05,0)</f>
        <v>0</v>
      </c>
      <c r="H459" s="80" t="s">
        <v>6</v>
      </c>
    </row>
    <row r="460" spans="1:8">
      <c r="A460" s="80"/>
      <c r="B460" s="116" t="s">
        <v>221</v>
      </c>
      <c r="C460" s="119"/>
      <c r="D460" s="82"/>
      <c r="E460" s="82"/>
      <c r="F460" s="82"/>
      <c r="G460" s="82"/>
      <c r="H460" s="81"/>
    </row>
    <row r="461" spans="1:8">
      <c r="A461" s="84"/>
      <c r="B461" s="88" t="s">
        <v>737</v>
      </c>
      <c r="C461" s="155">
        <v>1</v>
      </c>
      <c r="D461" s="87">
        <f>10+1.2</f>
        <v>11.2</v>
      </c>
      <c r="E461" s="87">
        <f>5+0.6</f>
        <v>5.6</v>
      </c>
      <c r="F461" s="87"/>
      <c r="G461" s="35">
        <f>PRODUCT(C461:F461)</f>
        <v>62.719999999999992</v>
      </c>
      <c r="H461" s="81" t="s">
        <v>6</v>
      </c>
    </row>
    <row r="462" spans="1:8">
      <c r="A462" s="84"/>
      <c r="B462" s="116" t="s">
        <v>99</v>
      </c>
      <c r="C462" s="86"/>
      <c r="D462" s="87"/>
      <c r="E462" s="87"/>
      <c r="F462" s="87"/>
      <c r="G462" s="82"/>
      <c r="H462" s="81"/>
    </row>
    <row r="463" spans="1:8">
      <c r="A463" s="38"/>
      <c r="B463" s="34" t="s">
        <v>95</v>
      </c>
      <c r="C463" s="33">
        <v>1</v>
      </c>
      <c r="D463" s="35">
        <f>(3/0.15)*0.3</f>
        <v>6</v>
      </c>
      <c r="E463" s="35">
        <v>1.5</v>
      </c>
      <c r="F463" s="35"/>
      <c r="G463" s="35">
        <f>PRODUCT(C463:F463)</f>
        <v>9</v>
      </c>
      <c r="H463" s="81" t="s">
        <v>6</v>
      </c>
    </row>
    <row r="464" spans="1:8">
      <c r="A464" s="38"/>
      <c r="B464" s="34" t="s">
        <v>97</v>
      </c>
      <c r="C464" s="33">
        <v>1</v>
      </c>
      <c r="D464" s="35">
        <v>3</v>
      </c>
      <c r="E464" s="35">
        <v>1.5</v>
      </c>
      <c r="F464" s="35"/>
      <c r="G464" s="35">
        <f>PRODUCT(C464:F464)</f>
        <v>4.5</v>
      </c>
      <c r="H464" s="81" t="s">
        <v>6</v>
      </c>
    </row>
    <row r="465" spans="1:8">
      <c r="A465" s="84"/>
      <c r="B465" s="164" t="s">
        <v>243</v>
      </c>
      <c r="C465" s="86"/>
      <c r="D465" s="87"/>
      <c r="E465" s="87"/>
      <c r="F465" s="87"/>
      <c r="G465" s="42"/>
      <c r="H465" s="86"/>
    </row>
    <row r="466" spans="1:8">
      <c r="A466" s="84"/>
      <c r="B466" s="154" t="s">
        <v>102</v>
      </c>
      <c r="C466" s="86">
        <v>1</v>
      </c>
      <c r="D466" s="87">
        <v>42</v>
      </c>
      <c r="E466" s="87">
        <v>0.6</v>
      </c>
      <c r="F466" s="87"/>
      <c r="G466" s="35">
        <f>PRODUCT(C466:F466)</f>
        <v>25.2</v>
      </c>
      <c r="H466" s="81" t="s">
        <v>6</v>
      </c>
    </row>
    <row r="467" spans="1:8">
      <c r="A467" s="84"/>
      <c r="B467" s="154" t="s">
        <v>133</v>
      </c>
      <c r="C467" s="86">
        <v>1</v>
      </c>
      <c r="D467" s="87">
        <f>D466+E466*2</f>
        <v>43.2</v>
      </c>
      <c r="E467" s="87"/>
      <c r="F467" s="87">
        <v>7.4999999999999997E-2</v>
      </c>
      <c r="G467" s="35">
        <f>PRODUCT(C467:F467)</f>
        <v>3.24</v>
      </c>
      <c r="H467" s="81" t="s">
        <v>6</v>
      </c>
    </row>
    <row r="468" spans="1:8">
      <c r="A468" s="84"/>
      <c r="B468" s="154"/>
      <c r="C468" s="86"/>
      <c r="D468" s="87"/>
      <c r="E468" s="87"/>
      <c r="F468" s="87"/>
      <c r="G468" s="42"/>
      <c r="H468" s="86"/>
    </row>
    <row r="469" spans="1:8">
      <c r="A469" s="84"/>
      <c r="B469" s="154"/>
      <c r="C469" s="86"/>
      <c r="D469" s="87"/>
      <c r="E469" s="87"/>
      <c r="F469" s="87"/>
      <c r="G469" s="36">
        <f>ROUND(SUM(G461:G468)*1.05,0)</f>
        <v>110</v>
      </c>
      <c r="H469" s="80" t="s">
        <v>6</v>
      </c>
    </row>
    <row r="470" spans="1:8">
      <c r="A470" s="84"/>
      <c r="B470" s="116" t="s">
        <v>244</v>
      </c>
      <c r="C470" s="86"/>
      <c r="D470" s="87"/>
      <c r="E470" s="87"/>
      <c r="F470" s="87"/>
      <c r="G470" s="45"/>
      <c r="H470" s="84"/>
    </row>
    <row r="471" spans="1:8">
      <c r="A471" s="84"/>
      <c r="B471" s="154" t="s">
        <v>228</v>
      </c>
      <c r="C471" s="86">
        <v>1</v>
      </c>
      <c r="D471" s="87">
        <v>3</v>
      </c>
      <c r="E471" s="87">
        <v>5</v>
      </c>
      <c r="F471" s="87"/>
      <c r="G471" s="35">
        <f>PRODUCT(C471:F471)</f>
        <v>15</v>
      </c>
      <c r="H471" s="81" t="s">
        <v>6</v>
      </c>
    </row>
    <row r="472" spans="1:8">
      <c r="A472" s="84"/>
      <c r="B472" s="154"/>
      <c r="C472" s="86"/>
      <c r="D472" s="87"/>
      <c r="E472" s="87"/>
      <c r="F472" s="87"/>
      <c r="G472" s="35"/>
      <c r="H472" s="81"/>
    </row>
    <row r="473" spans="1:8">
      <c r="A473" s="84"/>
      <c r="B473" s="154"/>
      <c r="C473" s="86"/>
      <c r="D473" s="87"/>
      <c r="E473" s="87"/>
      <c r="F473" s="87"/>
      <c r="G473" s="36">
        <f>ROUND(SUM(G471:G472)*1.05,0)</f>
        <v>16</v>
      </c>
      <c r="H473" s="80" t="s">
        <v>6</v>
      </c>
    </row>
    <row r="474" spans="1:8">
      <c r="A474" s="80"/>
      <c r="B474" s="83"/>
      <c r="C474" s="81"/>
      <c r="D474" s="82"/>
      <c r="E474" s="82"/>
      <c r="F474" s="89"/>
      <c r="G474" s="36"/>
      <c r="H474" s="80"/>
    </row>
    <row r="475" spans="1:8">
      <c r="A475" s="80"/>
      <c r="B475" s="116" t="s">
        <v>145</v>
      </c>
      <c r="C475" s="89"/>
      <c r="D475" s="89" t="s">
        <v>80</v>
      </c>
      <c r="E475" s="80"/>
      <c r="F475" s="89" t="s">
        <v>23</v>
      </c>
      <c r="G475" s="89">
        <f>G459</f>
        <v>0</v>
      </c>
      <c r="H475" s="80" t="s">
        <v>6</v>
      </c>
    </row>
    <row r="476" spans="1:8">
      <c r="A476" s="84"/>
      <c r="B476" s="116" t="s">
        <v>145</v>
      </c>
      <c r="C476" s="89"/>
      <c r="D476" s="89" t="s">
        <v>223</v>
      </c>
      <c r="E476" s="80"/>
      <c r="F476" s="89" t="s">
        <v>23</v>
      </c>
      <c r="G476" s="89">
        <f>G469</f>
        <v>110</v>
      </c>
      <c r="H476" s="80" t="s">
        <v>6</v>
      </c>
    </row>
    <row r="477" spans="1:8">
      <c r="A477" s="84"/>
      <c r="B477" s="116" t="s">
        <v>145</v>
      </c>
      <c r="C477" s="89"/>
      <c r="D477" s="89" t="s">
        <v>224</v>
      </c>
      <c r="E477" s="80"/>
      <c r="F477" s="89" t="s">
        <v>23</v>
      </c>
      <c r="G477" s="89">
        <f>G473</f>
        <v>16</v>
      </c>
      <c r="H477" s="80" t="s">
        <v>6</v>
      </c>
    </row>
    <row r="478" spans="1:8">
      <c r="A478" s="80"/>
      <c r="B478" s="116"/>
      <c r="C478" s="89"/>
      <c r="D478" s="89"/>
      <c r="E478" s="638" t="s">
        <v>110</v>
      </c>
      <c r="F478" s="639"/>
      <c r="G478" s="113">
        <f>SUM(G475:G477)</f>
        <v>126</v>
      </c>
      <c r="H478" s="80" t="s">
        <v>6</v>
      </c>
    </row>
    <row r="479" spans="1:8">
      <c r="A479" s="80">
        <f>A453+1</f>
        <v>17</v>
      </c>
      <c r="B479" s="116" t="s">
        <v>146</v>
      </c>
      <c r="C479" s="89"/>
      <c r="D479" s="89"/>
      <c r="E479" s="80"/>
      <c r="F479" s="89"/>
      <c r="G479" s="89"/>
      <c r="H479" s="80"/>
    </row>
    <row r="480" spans="1:8">
      <c r="A480" s="80"/>
      <c r="B480" s="116" t="s">
        <v>147</v>
      </c>
      <c r="C480" s="89"/>
      <c r="D480" s="89"/>
      <c r="E480" s="80"/>
      <c r="F480" s="89"/>
      <c r="G480" s="89"/>
      <c r="H480" s="80"/>
    </row>
    <row r="481" spans="1:8">
      <c r="A481" s="80"/>
      <c r="B481" s="83" t="s">
        <v>64</v>
      </c>
      <c r="C481" s="119">
        <v>0</v>
      </c>
      <c r="D481" s="82">
        <f>D74</f>
        <v>9.8000000000000007</v>
      </c>
      <c r="E481" s="82"/>
      <c r="F481" s="82">
        <f t="shared" ref="F481" si="34">F74</f>
        <v>0.7</v>
      </c>
      <c r="G481" s="82">
        <f t="shared" ref="G481" si="35">PRODUCT(C481:F481)</f>
        <v>0</v>
      </c>
      <c r="H481" s="81" t="s">
        <v>6</v>
      </c>
    </row>
    <row r="482" spans="1:8">
      <c r="A482" s="80"/>
      <c r="B482" s="116"/>
      <c r="C482" s="89"/>
      <c r="D482" s="89"/>
      <c r="E482" s="80"/>
      <c r="F482" s="89"/>
      <c r="G482" s="89"/>
      <c r="H482" s="80"/>
    </row>
    <row r="483" spans="1:8">
      <c r="A483" s="80"/>
      <c r="B483" s="83"/>
      <c r="C483" s="81"/>
      <c r="D483" s="82"/>
      <c r="E483" s="82"/>
      <c r="F483" s="89"/>
      <c r="G483" s="36">
        <f>ROUND(SUM(G481:G482)*1.05,0)</f>
        <v>0</v>
      </c>
      <c r="H483" s="80" t="s">
        <v>6</v>
      </c>
    </row>
    <row r="484" spans="1:8">
      <c r="A484" s="80"/>
      <c r="B484" s="116" t="s">
        <v>148</v>
      </c>
      <c r="C484" s="89"/>
      <c r="D484" s="89"/>
      <c r="E484" s="80"/>
      <c r="F484" s="89" t="s">
        <v>23</v>
      </c>
      <c r="G484" s="89">
        <f>G483</f>
        <v>0</v>
      </c>
      <c r="H484" s="80" t="s">
        <v>6</v>
      </c>
    </row>
    <row r="485" spans="1:8">
      <c r="A485" s="84"/>
      <c r="B485" s="85"/>
      <c r="C485" s="90"/>
      <c r="D485" s="90"/>
      <c r="E485" s="84"/>
      <c r="F485" s="90"/>
      <c r="G485" s="90"/>
      <c r="H485" s="84"/>
    </row>
    <row r="486" spans="1:8">
      <c r="A486" s="84">
        <f>A479+1</f>
        <v>18</v>
      </c>
      <c r="B486" s="85" t="s">
        <v>497</v>
      </c>
      <c r="C486" s="90"/>
      <c r="D486" s="90"/>
      <c r="E486" s="84"/>
      <c r="F486" s="90"/>
      <c r="G486" s="90"/>
      <c r="H486" s="84"/>
    </row>
    <row r="487" spans="1:8">
      <c r="A487" s="84"/>
      <c r="B487" s="85" t="s">
        <v>223</v>
      </c>
      <c r="C487" s="90"/>
      <c r="D487" s="90"/>
      <c r="E487" s="84"/>
      <c r="F487" s="90"/>
      <c r="G487" s="90"/>
      <c r="H487" s="84"/>
    </row>
    <row r="488" spans="1:8">
      <c r="A488" s="84"/>
      <c r="B488" s="154" t="str">
        <f>B466</f>
        <v>W1</v>
      </c>
      <c r="C488" s="155">
        <v>1</v>
      </c>
      <c r="D488" s="87">
        <f>D466+E466*2</f>
        <v>43.2</v>
      </c>
      <c r="E488" s="84"/>
      <c r="F488" s="90"/>
      <c r="G488" s="82">
        <f t="shared" ref="G488:G489" si="36">PRODUCT(C488:F488)</f>
        <v>43.2</v>
      </c>
      <c r="H488" s="86" t="s">
        <v>9</v>
      </c>
    </row>
    <row r="489" spans="1:8">
      <c r="A489" s="84"/>
      <c r="B489" s="154" t="s">
        <v>725</v>
      </c>
      <c r="C489" s="155">
        <v>1</v>
      </c>
      <c r="D489" s="87">
        <f>13.1*2+5.6*2</f>
        <v>37.4</v>
      </c>
      <c r="E489" s="84"/>
      <c r="F489" s="90"/>
      <c r="G489" s="82">
        <f t="shared" si="36"/>
        <v>37.4</v>
      </c>
      <c r="H489" s="86" t="s">
        <v>9</v>
      </c>
    </row>
    <row r="490" spans="1:8">
      <c r="A490" s="84"/>
      <c r="B490" s="154"/>
      <c r="C490" s="87"/>
      <c r="D490" s="87"/>
      <c r="E490" s="84"/>
      <c r="F490" s="90"/>
      <c r="G490" s="87"/>
      <c r="H490" s="86"/>
    </row>
    <row r="491" spans="1:8">
      <c r="A491" s="84"/>
      <c r="B491" s="164"/>
      <c r="C491" s="90"/>
      <c r="D491" s="90"/>
      <c r="E491" s="84"/>
      <c r="F491" s="89" t="s">
        <v>33</v>
      </c>
      <c r="G491" s="36">
        <f>ROUND(SUM(G488:G490)*1.05,0)</f>
        <v>85</v>
      </c>
      <c r="H491" s="84" t="s">
        <v>9</v>
      </c>
    </row>
    <row r="492" spans="1:8">
      <c r="A492" s="80"/>
      <c r="B492" s="83"/>
      <c r="C492" s="81"/>
      <c r="D492" s="82"/>
      <c r="E492" s="82"/>
      <c r="F492" s="89"/>
      <c r="G492" s="89"/>
      <c r="H492" s="80"/>
    </row>
    <row r="493" spans="1:8">
      <c r="A493" s="80">
        <f>A486+1</f>
        <v>19</v>
      </c>
      <c r="B493" s="116" t="s">
        <v>149</v>
      </c>
      <c r="C493" s="81"/>
      <c r="D493" s="82"/>
      <c r="E493" s="82"/>
      <c r="F493" s="82"/>
      <c r="G493" s="82"/>
      <c r="H493" s="81"/>
    </row>
    <row r="494" spans="1:8">
      <c r="A494" s="80"/>
      <c r="B494" s="116" t="s">
        <v>196</v>
      </c>
      <c r="C494" s="81"/>
      <c r="D494" s="82"/>
      <c r="E494" s="82"/>
      <c r="F494" s="82"/>
      <c r="G494" s="82"/>
      <c r="H494" s="81"/>
    </row>
    <row r="495" spans="1:8">
      <c r="A495" s="80"/>
      <c r="B495" s="116" t="s">
        <v>223</v>
      </c>
      <c r="C495" s="81"/>
      <c r="D495" s="82"/>
      <c r="E495" s="82"/>
      <c r="F495" s="82"/>
      <c r="G495" s="82"/>
      <c r="H495" s="81"/>
    </row>
    <row r="496" spans="1:8">
      <c r="A496" s="80"/>
      <c r="B496" s="83" t="s">
        <v>759</v>
      </c>
      <c r="C496" s="86">
        <v>1</v>
      </c>
      <c r="D496" s="87">
        <v>12.6</v>
      </c>
      <c r="E496" s="87">
        <f>5+0.6</f>
        <v>5.6</v>
      </c>
      <c r="F496" s="82"/>
      <c r="G496" s="82">
        <f>PRODUCT(C496:F496)</f>
        <v>70.559999999999988</v>
      </c>
      <c r="H496" s="81" t="s">
        <v>6</v>
      </c>
    </row>
    <row r="497" spans="1:8">
      <c r="A497" s="84"/>
      <c r="B497" s="88"/>
      <c r="C497" s="86"/>
      <c r="D497" s="87"/>
      <c r="E497" s="87"/>
      <c r="F497" s="87"/>
      <c r="G497" s="87"/>
      <c r="H497" s="86"/>
    </row>
    <row r="498" spans="1:8">
      <c r="A498" s="80"/>
      <c r="B498" s="118"/>
      <c r="C498" s="81"/>
      <c r="D498" s="82"/>
      <c r="E498" s="82"/>
      <c r="F498" s="89" t="s">
        <v>33</v>
      </c>
      <c r="G498" s="36">
        <f>ROUND(SUM(G496:G497)*1.1,0)</f>
        <v>78</v>
      </c>
      <c r="H498" s="80" t="s">
        <v>6</v>
      </c>
    </row>
    <row r="499" spans="1:8">
      <c r="A499" s="80"/>
      <c r="B499" s="83"/>
      <c r="C499" s="81"/>
      <c r="D499" s="82"/>
      <c r="E499" s="82"/>
      <c r="F499" s="89"/>
      <c r="G499" s="89"/>
      <c r="H499" s="80"/>
    </row>
    <row r="500" spans="1:8">
      <c r="A500" s="80"/>
      <c r="B500" s="116" t="s">
        <v>245</v>
      </c>
      <c r="C500" s="89"/>
      <c r="D500" s="116" t="s">
        <v>223</v>
      </c>
      <c r="E500" s="82"/>
      <c r="F500" s="89" t="s">
        <v>23</v>
      </c>
      <c r="G500" s="89">
        <f>G498</f>
        <v>78</v>
      </c>
      <c r="H500" s="80" t="s">
        <v>6</v>
      </c>
    </row>
    <row r="501" spans="1:8">
      <c r="A501" s="80"/>
      <c r="B501" s="116"/>
      <c r="C501" s="89"/>
      <c r="D501" s="80"/>
      <c r="E501" s="82"/>
      <c r="F501" s="89"/>
      <c r="G501" s="89"/>
      <c r="H501" s="80"/>
    </row>
    <row r="502" spans="1:8">
      <c r="A502" s="225">
        <f>A493+1</f>
        <v>20</v>
      </c>
      <c r="B502" s="226" t="s">
        <v>150</v>
      </c>
      <c r="C502" s="230"/>
      <c r="D502" s="225"/>
      <c r="E502" s="229"/>
      <c r="F502" s="230"/>
      <c r="G502" s="230"/>
      <c r="H502" s="225"/>
    </row>
    <row r="503" spans="1:8">
      <c r="A503" s="165"/>
      <c r="B503" s="284" t="str">
        <f>B496</f>
        <v>oil store</v>
      </c>
      <c r="C503" s="281">
        <f>C496</f>
        <v>1</v>
      </c>
      <c r="D503" s="167">
        <f>D496*2+E496*2</f>
        <v>36.4</v>
      </c>
      <c r="E503" s="168"/>
      <c r="F503" s="168">
        <v>0.1</v>
      </c>
      <c r="G503" s="168">
        <f>PRODUCT(C503:F503)</f>
        <v>3.64</v>
      </c>
      <c r="H503" s="285" t="s">
        <v>6</v>
      </c>
    </row>
    <row r="504" spans="1:8">
      <c r="A504" s="171"/>
      <c r="B504" s="85"/>
      <c r="C504" s="155"/>
      <c r="D504" s="86"/>
      <c r="E504" s="87"/>
      <c r="F504" s="87"/>
      <c r="G504" s="87"/>
      <c r="H504" s="172"/>
    </row>
    <row r="505" spans="1:8">
      <c r="A505" s="171"/>
      <c r="B505" s="85" t="s">
        <v>197</v>
      </c>
      <c r="C505" s="155"/>
      <c r="D505" s="86"/>
      <c r="E505" s="87"/>
      <c r="F505" s="90" t="s">
        <v>33</v>
      </c>
      <c r="G505" s="45">
        <f>ROUND(SUM(G503:G504)*1.1,0)</f>
        <v>4</v>
      </c>
      <c r="H505" s="175" t="s">
        <v>6</v>
      </c>
    </row>
    <row r="506" spans="1:8">
      <c r="A506" s="171"/>
      <c r="B506" s="85"/>
      <c r="C506" s="155"/>
      <c r="D506" s="86"/>
      <c r="E506" s="87"/>
      <c r="F506" s="90"/>
      <c r="G506" s="45"/>
      <c r="H506" s="175"/>
    </row>
    <row r="507" spans="1:8">
      <c r="A507" s="84">
        <f>A502+1</f>
        <v>21</v>
      </c>
      <c r="B507" s="85" t="s">
        <v>716</v>
      </c>
      <c r="C507" s="90"/>
      <c r="D507" s="90"/>
      <c r="E507" s="87"/>
      <c r="F507" s="90"/>
      <c r="G507" s="45"/>
      <c r="H507" s="175"/>
    </row>
    <row r="508" spans="1:8">
      <c r="A508" s="84"/>
      <c r="B508" s="297" t="s">
        <v>719</v>
      </c>
      <c r="C508" s="90"/>
      <c r="D508" s="90"/>
      <c r="E508" s="87"/>
      <c r="F508" s="90"/>
      <c r="G508" s="45"/>
      <c r="H508" s="175"/>
    </row>
    <row r="509" spans="1:8">
      <c r="A509" s="80"/>
      <c r="B509" s="83" t="s">
        <v>101</v>
      </c>
      <c r="C509" s="81">
        <v>1</v>
      </c>
      <c r="D509" s="82">
        <v>1.2</v>
      </c>
      <c r="E509" s="82">
        <v>0.2</v>
      </c>
      <c r="F509" s="82"/>
      <c r="G509" s="42">
        <f t="shared" ref="G509:G510" si="37">PRODUCT(C509:F509)</f>
        <v>0.24</v>
      </c>
      <c r="H509" s="174" t="s">
        <v>6</v>
      </c>
    </row>
    <row r="510" spans="1:8">
      <c r="A510" s="80"/>
      <c r="B510" s="83" t="s">
        <v>102</v>
      </c>
      <c r="C510" s="81">
        <v>8</v>
      </c>
      <c r="D510" s="82">
        <v>1.5</v>
      </c>
      <c r="E510" s="82">
        <v>0.2</v>
      </c>
      <c r="F510" s="82"/>
      <c r="G510" s="42">
        <f t="shared" si="37"/>
        <v>2.4000000000000004</v>
      </c>
      <c r="H510" s="174" t="s">
        <v>6</v>
      </c>
    </row>
    <row r="511" spans="1:8">
      <c r="A511" s="84"/>
      <c r="B511" s="85"/>
      <c r="C511" s="90"/>
      <c r="D511" s="90"/>
      <c r="E511" s="87"/>
      <c r="F511" s="90"/>
      <c r="G511" s="45"/>
      <c r="H511" s="175"/>
    </row>
    <row r="512" spans="1:8">
      <c r="A512" s="84"/>
      <c r="B512" s="85"/>
      <c r="C512" s="90"/>
      <c r="D512" s="90"/>
      <c r="E512" s="87"/>
      <c r="F512" s="90" t="s">
        <v>33</v>
      </c>
      <c r="G512" s="45">
        <f>ROUND(SUM(G509:G511)*1.1,0)</f>
        <v>3</v>
      </c>
      <c r="H512" s="175" t="s">
        <v>6</v>
      </c>
    </row>
    <row r="513" spans="1:11">
      <c r="A513" s="84"/>
      <c r="B513" s="85"/>
      <c r="C513" s="90"/>
      <c r="D513" s="90"/>
      <c r="E513" s="87"/>
      <c r="F513" s="90"/>
      <c r="G513" s="45"/>
      <c r="H513" s="175"/>
    </row>
    <row r="514" spans="1:11">
      <c r="A514" s="84"/>
      <c r="B514" s="85"/>
      <c r="C514" s="90"/>
      <c r="D514" s="90"/>
      <c r="E514" s="634" t="s">
        <v>110</v>
      </c>
      <c r="F514" s="635"/>
      <c r="G514" s="90">
        <f>G512</f>
        <v>3</v>
      </c>
      <c r="H514" s="175" t="s">
        <v>6</v>
      </c>
    </row>
    <row r="515" spans="1:11">
      <c r="A515" s="171"/>
      <c r="B515" s="85"/>
      <c r="C515" s="86"/>
      <c r="D515" s="87"/>
      <c r="E515" s="87"/>
      <c r="F515" s="87"/>
      <c r="G515" s="90"/>
      <c r="H515" s="175"/>
    </row>
    <row r="516" spans="1:11">
      <c r="A516" s="171">
        <f>A507+1</f>
        <v>22</v>
      </c>
      <c r="B516" s="85" t="s">
        <v>154</v>
      </c>
      <c r="C516" s="86"/>
      <c r="D516" s="87"/>
      <c r="E516" s="87"/>
      <c r="F516" s="87"/>
      <c r="G516" s="87"/>
      <c r="H516" s="172"/>
    </row>
    <row r="517" spans="1:11">
      <c r="A517" s="171"/>
      <c r="B517" s="85" t="s">
        <v>80</v>
      </c>
      <c r="C517" s="86"/>
      <c r="D517" s="87"/>
      <c r="E517" s="87"/>
      <c r="F517" s="87"/>
      <c r="G517" s="87"/>
      <c r="H517" s="172"/>
    </row>
    <row r="518" spans="1:11">
      <c r="A518" s="171"/>
      <c r="B518" s="85" t="s">
        <v>247</v>
      </c>
      <c r="C518" s="86"/>
      <c r="D518" s="87"/>
      <c r="E518" s="87"/>
      <c r="F518" s="87"/>
      <c r="G518" s="87"/>
      <c r="H518" s="172"/>
    </row>
    <row r="519" spans="1:11">
      <c r="A519" s="171"/>
      <c r="B519" s="85" t="s">
        <v>246</v>
      </c>
      <c r="C519" s="86"/>
      <c r="D519" s="87"/>
      <c r="E519" s="87"/>
      <c r="F519" s="87"/>
      <c r="G519" s="87"/>
      <c r="H519" s="172"/>
    </row>
    <row r="520" spans="1:11">
      <c r="A520" s="286"/>
      <c r="B520" s="287" t="s">
        <v>155</v>
      </c>
      <c r="C520" s="288">
        <v>0</v>
      </c>
      <c r="D520" s="289">
        <v>0.9</v>
      </c>
      <c r="E520" s="289">
        <v>0.3</v>
      </c>
      <c r="F520" s="289"/>
      <c r="G520" s="289">
        <f>PRODUCT(C520:F520)</f>
        <v>0</v>
      </c>
      <c r="H520" s="290" t="s">
        <v>6</v>
      </c>
      <c r="K520" s="2"/>
    </row>
    <row r="521" spans="1:11">
      <c r="A521" s="291"/>
      <c r="B521" s="47" t="s">
        <v>204</v>
      </c>
      <c r="C521" s="288">
        <v>0</v>
      </c>
      <c r="D521" s="292">
        <v>1.2</v>
      </c>
      <c r="E521" s="292"/>
      <c r="F521" s="292">
        <v>0.15</v>
      </c>
      <c r="G521" s="292">
        <f>PRODUCT(C521:F521)</f>
        <v>0</v>
      </c>
      <c r="H521" s="293" t="s">
        <v>6</v>
      </c>
    </row>
    <row r="522" spans="1:11">
      <c r="A522" s="173"/>
      <c r="B522" s="41" t="s">
        <v>248</v>
      </c>
      <c r="C522" s="288">
        <v>0</v>
      </c>
      <c r="D522" s="42">
        <v>2.4</v>
      </c>
      <c r="E522" s="42">
        <v>1.73</v>
      </c>
      <c r="F522" s="42"/>
      <c r="G522" s="42">
        <f>PRODUCT(C522:F522)</f>
        <v>0</v>
      </c>
      <c r="H522" s="174" t="s">
        <v>6</v>
      </c>
    </row>
    <row r="523" spans="1:11">
      <c r="A523" s="171"/>
      <c r="B523" s="88" t="s">
        <v>253</v>
      </c>
      <c r="C523" s="288">
        <v>0</v>
      </c>
      <c r="D523" s="87">
        <v>2.4</v>
      </c>
      <c r="E523" s="86">
        <v>2.93</v>
      </c>
      <c r="F523" s="87"/>
      <c r="G523" s="42">
        <f>PRODUCT(C523:F523)</f>
        <v>0</v>
      </c>
      <c r="H523" s="174" t="s">
        <v>6</v>
      </c>
    </row>
    <row r="524" spans="1:11">
      <c r="A524" s="171"/>
      <c r="B524" s="88" t="s">
        <v>253</v>
      </c>
      <c r="C524" s="288">
        <v>0</v>
      </c>
      <c r="D524" s="87">
        <v>1.2</v>
      </c>
      <c r="E524" s="86">
        <v>0.9</v>
      </c>
      <c r="F524" s="87"/>
      <c r="G524" s="42">
        <f>PRODUCT(C524:F524)</f>
        <v>0</v>
      </c>
      <c r="H524" s="174" t="s">
        <v>6</v>
      </c>
    </row>
    <row r="525" spans="1:11">
      <c r="A525" s="173"/>
      <c r="B525" s="48" t="s">
        <v>249</v>
      </c>
      <c r="C525" s="40"/>
      <c r="D525" s="42"/>
      <c r="E525" s="42"/>
      <c r="F525" s="42"/>
      <c r="G525" s="42"/>
      <c r="H525" s="174"/>
    </row>
    <row r="526" spans="1:11">
      <c r="A526" s="173"/>
      <c r="B526" s="48" t="s">
        <v>350</v>
      </c>
      <c r="C526" s="40"/>
      <c r="D526" s="42"/>
      <c r="E526" s="42"/>
      <c r="F526" s="42"/>
      <c r="G526" s="42"/>
      <c r="H526" s="174"/>
    </row>
    <row r="527" spans="1:11">
      <c r="A527" s="173"/>
      <c r="B527" s="41" t="s">
        <v>250</v>
      </c>
      <c r="C527" s="288">
        <v>0</v>
      </c>
      <c r="D527" s="42">
        <v>1.5</v>
      </c>
      <c r="E527" s="42">
        <v>0.3</v>
      </c>
      <c r="F527" s="42"/>
      <c r="G527" s="42">
        <f t="shared" ref="G527:G529" si="38">PRODUCT(C527:F527)</f>
        <v>0</v>
      </c>
      <c r="H527" s="174" t="s">
        <v>6</v>
      </c>
      <c r="I527" s="14"/>
      <c r="J527" s="2"/>
    </row>
    <row r="528" spans="1:11">
      <c r="A528" s="171"/>
      <c r="B528" s="88" t="s">
        <v>251</v>
      </c>
      <c r="C528" s="288">
        <v>0</v>
      </c>
      <c r="D528" s="87">
        <f>D527</f>
        <v>1.5</v>
      </c>
      <c r="E528" s="86"/>
      <c r="F528" s="87">
        <v>0.15</v>
      </c>
      <c r="G528" s="42">
        <f t="shared" si="38"/>
        <v>0</v>
      </c>
      <c r="H528" s="174" t="s">
        <v>6</v>
      </c>
    </row>
    <row r="529" spans="1:16">
      <c r="A529" s="171"/>
      <c r="B529" s="88" t="s">
        <v>252</v>
      </c>
      <c r="C529" s="288">
        <v>0</v>
      </c>
      <c r="D529" s="87">
        <v>2.4</v>
      </c>
      <c r="E529" s="86">
        <v>1.2</v>
      </c>
      <c r="F529" s="87"/>
      <c r="G529" s="42">
        <f t="shared" si="38"/>
        <v>0</v>
      </c>
      <c r="H529" s="174" t="s">
        <v>6</v>
      </c>
    </row>
    <row r="530" spans="1:16">
      <c r="A530" s="165"/>
      <c r="B530" s="307"/>
      <c r="C530" s="167"/>
      <c r="D530" s="168"/>
      <c r="E530" s="167"/>
      <c r="F530" s="168"/>
      <c r="G530" s="292"/>
      <c r="H530" s="293"/>
    </row>
    <row r="531" spans="1:16">
      <c r="A531" s="185"/>
      <c r="B531" s="166"/>
      <c r="C531" s="167"/>
      <c r="D531" s="168"/>
      <c r="E531" s="168"/>
      <c r="F531" s="169" t="s">
        <v>33</v>
      </c>
      <c r="G531" s="282">
        <f>ROUND(SUM(G520:G530)*1.05,0)</f>
        <v>0</v>
      </c>
      <c r="H531" s="185" t="s">
        <v>6</v>
      </c>
    </row>
    <row r="532" spans="1:16">
      <c r="A532" s="84"/>
      <c r="B532" s="278" t="s">
        <v>229</v>
      </c>
      <c r="C532" s="86"/>
      <c r="D532" s="87"/>
      <c r="E532" s="87"/>
      <c r="F532" s="90"/>
      <c r="G532" s="45"/>
      <c r="H532" s="84"/>
    </row>
    <row r="533" spans="1:16">
      <c r="A533" s="44"/>
      <c r="B533" s="48" t="s">
        <v>249</v>
      </c>
      <c r="C533" s="40"/>
      <c r="D533" s="42"/>
      <c r="E533" s="42"/>
      <c r="F533" s="42"/>
      <c r="G533" s="35"/>
      <c r="H533" s="35"/>
    </row>
    <row r="534" spans="1:16">
      <c r="A534" s="44"/>
      <c r="B534" s="48" t="s">
        <v>350</v>
      </c>
      <c r="C534" s="40"/>
      <c r="D534" s="42"/>
      <c r="E534" s="42"/>
      <c r="F534" s="42"/>
      <c r="G534" s="35"/>
      <c r="H534" s="35"/>
    </row>
    <row r="535" spans="1:16">
      <c r="A535" s="44"/>
      <c r="B535" s="41" t="s">
        <v>250</v>
      </c>
      <c r="C535" s="40">
        <f>3/0.15</f>
        <v>20</v>
      </c>
      <c r="D535" s="42">
        <v>1.5</v>
      </c>
      <c r="E535" s="42">
        <v>0.3</v>
      </c>
      <c r="F535" s="42"/>
      <c r="G535" s="35">
        <f t="shared" ref="G535:G537" si="39">PRODUCT(C535:F535)</f>
        <v>9</v>
      </c>
      <c r="H535" s="35" t="s">
        <v>6</v>
      </c>
    </row>
    <row r="536" spans="1:16">
      <c r="A536" s="80"/>
      <c r="B536" s="83" t="s">
        <v>251</v>
      </c>
      <c r="C536" s="86">
        <f>C535</f>
        <v>20</v>
      </c>
      <c r="D536" s="82">
        <f>D535</f>
        <v>1.5</v>
      </c>
      <c r="E536" s="81"/>
      <c r="F536" s="82">
        <v>0.15</v>
      </c>
      <c r="G536" s="35">
        <f t="shared" si="39"/>
        <v>4.5</v>
      </c>
      <c r="H536" s="35" t="s">
        <v>6</v>
      </c>
      <c r="L536" s="2"/>
    </row>
    <row r="537" spans="1:16">
      <c r="A537" s="84"/>
      <c r="B537" s="88" t="s">
        <v>252</v>
      </c>
      <c r="C537" s="86">
        <v>1</v>
      </c>
      <c r="D537" s="87">
        <v>3</v>
      </c>
      <c r="E537" s="86">
        <v>1.2</v>
      </c>
      <c r="F537" s="87"/>
      <c r="G537" s="35">
        <f t="shared" si="39"/>
        <v>3.5999999999999996</v>
      </c>
      <c r="H537" s="35" t="s">
        <v>6</v>
      </c>
    </row>
    <row r="538" spans="1:16">
      <c r="A538" s="84"/>
      <c r="B538" s="88" t="s">
        <v>760</v>
      </c>
      <c r="C538" s="86">
        <v>1</v>
      </c>
      <c r="D538" s="87">
        <v>3</v>
      </c>
      <c r="E538" s="86">
        <v>2.5</v>
      </c>
      <c r="F538" s="87"/>
      <c r="G538" s="35">
        <f t="shared" ref="G538" si="40">PRODUCT(C538:F538)</f>
        <v>7.5</v>
      </c>
      <c r="H538" s="35" t="s">
        <v>6</v>
      </c>
    </row>
    <row r="539" spans="1:16">
      <c r="A539" s="84"/>
      <c r="B539" s="88"/>
      <c r="C539" s="86"/>
      <c r="D539" s="87"/>
      <c r="E539" s="86"/>
      <c r="F539" s="87"/>
      <c r="G539" s="42"/>
      <c r="H539" s="42"/>
    </row>
    <row r="540" spans="1:16">
      <c r="A540" s="84"/>
      <c r="B540" s="88"/>
      <c r="C540" s="86"/>
      <c r="D540" s="87"/>
      <c r="E540" s="86"/>
      <c r="F540" s="87"/>
      <c r="G540" s="42"/>
      <c r="H540" s="42"/>
    </row>
    <row r="541" spans="1:16">
      <c r="A541" s="84"/>
      <c r="B541" s="88"/>
      <c r="C541" s="86"/>
      <c r="D541" s="87"/>
      <c r="E541" s="87"/>
      <c r="F541" s="89" t="s">
        <v>33</v>
      </c>
      <c r="G541" s="282">
        <f>ROUND(SUM(G535:G540)*1.05,0)</f>
        <v>26</v>
      </c>
      <c r="H541" s="80" t="s">
        <v>6</v>
      </c>
    </row>
    <row r="542" spans="1:16">
      <c r="A542" s="84"/>
      <c r="B542" s="88"/>
      <c r="C542" s="86"/>
      <c r="D542" s="87"/>
      <c r="E542" s="87"/>
      <c r="F542" s="90"/>
      <c r="G542" s="45"/>
      <c r="H542" s="84"/>
      <c r="M542" s="2"/>
      <c r="N542" s="1"/>
      <c r="O542" s="1"/>
      <c r="P542" s="1"/>
    </row>
    <row r="543" spans="1:16">
      <c r="A543" s="80"/>
      <c r="B543" s="116" t="s">
        <v>154</v>
      </c>
      <c r="C543" s="89"/>
      <c r="D543" s="89" t="s">
        <v>80</v>
      </c>
      <c r="E543" s="82"/>
      <c r="F543" s="89" t="s">
        <v>23</v>
      </c>
      <c r="G543" s="89">
        <f>G531</f>
        <v>0</v>
      </c>
      <c r="H543" s="80" t="s">
        <v>6</v>
      </c>
    </row>
    <row r="544" spans="1:16">
      <c r="A544" s="84"/>
      <c r="B544" s="116" t="s">
        <v>154</v>
      </c>
      <c r="C544" s="89"/>
      <c r="D544" s="89" t="s">
        <v>223</v>
      </c>
      <c r="E544" s="82"/>
      <c r="F544" s="89" t="s">
        <v>23</v>
      </c>
      <c r="G544" s="89">
        <f>G541</f>
        <v>26</v>
      </c>
      <c r="H544" s="80" t="s">
        <v>6</v>
      </c>
    </row>
    <row r="545" spans="1:16">
      <c r="A545" s="80"/>
      <c r="B545" s="83"/>
      <c r="C545" s="81"/>
      <c r="D545" s="82"/>
      <c r="E545" s="638" t="s">
        <v>110</v>
      </c>
      <c r="F545" s="639"/>
      <c r="G545" s="113">
        <f>SUM(G543:G544)</f>
        <v>26</v>
      </c>
      <c r="H545" s="80" t="s">
        <v>6</v>
      </c>
    </row>
    <row r="546" spans="1:16">
      <c r="A546" s="80">
        <f>A516+1</f>
        <v>23</v>
      </c>
      <c r="B546" s="116" t="s">
        <v>156</v>
      </c>
      <c r="C546" s="81"/>
      <c r="D546" s="82"/>
      <c r="E546" s="82"/>
      <c r="F546" s="82"/>
      <c r="G546" s="89"/>
      <c r="H546" s="80"/>
    </row>
    <row r="547" spans="1:16">
      <c r="A547" s="80"/>
      <c r="B547" s="116" t="s">
        <v>157</v>
      </c>
      <c r="C547" s="89"/>
      <c r="D547" s="89"/>
      <c r="E547" s="82"/>
      <c r="F547" s="82"/>
      <c r="G547" s="89">
        <f>G429</f>
        <v>214</v>
      </c>
      <c r="H547" s="80" t="s">
        <v>6</v>
      </c>
    </row>
    <row r="548" spans="1:16">
      <c r="A548" s="80"/>
      <c r="B548" s="116" t="s">
        <v>158</v>
      </c>
      <c r="C548" s="89"/>
      <c r="D548" s="89"/>
      <c r="E548" s="82"/>
      <c r="F548" s="82"/>
      <c r="G548" s="89">
        <f>G452</f>
        <v>231</v>
      </c>
      <c r="H548" s="80" t="s">
        <v>6</v>
      </c>
    </row>
    <row r="549" spans="1:16" s="1" customFormat="1">
      <c r="A549" s="84"/>
      <c r="B549" s="85" t="s">
        <v>853</v>
      </c>
      <c r="C549" s="90"/>
      <c r="D549" s="89"/>
      <c r="E549" s="10"/>
      <c r="F549" s="87"/>
      <c r="G549" s="90">
        <f>G547+G548</f>
        <v>445</v>
      </c>
      <c r="H549" s="80" t="s">
        <v>6</v>
      </c>
      <c r="I549"/>
      <c r="J549"/>
      <c r="K549"/>
      <c r="L549"/>
      <c r="M549"/>
      <c r="N549"/>
      <c r="O549"/>
      <c r="P549"/>
    </row>
    <row r="550" spans="1:16">
      <c r="A550" s="80"/>
      <c r="B550" s="116" t="s">
        <v>159</v>
      </c>
      <c r="C550" s="89"/>
      <c r="D550" s="89"/>
      <c r="E550" s="82"/>
      <c r="F550" s="82"/>
      <c r="G550" s="89">
        <f>G478</f>
        <v>126</v>
      </c>
      <c r="H550" s="80" t="s">
        <v>6</v>
      </c>
    </row>
    <row r="551" spans="1:16">
      <c r="A551" s="80"/>
      <c r="B551" s="116"/>
      <c r="C551" s="81"/>
      <c r="D551" s="82"/>
      <c r="E551" s="82"/>
      <c r="F551" s="82"/>
      <c r="G551" s="89"/>
      <c r="H551" s="80"/>
    </row>
    <row r="552" spans="1:16">
      <c r="A552" s="80">
        <f>A546+1</f>
        <v>24</v>
      </c>
      <c r="B552" s="116" t="s">
        <v>160</v>
      </c>
      <c r="C552" s="81"/>
      <c r="D552" s="82"/>
      <c r="E552" s="82"/>
      <c r="F552" s="82"/>
      <c r="G552" s="89"/>
      <c r="H552" s="80"/>
    </row>
    <row r="553" spans="1:16">
      <c r="A553" s="80"/>
      <c r="B553" s="116" t="s">
        <v>229</v>
      </c>
      <c r="C553" s="81"/>
      <c r="D553" s="82"/>
      <c r="E553" s="82"/>
      <c r="F553" s="82"/>
      <c r="G553" s="89"/>
      <c r="H553" s="80"/>
    </row>
    <row r="554" spans="1:16">
      <c r="A554" s="80"/>
      <c r="B554" s="116" t="s">
        <v>162</v>
      </c>
      <c r="C554" s="81"/>
      <c r="D554" s="82"/>
      <c r="E554" s="82"/>
      <c r="F554" s="82"/>
      <c r="G554" s="89"/>
      <c r="H554" s="80"/>
    </row>
    <row r="555" spans="1:16">
      <c r="A555" s="80"/>
      <c r="B555" s="83" t="s">
        <v>163</v>
      </c>
      <c r="C555" s="81">
        <v>1</v>
      </c>
      <c r="D555" s="82">
        <f>10+0.6*2+3</f>
        <v>14.2</v>
      </c>
      <c r="E555" s="82">
        <f>5.44+0.6*2</f>
        <v>6.6400000000000006</v>
      </c>
      <c r="F555" s="82"/>
      <c r="G555" s="82">
        <f>PRODUCT(C555:F555)</f>
        <v>94.287999999999997</v>
      </c>
      <c r="H555" s="81" t="s">
        <v>6</v>
      </c>
    </row>
    <row r="556" spans="1:16">
      <c r="A556" s="80"/>
      <c r="B556" s="116"/>
      <c r="C556" s="81"/>
      <c r="D556" s="82"/>
      <c r="E556" s="82"/>
      <c r="F556" s="82"/>
      <c r="G556" s="89"/>
      <c r="H556" s="80"/>
    </row>
    <row r="557" spans="1:16">
      <c r="A557" s="80"/>
      <c r="B557" s="116"/>
      <c r="C557" s="81"/>
      <c r="D557" s="82"/>
      <c r="E557" s="82"/>
      <c r="F557" s="89" t="s">
        <v>33</v>
      </c>
      <c r="G557" s="36">
        <f>ROUND(SUM(G555:G556)*1.05,0)</f>
        <v>99</v>
      </c>
      <c r="H557" s="80" t="s">
        <v>6</v>
      </c>
    </row>
    <row r="558" spans="1:16">
      <c r="A558" s="80">
        <f>A552+1</f>
        <v>25</v>
      </c>
      <c r="B558" s="116" t="s">
        <v>164</v>
      </c>
      <c r="C558" s="81"/>
      <c r="D558" s="82"/>
      <c r="E558" s="82"/>
      <c r="F558" s="82"/>
      <c r="G558" s="89"/>
      <c r="H558" s="80"/>
    </row>
    <row r="559" spans="1:16">
      <c r="A559" s="80"/>
      <c r="B559" s="116" t="s">
        <v>223</v>
      </c>
      <c r="C559" s="81"/>
      <c r="D559" s="82"/>
      <c r="E559" s="82"/>
      <c r="F559" s="82"/>
      <c r="G559" s="89"/>
      <c r="H559" s="80"/>
    </row>
    <row r="560" spans="1:16">
      <c r="A560" s="80"/>
      <c r="B560" s="116" t="s">
        <v>740</v>
      </c>
      <c r="C560" s="81"/>
      <c r="D560" s="89"/>
      <c r="E560" s="80"/>
      <c r="F560" s="82"/>
      <c r="G560" s="89"/>
      <c r="H560" s="80"/>
    </row>
    <row r="561" spans="1:8">
      <c r="A561" s="80"/>
      <c r="B561" s="83" t="s">
        <v>101</v>
      </c>
      <c r="C561" s="81">
        <v>1</v>
      </c>
      <c r="D561" s="82">
        <v>1.2</v>
      </c>
      <c r="E561" s="80"/>
      <c r="F561" s="82">
        <v>2.1</v>
      </c>
      <c r="G561" s="82">
        <f>PRODUCT(C561:F561)</f>
        <v>2.52</v>
      </c>
      <c r="H561" s="81" t="s">
        <v>6</v>
      </c>
    </row>
    <row r="562" spans="1:8">
      <c r="A562" s="84"/>
      <c r="B562" s="88"/>
      <c r="C562" s="86"/>
      <c r="D562" s="87"/>
      <c r="E562" s="84"/>
      <c r="F562" s="87"/>
      <c r="G562" s="87"/>
      <c r="H562" s="86"/>
    </row>
    <row r="563" spans="1:8">
      <c r="A563" s="80"/>
      <c r="B563" s="83"/>
      <c r="C563" s="81"/>
      <c r="D563" s="82"/>
      <c r="E563" s="81"/>
      <c r="F563" s="89"/>
      <c r="G563" s="89">
        <f>ROUND(SUM(G561:G562),0)</f>
        <v>3</v>
      </c>
      <c r="H563" s="80" t="s">
        <v>6</v>
      </c>
    </row>
    <row r="564" spans="1:8">
      <c r="A564" s="80"/>
      <c r="B564" s="116" t="s">
        <v>165</v>
      </c>
      <c r="C564" s="81"/>
      <c r="D564" s="89"/>
      <c r="E564" s="80"/>
      <c r="F564" s="89" t="s">
        <v>33</v>
      </c>
      <c r="G564" s="89">
        <f>G563</f>
        <v>3</v>
      </c>
      <c r="H564" s="80" t="s">
        <v>6</v>
      </c>
    </row>
    <row r="565" spans="1:8">
      <c r="A565" s="80"/>
      <c r="B565" s="116"/>
      <c r="C565" s="81"/>
      <c r="D565" s="89"/>
      <c r="E565" s="80"/>
      <c r="F565" s="89"/>
      <c r="G565" s="89"/>
      <c r="H565" s="80"/>
    </row>
    <row r="566" spans="1:8">
      <c r="A566" s="80"/>
      <c r="B566" s="116" t="s">
        <v>414</v>
      </c>
      <c r="C566" s="81"/>
      <c r="D566" s="82"/>
      <c r="E566" s="82"/>
      <c r="F566" s="82"/>
      <c r="G566" s="89"/>
      <c r="H566" s="80"/>
    </row>
    <row r="567" spans="1:8">
      <c r="A567" s="80"/>
      <c r="B567" s="116" t="s">
        <v>223</v>
      </c>
      <c r="C567" s="81"/>
      <c r="D567" s="82"/>
      <c r="E567" s="82"/>
      <c r="F567" s="82"/>
      <c r="G567" s="89"/>
      <c r="H567" s="80"/>
    </row>
    <row r="568" spans="1:8">
      <c r="A568" s="80"/>
      <c r="B568" s="83" t="str">
        <f>B561</f>
        <v>D1</v>
      </c>
      <c r="C568" s="81">
        <f>C561</f>
        <v>1</v>
      </c>
      <c r="D568" s="82">
        <f>D561+F561*2</f>
        <v>5.4</v>
      </c>
      <c r="E568" s="82"/>
      <c r="F568" s="82"/>
      <c r="G568" s="82">
        <f>PRODUCT(C568:F568)</f>
        <v>5.4</v>
      </c>
      <c r="H568" s="81" t="s">
        <v>9</v>
      </c>
    </row>
    <row r="569" spans="1:8">
      <c r="A569" s="80"/>
      <c r="B569" s="83"/>
      <c r="C569" s="81"/>
      <c r="D569" s="82"/>
      <c r="E569" s="82"/>
      <c r="F569" s="82"/>
      <c r="G569" s="82"/>
      <c r="H569" s="81"/>
    </row>
    <row r="570" spans="1:8">
      <c r="A570" s="80"/>
      <c r="B570" s="83"/>
      <c r="C570" s="81"/>
      <c r="D570" s="82"/>
      <c r="E570" s="82"/>
      <c r="F570" s="89"/>
      <c r="G570" s="89">
        <f>ROUND(SUM(G568:G569),0)</f>
        <v>5</v>
      </c>
      <c r="H570" s="80" t="s">
        <v>9</v>
      </c>
    </row>
    <row r="571" spans="1:8">
      <c r="A571" s="80"/>
      <c r="B571" s="116" t="s">
        <v>416</v>
      </c>
      <c r="C571" s="89"/>
      <c r="D571" s="80"/>
      <c r="E571" s="82"/>
      <c r="F571" s="89" t="s">
        <v>23</v>
      </c>
      <c r="G571" s="89">
        <f>ROUNDUP(G570,0)</f>
        <v>5</v>
      </c>
      <c r="H571" s="80" t="s">
        <v>9</v>
      </c>
    </row>
    <row r="572" spans="1:8">
      <c r="A572" s="80"/>
      <c r="B572" s="83"/>
      <c r="C572" s="81"/>
      <c r="D572" s="89"/>
      <c r="E572" s="80"/>
      <c r="F572" s="89"/>
      <c r="G572" s="89"/>
      <c r="H572" s="80"/>
    </row>
    <row r="573" spans="1:8">
      <c r="A573" s="80">
        <f>A558+1</f>
        <v>26</v>
      </c>
      <c r="B573" s="116" t="s">
        <v>166</v>
      </c>
      <c r="C573" s="81"/>
      <c r="D573" s="89"/>
      <c r="E573" s="80"/>
      <c r="F573" s="82"/>
      <c r="G573" s="89"/>
      <c r="H573" s="80"/>
    </row>
    <row r="574" spans="1:8">
      <c r="A574" s="80"/>
      <c r="B574" s="116" t="s">
        <v>223</v>
      </c>
      <c r="C574" s="81"/>
      <c r="D574" s="89"/>
      <c r="E574" s="80"/>
      <c r="F574" s="82"/>
      <c r="G574" s="89"/>
      <c r="H574" s="80"/>
    </row>
    <row r="575" spans="1:8">
      <c r="A575" s="80"/>
      <c r="B575" s="83" t="s">
        <v>166</v>
      </c>
      <c r="C575" s="81"/>
      <c r="D575" s="89"/>
      <c r="E575" s="80"/>
      <c r="F575" s="82"/>
      <c r="G575" s="89"/>
      <c r="H575" s="80"/>
    </row>
    <row r="576" spans="1:8">
      <c r="A576" s="84"/>
      <c r="B576" s="88" t="s">
        <v>102</v>
      </c>
      <c r="C576" s="86">
        <v>0</v>
      </c>
      <c r="D576" s="87">
        <v>1.5</v>
      </c>
      <c r="E576" s="87"/>
      <c r="F576" s="82">
        <v>1.5</v>
      </c>
      <c r="G576" s="82">
        <f t="shared" ref="G576" si="41">PRODUCT(C576:F576)</f>
        <v>0</v>
      </c>
      <c r="H576" s="81" t="s">
        <v>6</v>
      </c>
    </row>
    <row r="577" spans="1:11">
      <c r="A577" s="84"/>
      <c r="B577" s="88"/>
      <c r="C577" s="86"/>
      <c r="D577" s="87"/>
      <c r="E577" s="87"/>
      <c r="F577" s="87"/>
      <c r="G577" s="87"/>
      <c r="H577" s="86"/>
    </row>
    <row r="578" spans="1:11">
      <c r="A578" s="80"/>
      <c r="B578" s="83"/>
      <c r="C578" s="81"/>
      <c r="D578" s="89"/>
      <c r="E578" s="80"/>
      <c r="F578" s="89" t="s">
        <v>33</v>
      </c>
      <c r="G578" s="89">
        <f>ROUND(SUM(G576:G577),0)</f>
        <v>0</v>
      </c>
      <c r="H578" s="80" t="s">
        <v>6</v>
      </c>
    </row>
    <row r="579" spans="1:11">
      <c r="A579" s="80"/>
      <c r="B579" s="83"/>
      <c r="C579" s="81"/>
      <c r="D579" s="89"/>
      <c r="E579" s="80"/>
      <c r="F579" s="89"/>
      <c r="G579" s="89"/>
      <c r="H579" s="80"/>
    </row>
    <row r="580" spans="1:11">
      <c r="A580" s="80"/>
      <c r="B580" s="116" t="s">
        <v>166</v>
      </c>
      <c r="C580" s="81"/>
      <c r="D580" s="89"/>
      <c r="E580" s="80"/>
      <c r="F580" s="89" t="s">
        <v>33</v>
      </c>
      <c r="G580" s="89">
        <f>G578</f>
        <v>0</v>
      </c>
      <c r="H580" s="80" t="s">
        <v>6</v>
      </c>
    </row>
    <row r="581" spans="1:11">
      <c r="A581" s="84"/>
      <c r="B581" s="85"/>
      <c r="C581" s="86"/>
      <c r="D581" s="90"/>
      <c r="E581" s="84"/>
      <c r="F581" s="90"/>
      <c r="G581" s="90"/>
      <c r="H581" s="84"/>
    </row>
    <row r="582" spans="1:11">
      <c r="A582" s="84">
        <f>A573+1</f>
        <v>27</v>
      </c>
      <c r="B582" s="85" t="s">
        <v>498</v>
      </c>
      <c r="C582" s="86"/>
      <c r="D582" s="90"/>
      <c r="E582" s="84"/>
      <c r="F582" s="90"/>
      <c r="G582" s="90"/>
      <c r="H582" s="84"/>
    </row>
    <row r="583" spans="1:11">
      <c r="A583" s="84"/>
      <c r="B583" s="88" t="str">
        <f>B561</f>
        <v>D1</v>
      </c>
      <c r="C583" s="86">
        <f>C561*2</f>
        <v>2</v>
      </c>
      <c r="D583" s="87"/>
      <c r="E583" s="84"/>
      <c r="F583" s="90"/>
      <c r="G583" s="82">
        <f t="shared" ref="G583" si="42">PRODUCT(C583:F583)</f>
        <v>2</v>
      </c>
      <c r="H583" s="81" t="s">
        <v>356</v>
      </c>
    </row>
    <row r="584" spans="1:11">
      <c r="A584" s="84"/>
      <c r="B584" s="88"/>
      <c r="C584" s="86"/>
      <c r="D584" s="87"/>
      <c r="E584" s="84"/>
      <c r="F584" s="90"/>
      <c r="G584" s="87"/>
      <c r="H584" s="86"/>
    </row>
    <row r="585" spans="1:11">
      <c r="A585" s="84"/>
      <c r="B585" s="116"/>
      <c r="C585" s="81"/>
      <c r="D585" s="89"/>
      <c r="E585" s="80"/>
      <c r="F585" s="89"/>
      <c r="G585" s="89">
        <f>ROUND(SUM(G583:G584),0)</f>
        <v>2</v>
      </c>
      <c r="H585" s="80" t="s">
        <v>356</v>
      </c>
    </row>
    <row r="586" spans="1:11">
      <c r="A586" s="80"/>
      <c r="B586" s="116"/>
      <c r="C586" s="81"/>
      <c r="D586" s="89"/>
      <c r="E586" s="80"/>
      <c r="F586" s="89"/>
      <c r="G586" s="89"/>
      <c r="H586" s="80"/>
    </row>
    <row r="587" spans="1:11">
      <c r="A587" s="80">
        <f>A573+1</f>
        <v>27</v>
      </c>
      <c r="B587" s="91" t="s">
        <v>172</v>
      </c>
      <c r="C587" s="81"/>
      <c r="D587" s="82"/>
      <c r="E587" s="82"/>
      <c r="F587" s="82"/>
      <c r="G587" s="82"/>
      <c r="H587" s="81"/>
    </row>
    <row r="588" spans="1:11">
      <c r="A588" s="84"/>
      <c r="B588" s="279" t="s">
        <v>80</v>
      </c>
      <c r="C588" s="86"/>
      <c r="D588" s="87"/>
      <c r="E588" s="87"/>
      <c r="F588" s="87"/>
      <c r="G588" s="87"/>
      <c r="H588" s="86"/>
    </row>
    <row r="589" spans="1:11">
      <c r="A589" s="84"/>
      <c r="B589" s="279" t="s">
        <v>249</v>
      </c>
      <c r="C589" s="86"/>
      <c r="D589" s="87"/>
      <c r="E589" s="87"/>
      <c r="F589" s="87"/>
      <c r="G589" s="87"/>
      <c r="H589" s="86"/>
    </row>
    <row r="590" spans="1:11">
      <c r="A590" s="38"/>
      <c r="B590" s="34" t="s">
        <v>173</v>
      </c>
      <c r="C590" s="288">
        <v>0</v>
      </c>
      <c r="D590" s="35">
        <f>20*0.3</f>
        <v>6</v>
      </c>
      <c r="E590" s="35"/>
      <c r="F590" s="35">
        <v>0.9</v>
      </c>
      <c r="G590" s="35">
        <f>PRODUCT(C590:F590)</f>
        <v>0</v>
      </c>
      <c r="H590" s="81" t="s">
        <v>6</v>
      </c>
    </row>
    <row r="591" spans="1:11" ht="15.6">
      <c r="A591" s="44"/>
      <c r="B591" s="41"/>
      <c r="C591" s="40"/>
      <c r="D591" s="42"/>
      <c r="E591" s="42"/>
      <c r="F591" s="42"/>
      <c r="G591" s="42"/>
      <c r="H591" s="86"/>
      <c r="K591" s="188"/>
    </row>
    <row r="592" spans="1:11">
      <c r="A592" s="80"/>
      <c r="B592" s="83"/>
      <c r="C592" s="81"/>
      <c r="D592" s="82"/>
      <c r="E592" s="82"/>
      <c r="F592" s="82"/>
      <c r="G592" s="89">
        <f>ROUNDUP(SUM(G590:G591),0)</f>
        <v>0</v>
      </c>
      <c r="H592" s="81" t="s">
        <v>6</v>
      </c>
    </row>
    <row r="593" spans="1:12">
      <c r="A593" s="84"/>
      <c r="B593" s="279" t="s">
        <v>223</v>
      </c>
      <c r="C593" s="86"/>
      <c r="D593" s="87"/>
      <c r="E593" s="87"/>
      <c r="F593" s="87"/>
      <c r="G593" s="90"/>
      <c r="H593" s="86"/>
    </row>
    <row r="594" spans="1:12">
      <c r="A594" s="84"/>
      <c r="B594" s="279" t="s">
        <v>249</v>
      </c>
      <c r="C594" s="86"/>
      <c r="D594" s="87"/>
      <c r="E594" s="87"/>
      <c r="F594" s="87"/>
      <c r="G594" s="87"/>
      <c r="H594" s="86"/>
    </row>
    <row r="595" spans="1:12">
      <c r="A595" s="38"/>
      <c r="B595" s="34" t="s">
        <v>173</v>
      </c>
      <c r="C595" s="33">
        <v>0</v>
      </c>
      <c r="D595" s="35">
        <f>(3/0.15)*0.3</f>
        <v>6</v>
      </c>
      <c r="E595" s="35"/>
      <c r="F595" s="35">
        <v>0.9</v>
      </c>
      <c r="G595" s="35">
        <f>PRODUCT(C595:F595)</f>
        <v>0</v>
      </c>
      <c r="H595" s="81" t="s">
        <v>6</v>
      </c>
    </row>
    <row r="596" spans="1:12">
      <c r="A596" s="84"/>
      <c r="B596" s="88" t="s">
        <v>254</v>
      </c>
      <c r="C596" s="86">
        <v>0</v>
      </c>
      <c r="D596" s="87">
        <f>13.6*2+5.6*2</f>
        <v>38.4</v>
      </c>
      <c r="E596" s="87"/>
      <c r="F596" s="87">
        <v>0.9</v>
      </c>
      <c r="G596" s="35">
        <f>PRODUCT(C596:F596)</f>
        <v>0</v>
      </c>
      <c r="H596" s="81" t="s">
        <v>6</v>
      </c>
    </row>
    <row r="597" spans="1:12">
      <c r="A597" s="84"/>
      <c r="B597" s="88"/>
      <c r="C597" s="86"/>
      <c r="D597" s="87"/>
      <c r="E597" s="87"/>
      <c r="F597" s="87"/>
      <c r="G597" s="42"/>
      <c r="H597" s="86"/>
    </row>
    <row r="598" spans="1:12" ht="15.6">
      <c r="A598" s="84"/>
      <c r="B598" s="88"/>
      <c r="C598" s="86"/>
      <c r="D598" s="87"/>
      <c r="E598" s="87"/>
      <c r="F598" s="87"/>
      <c r="G598" s="89">
        <f>ROUND(SUM(G595:G597),0)</f>
        <v>0</v>
      </c>
      <c r="H598" s="80" t="s">
        <v>6</v>
      </c>
      <c r="I598" s="188"/>
      <c r="J598" s="188"/>
    </row>
    <row r="599" spans="1:12">
      <c r="A599" s="84"/>
      <c r="B599" s="88"/>
      <c r="C599" s="86"/>
      <c r="D599" s="87"/>
      <c r="E599" s="87"/>
      <c r="F599" s="87"/>
      <c r="G599" s="90"/>
      <c r="H599" s="86"/>
    </row>
    <row r="600" spans="1:12">
      <c r="A600" s="84"/>
      <c r="B600" s="88"/>
      <c r="C600" s="86"/>
      <c r="D600" s="87"/>
      <c r="E600" s="638" t="s">
        <v>110</v>
      </c>
      <c r="F600" s="639"/>
      <c r="G600" s="90">
        <f>G598+G592</f>
        <v>0</v>
      </c>
      <c r="H600" s="80" t="s">
        <v>6</v>
      </c>
    </row>
    <row r="601" spans="1:12">
      <c r="A601" s="84"/>
      <c r="B601" s="88"/>
      <c r="C601" s="86"/>
      <c r="D601" s="87"/>
      <c r="E601" s="87"/>
      <c r="F601" s="87"/>
      <c r="G601" s="90"/>
      <c r="H601" s="86"/>
    </row>
    <row r="602" spans="1:12">
      <c r="A602" s="80"/>
      <c r="B602" s="116" t="s">
        <v>622</v>
      </c>
      <c r="C602" s="89">
        <v>25</v>
      </c>
      <c r="D602" s="89"/>
      <c r="E602" s="89"/>
      <c r="F602" s="89"/>
      <c r="G602" s="89">
        <f>C602*G600</f>
        <v>0</v>
      </c>
      <c r="H602" s="80" t="s">
        <v>174</v>
      </c>
    </row>
    <row r="603" spans="1:12">
      <c r="A603" s="80"/>
      <c r="B603" s="83"/>
      <c r="C603" s="81"/>
      <c r="D603" s="82"/>
      <c r="E603" s="82"/>
      <c r="F603" s="82"/>
      <c r="G603" s="89"/>
      <c r="H603" s="81"/>
    </row>
    <row r="604" spans="1:12">
      <c r="A604" s="503">
        <f>A587+1</f>
        <v>28</v>
      </c>
      <c r="B604" s="512" t="s">
        <v>207</v>
      </c>
      <c r="C604" s="504"/>
      <c r="D604" s="510"/>
      <c r="E604" s="510"/>
      <c r="F604" s="510"/>
      <c r="G604" s="505"/>
      <c r="H604" s="504"/>
    </row>
    <row r="605" spans="1:12">
      <c r="A605" s="506"/>
      <c r="B605" s="511" t="s">
        <v>175</v>
      </c>
      <c r="C605" s="507">
        <v>0</v>
      </c>
      <c r="D605" s="509">
        <f>G580</f>
        <v>0</v>
      </c>
      <c r="E605" s="509"/>
      <c r="F605" s="509"/>
      <c r="G605" s="509">
        <f>C605*D605</f>
        <v>0</v>
      </c>
      <c r="H605" s="507" t="s">
        <v>174</v>
      </c>
    </row>
    <row r="606" spans="1:12">
      <c r="A606" s="506"/>
      <c r="B606" s="511"/>
      <c r="C606" s="507"/>
      <c r="D606" s="509"/>
      <c r="E606" s="509"/>
      <c r="F606" s="509"/>
      <c r="G606" s="509"/>
      <c r="H606" s="507"/>
    </row>
    <row r="607" spans="1:12" ht="15.6">
      <c r="A607" s="506"/>
      <c r="B607" s="513" t="s">
        <v>176</v>
      </c>
      <c r="C607" s="506"/>
      <c r="D607" s="508"/>
      <c r="E607" s="508"/>
      <c r="F607" s="508"/>
      <c r="G607" s="508">
        <f>ROUND(SUM(G605:G606)*1.1,0)</f>
        <v>0</v>
      </c>
      <c r="H607" s="506" t="s">
        <v>174</v>
      </c>
      <c r="L607" s="188"/>
    </row>
    <row r="608" spans="1:12">
      <c r="A608" s="80"/>
      <c r="B608" s="83"/>
      <c r="C608" s="81"/>
      <c r="D608" s="82"/>
      <c r="E608" s="82"/>
      <c r="F608" s="82"/>
      <c r="G608" s="89"/>
      <c r="H608" s="81"/>
    </row>
    <row r="609" spans="1:16">
      <c r="A609" s="10">
        <f>A604+1</f>
        <v>29</v>
      </c>
      <c r="B609" s="114" t="s">
        <v>177</v>
      </c>
      <c r="C609" s="12"/>
      <c r="D609" s="12"/>
      <c r="E609" s="12"/>
      <c r="F609" s="12"/>
      <c r="G609" s="11"/>
      <c r="H609" s="11"/>
    </row>
    <row r="610" spans="1:16">
      <c r="A610" s="10"/>
      <c r="B610" s="120" t="s">
        <v>178</v>
      </c>
      <c r="C610" s="12"/>
      <c r="D610" s="12"/>
      <c r="E610" s="12"/>
      <c r="F610" s="12"/>
      <c r="G610" s="11"/>
      <c r="H610" s="11"/>
    </row>
    <row r="611" spans="1:16">
      <c r="A611" s="10"/>
      <c r="B611" s="121" t="s">
        <v>179</v>
      </c>
      <c r="C611" s="122"/>
      <c r="D611" s="123"/>
      <c r="E611" s="12"/>
      <c r="F611" s="122"/>
      <c r="G611" s="11"/>
      <c r="H611" s="11"/>
    </row>
    <row r="612" spans="1:16">
      <c r="A612" s="80"/>
      <c r="B612" s="83" t="s">
        <v>232</v>
      </c>
      <c r="C612" s="81">
        <v>0</v>
      </c>
      <c r="D612" s="82">
        <v>1.5</v>
      </c>
      <c r="E612" s="82"/>
      <c r="F612" s="82">
        <v>1.5</v>
      </c>
      <c r="G612" s="82">
        <f t="shared" ref="G612" si="43">PRODUCT(C612:F612)</f>
        <v>0</v>
      </c>
      <c r="H612" s="81" t="s">
        <v>6</v>
      </c>
    </row>
    <row r="613" spans="1:16" ht="15.6">
      <c r="A613" s="80"/>
      <c r="B613" s="83"/>
      <c r="C613" s="81"/>
      <c r="D613" s="82"/>
      <c r="E613" s="82"/>
      <c r="F613" s="82"/>
      <c r="G613" s="82"/>
      <c r="H613" s="81"/>
      <c r="M613" s="188"/>
      <c r="N613" s="188"/>
      <c r="O613" s="188"/>
      <c r="P613" s="188"/>
    </row>
    <row r="614" spans="1:16">
      <c r="A614" s="80"/>
      <c r="B614" s="83"/>
      <c r="C614" s="81"/>
      <c r="D614" s="82"/>
      <c r="E614" s="82"/>
      <c r="F614" s="89" t="s">
        <v>33</v>
      </c>
      <c r="G614" s="89">
        <f>ROUND(SUM(G612:G613)*1.1,0)</f>
        <v>0</v>
      </c>
      <c r="H614" s="80" t="s">
        <v>6</v>
      </c>
    </row>
    <row r="615" spans="1:16">
      <c r="A615" s="80"/>
      <c r="B615" s="120" t="s">
        <v>180</v>
      </c>
      <c r="C615" s="81"/>
      <c r="D615" s="82"/>
      <c r="E615" s="82"/>
      <c r="F615" s="89"/>
      <c r="G615" s="89"/>
      <c r="H615" s="80"/>
    </row>
    <row r="616" spans="1:16">
      <c r="A616" s="80"/>
      <c r="B616" s="83" t="s">
        <v>101</v>
      </c>
      <c r="C616" s="81">
        <v>1</v>
      </c>
      <c r="D616" s="82">
        <v>1.2</v>
      </c>
      <c r="E616" s="80"/>
      <c r="F616" s="82">
        <v>2.1</v>
      </c>
      <c r="G616" s="82">
        <f>PRODUCT(C616:F616)</f>
        <v>2.52</v>
      </c>
      <c r="H616" s="81" t="s">
        <v>6</v>
      </c>
    </row>
    <row r="617" spans="1:16">
      <c r="A617" s="80"/>
      <c r="B617" s="83"/>
      <c r="C617" s="81"/>
      <c r="D617" s="82"/>
      <c r="E617" s="82"/>
      <c r="F617" s="89" t="s">
        <v>33</v>
      </c>
      <c r="G617" s="89">
        <f>ROUND(SUM(G616:G616)*1.1,0)</f>
        <v>3</v>
      </c>
      <c r="H617" s="80" t="s">
        <v>6</v>
      </c>
    </row>
    <row r="618" spans="1:16">
      <c r="A618" s="84"/>
      <c r="B618" s="88"/>
      <c r="C618" s="86"/>
      <c r="D618" s="87"/>
      <c r="E618" s="634" t="s">
        <v>110</v>
      </c>
      <c r="F618" s="635"/>
      <c r="G618" s="90">
        <f>G617+G614</f>
        <v>3</v>
      </c>
      <c r="H618" s="80" t="s">
        <v>6</v>
      </c>
    </row>
    <row r="619" spans="1:16">
      <c r="A619" s="10"/>
      <c r="B619" s="13"/>
      <c r="C619" s="12"/>
      <c r="D619" s="12"/>
      <c r="E619" s="12"/>
      <c r="F619" s="12"/>
      <c r="G619" s="11"/>
      <c r="H619" s="11"/>
    </row>
    <row r="620" spans="1:16" s="188" customFormat="1" ht="15.6">
      <c r="A620" s="239">
        <f>A609+1</f>
        <v>30</v>
      </c>
      <c r="B620" s="251" t="s">
        <v>842</v>
      </c>
      <c r="C620" s="245"/>
      <c r="D620" s="243"/>
      <c r="E620" s="243"/>
      <c r="F620" s="243"/>
      <c r="G620" s="244"/>
      <c r="H620" s="245"/>
      <c r="I620"/>
      <c r="J620"/>
      <c r="K620"/>
      <c r="L620"/>
      <c r="M620"/>
      <c r="N620"/>
      <c r="O620"/>
      <c r="P620"/>
    </row>
    <row r="621" spans="1:16" ht="15.6">
      <c r="A621" s="352"/>
      <c r="B621" s="358" t="s">
        <v>843</v>
      </c>
      <c r="C621" s="353">
        <v>3</v>
      </c>
      <c r="D621" s="354">
        <f>3+0.45+0.3</f>
        <v>3.75</v>
      </c>
      <c r="E621" s="354"/>
      <c r="F621" s="355"/>
      <c r="G621" s="359">
        <f>+PRODUCT(C621:F621)</f>
        <v>11.25</v>
      </c>
      <c r="H621" s="360" t="s">
        <v>9</v>
      </c>
    </row>
    <row r="622" spans="1:16" ht="15.6">
      <c r="A622" s="361"/>
      <c r="B622" s="358"/>
      <c r="C622" s="353"/>
      <c r="D622" s="354"/>
      <c r="E622" s="354"/>
      <c r="F622" s="355"/>
      <c r="G622" s="356"/>
      <c r="H622" s="357"/>
    </row>
    <row r="623" spans="1:16" ht="15.6">
      <c r="A623" s="361"/>
      <c r="B623" s="358"/>
      <c r="C623" s="353"/>
      <c r="D623" s="354"/>
      <c r="E623" s="354"/>
      <c r="F623" s="355" t="s">
        <v>33</v>
      </c>
      <c r="G623" s="356">
        <f>ROUNDUP(+SUM(G621:G622),0)</f>
        <v>12</v>
      </c>
      <c r="H623" s="357" t="s">
        <v>9</v>
      </c>
    </row>
  </sheetData>
  <mergeCells count="17">
    <mergeCell ref="E545:F545"/>
    <mergeCell ref="E600:F600"/>
    <mergeCell ref="E618:F618"/>
    <mergeCell ref="E394:F394"/>
    <mergeCell ref="E429:F429"/>
    <mergeCell ref="E452:F452"/>
    <mergeCell ref="E478:F478"/>
    <mergeCell ref="E514:F514"/>
    <mergeCell ref="E221:F221"/>
    <mergeCell ref="E268:F268"/>
    <mergeCell ref="E303:F303"/>
    <mergeCell ref="E316:F316"/>
    <mergeCell ref="E337:F337"/>
    <mergeCell ref="E157:F157"/>
    <mergeCell ref="E172:F172"/>
    <mergeCell ref="E194:F194"/>
    <mergeCell ref="E220:F220"/>
  </mergeCells>
  <pageMargins left="0.7" right="0.7" top="0.75" bottom="0.75" header="0.3" footer="0.3"/>
  <pageSetup paperSize="9" scale="78"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12"/>
  <sheetViews>
    <sheetView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1" spans="1:8">
      <c r="A1" s="30" t="s">
        <v>25</v>
      </c>
      <c r="B1" s="31" t="s">
        <v>26</v>
      </c>
      <c r="C1" s="31" t="s">
        <v>27</v>
      </c>
      <c r="D1" s="32" t="s">
        <v>28</v>
      </c>
      <c r="E1" s="32" t="s">
        <v>29</v>
      </c>
      <c r="F1" s="32" t="s">
        <v>30</v>
      </c>
      <c r="G1" s="32" t="s">
        <v>2</v>
      </c>
      <c r="H1" s="31" t="s">
        <v>31</v>
      </c>
    </row>
    <row r="2" spans="1:8" ht="15.6">
      <c r="A2" s="15"/>
      <c r="B2" s="16" t="s">
        <v>419</v>
      </c>
      <c r="C2" s="141"/>
      <c r="D2" s="17"/>
      <c r="E2" s="17"/>
      <c r="F2" s="17"/>
      <c r="G2" s="17"/>
      <c r="H2" s="141"/>
    </row>
    <row r="3" spans="1:8">
      <c r="A3" s="94" t="s">
        <v>468</v>
      </c>
      <c r="B3" s="95" t="s">
        <v>426</v>
      </c>
      <c r="C3" s="96"/>
      <c r="D3" s="97"/>
      <c r="E3" s="94"/>
      <c r="F3" s="97"/>
      <c r="G3" s="97"/>
      <c r="H3" s="94"/>
    </row>
    <row r="4" spans="1:8">
      <c r="A4" s="98">
        <f>1</f>
        <v>1</v>
      </c>
      <c r="B4" s="99" t="s">
        <v>346</v>
      </c>
      <c r="C4" s="100"/>
      <c r="D4" s="101"/>
      <c r="E4" s="98"/>
      <c r="F4" s="101"/>
      <c r="G4" s="101"/>
      <c r="H4" s="98"/>
    </row>
    <row r="5" spans="1:8">
      <c r="A5" s="98"/>
      <c r="B5" s="102" t="s">
        <v>427</v>
      </c>
      <c r="C5" s="100">
        <v>2</v>
      </c>
      <c r="D5" s="103">
        <v>5.0999999999999996</v>
      </c>
      <c r="E5" s="103">
        <v>50.04</v>
      </c>
      <c r="F5" s="101"/>
      <c r="G5" s="104">
        <f>PRODUCT(C5:F5)</f>
        <v>510.40799999999996</v>
      </c>
      <c r="H5" s="96" t="s">
        <v>6</v>
      </c>
    </row>
    <row r="6" spans="1:8">
      <c r="A6" s="98"/>
      <c r="B6" s="102"/>
      <c r="C6" s="100"/>
      <c r="D6" s="103"/>
      <c r="E6" s="103"/>
      <c r="F6" s="101"/>
      <c r="G6" s="103"/>
      <c r="H6" s="100"/>
    </row>
    <row r="7" spans="1:8">
      <c r="A7" s="98"/>
      <c r="B7" s="102"/>
      <c r="C7" s="100"/>
      <c r="D7" s="101"/>
      <c r="E7" s="98"/>
      <c r="F7" s="101"/>
      <c r="G7" s="97">
        <f>ROUND(SUM(G5:G6),0)</f>
        <v>510</v>
      </c>
      <c r="H7" s="94" t="s">
        <v>6</v>
      </c>
    </row>
    <row r="8" spans="1:8">
      <c r="A8" s="98"/>
      <c r="B8" s="130" t="s">
        <v>444</v>
      </c>
      <c r="C8" s="100"/>
      <c r="D8" s="101"/>
      <c r="E8" s="98"/>
      <c r="F8" s="97" t="s">
        <v>33</v>
      </c>
      <c r="G8" s="97">
        <f>G7*1.1</f>
        <v>561</v>
      </c>
      <c r="H8" s="94" t="s">
        <v>6</v>
      </c>
    </row>
    <row r="9" spans="1:8">
      <c r="A9" s="80"/>
      <c r="B9" s="83"/>
      <c r="C9" s="81"/>
      <c r="D9" s="82"/>
      <c r="E9" s="82"/>
      <c r="F9" s="82"/>
      <c r="G9" s="89"/>
      <c r="H9" s="81"/>
    </row>
    <row r="10" spans="1:8">
      <c r="A10" s="84">
        <f>A4+1</f>
        <v>2</v>
      </c>
      <c r="B10" s="85" t="s">
        <v>368</v>
      </c>
      <c r="C10" s="86"/>
      <c r="D10" s="87"/>
      <c r="E10" s="87"/>
      <c r="F10" s="87"/>
      <c r="G10" s="90"/>
      <c r="H10" s="86"/>
    </row>
    <row r="11" spans="1:8" s="159" customFormat="1" ht="13.8">
      <c r="A11" s="137" t="s">
        <v>431</v>
      </c>
      <c r="B11" s="125" t="s">
        <v>433</v>
      </c>
      <c r="C11" s="127">
        <f>10*2</f>
        <v>20</v>
      </c>
      <c r="D11" s="134">
        <v>3.6</v>
      </c>
      <c r="E11" s="127"/>
      <c r="F11" s="127"/>
      <c r="G11" s="134">
        <f>PRODUCT(C11:F11)</f>
        <v>72</v>
      </c>
      <c r="H11" s="127" t="s">
        <v>9</v>
      </c>
    </row>
    <row r="12" spans="1:8" s="159" customFormat="1" ht="13.8">
      <c r="A12" s="133"/>
      <c r="B12" s="130"/>
      <c r="C12" s="127"/>
      <c r="D12" s="127"/>
      <c r="E12" s="127"/>
      <c r="F12" s="127"/>
      <c r="G12" s="127"/>
      <c r="H12" s="127"/>
    </row>
    <row r="13" spans="1:8" s="159" customFormat="1" ht="13.8">
      <c r="A13" s="137"/>
      <c r="B13" s="125"/>
      <c r="C13" s="127"/>
      <c r="D13" s="127"/>
      <c r="E13" s="127"/>
      <c r="F13" s="127" t="s">
        <v>33</v>
      </c>
      <c r="G13" s="134">
        <f>ROUND(SUM(G11:G12),2)</f>
        <v>72</v>
      </c>
      <c r="H13" s="127" t="s">
        <v>9</v>
      </c>
    </row>
    <row r="14" spans="1:8" s="159" customFormat="1" ht="13.8">
      <c r="A14" s="137"/>
      <c r="B14" s="125"/>
      <c r="C14" s="127"/>
      <c r="D14" s="127"/>
      <c r="E14" s="127"/>
      <c r="F14" s="127"/>
      <c r="G14" s="134"/>
      <c r="H14" s="127"/>
    </row>
    <row r="15" spans="1:8" s="159" customFormat="1" ht="13.8">
      <c r="A15" s="137"/>
      <c r="B15" s="125" t="s">
        <v>434</v>
      </c>
      <c r="C15" s="127"/>
      <c r="D15" s="134">
        <v>25.4</v>
      </c>
      <c r="E15" s="127"/>
      <c r="F15" s="136"/>
      <c r="G15" s="128">
        <f>ROUND(+G13*D15*1.1,0)</f>
        <v>2012</v>
      </c>
      <c r="H15" s="136" t="s">
        <v>348</v>
      </c>
    </row>
    <row r="16" spans="1:8" s="159" customFormat="1" ht="13.8">
      <c r="A16" s="137"/>
      <c r="B16" s="125"/>
      <c r="C16" s="127"/>
      <c r="D16" s="134"/>
      <c r="E16" s="127"/>
      <c r="F16" s="136"/>
      <c r="G16" s="128"/>
      <c r="H16" s="136"/>
    </row>
    <row r="17" spans="1:8" s="159" customFormat="1" ht="13.8">
      <c r="A17" s="137" t="s">
        <v>432</v>
      </c>
      <c r="B17" s="125" t="s">
        <v>437</v>
      </c>
      <c r="C17" s="127">
        <f>2*2</f>
        <v>4</v>
      </c>
      <c r="D17" s="134">
        <v>50</v>
      </c>
      <c r="E17" s="127"/>
      <c r="F17" s="127"/>
      <c r="G17" s="134">
        <f>PRODUCT(C17:F17)</f>
        <v>200</v>
      </c>
      <c r="H17" s="127" t="s">
        <v>9</v>
      </c>
    </row>
    <row r="18" spans="1:8" s="159" customFormat="1" ht="13.8">
      <c r="A18" s="133"/>
      <c r="B18" s="125"/>
      <c r="C18" s="127"/>
      <c r="D18" s="127"/>
      <c r="E18" s="127"/>
      <c r="F18" s="127"/>
      <c r="G18" s="127"/>
      <c r="H18" s="127"/>
    </row>
    <row r="19" spans="1:8" s="159" customFormat="1" ht="13.8">
      <c r="A19" s="137"/>
      <c r="B19" s="125"/>
      <c r="C19" s="127"/>
      <c r="D19" s="127"/>
      <c r="E19" s="127"/>
      <c r="F19" s="127" t="s">
        <v>33</v>
      </c>
      <c r="G19" s="134">
        <f>ROUND(SUM(G17:G18),2)</f>
        <v>200</v>
      </c>
      <c r="H19" s="127" t="s">
        <v>9</v>
      </c>
    </row>
    <row r="20" spans="1:8" s="159" customFormat="1" ht="13.8">
      <c r="A20" s="137"/>
      <c r="B20" s="125"/>
      <c r="C20" s="127"/>
      <c r="D20" s="127"/>
      <c r="E20" s="127"/>
      <c r="F20" s="127"/>
      <c r="G20" s="134"/>
      <c r="H20" s="127"/>
    </row>
    <row r="21" spans="1:8" s="159" customFormat="1" ht="13.8">
      <c r="A21" s="137"/>
      <c r="B21" s="125" t="s">
        <v>436</v>
      </c>
      <c r="C21" s="127"/>
      <c r="D21" s="134">
        <v>16.399999999999999</v>
      </c>
      <c r="E21" s="127"/>
      <c r="F21" s="136"/>
      <c r="G21" s="128">
        <f>ROUND(+G19*D21*1.1,0)</f>
        <v>3608</v>
      </c>
      <c r="H21" s="136" t="s">
        <v>348</v>
      </c>
    </row>
    <row r="22" spans="1:8" s="159" customFormat="1" ht="13.8">
      <c r="A22" s="137"/>
      <c r="B22" s="125"/>
      <c r="C22" s="127"/>
      <c r="D22" s="134"/>
      <c r="E22" s="127"/>
      <c r="F22" s="136"/>
      <c r="G22" s="128"/>
      <c r="H22" s="136"/>
    </row>
    <row r="23" spans="1:8" s="159" customFormat="1" ht="13.8">
      <c r="A23" s="137"/>
      <c r="B23" s="125"/>
      <c r="C23" s="127"/>
      <c r="D23" s="134"/>
      <c r="E23" s="127"/>
      <c r="F23" s="136"/>
      <c r="G23" s="128"/>
      <c r="H23" s="136"/>
    </row>
    <row r="24" spans="1:8">
      <c r="A24" s="84" t="s">
        <v>438</v>
      </c>
      <c r="B24" s="130" t="s">
        <v>375</v>
      </c>
      <c r="C24" s="137"/>
      <c r="D24" s="134"/>
      <c r="E24" s="127"/>
      <c r="F24" s="136"/>
      <c r="G24" s="128"/>
      <c r="H24" s="129"/>
    </row>
    <row r="25" spans="1:8">
      <c r="A25" s="84"/>
      <c r="B25" s="130" t="s">
        <v>428</v>
      </c>
      <c r="C25" s="137"/>
      <c r="D25" s="134"/>
      <c r="E25" s="127"/>
      <c r="F25" s="136"/>
      <c r="G25" s="128"/>
      <c r="H25" s="129"/>
    </row>
    <row r="26" spans="1:8">
      <c r="A26" s="125"/>
      <c r="B26" s="125" t="s">
        <v>429</v>
      </c>
      <c r="C26" s="137">
        <f>(5*2)*4</f>
        <v>40</v>
      </c>
      <c r="D26" s="134">
        <v>0.3</v>
      </c>
      <c r="E26" s="127">
        <v>0.25</v>
      </c>
      <c r="F26" s="127"/>
      <c r="G26" s="134">
        <f>PRODUCT(C26:F26)</f>
        <v>3</v>
      </c>
      <c r="H26" s="132" t="s">
        <v>6</v>
      </c>
    </row>
    <row r="27" spans="1:8">
      <c r="A27" s="125"/>
      <c r="B27" s="125"/>
      <c r="C27" s="137"/>
      <c r="D27" s="127"/>
      <c r="E27" s="127"/>
      <c r="F27" s="127" t="s">
        <v>33</v>
      </c>
      <c r="G27" s="134">
        <f>ROUND(SUM(G26),2)</f>
        <v>3</v>
      </c>
      <c r="H27" s="132" t="s">
        <v>6</v>
      </c>
    </row>
    <row r="28" spans="1:8">
      <c r="A28" s="125"/>
      <c r="B28" s="125"/>
      <c r="C28" s="137"/>
      <c r="D28" s="127"/>
      <c r="E28" s="127"/>
      <c r="F28" s="127"/>
      <c r="G28" s="134"/>
      <c r="H28" s="132"/>
    </row>
    <row r="29" spans="1:8">
      <c r="A29" s="125"/>
      <c r="B29" s="125" t="s">
        <v>430</v>
      </c>
      <c r="C29" s="137"/>
      <c r="D29" s="134">
        <f>251.2/2</f>
        <v>125.6</v>
      </c>
      <c r="E29" s="127"/>
      <c r="F29" s="136"/>
      <c r="G29" s="128">
        <f>ROUND((G27*D29)*1.1,0)</f>
        <v>414</v>
      </c>
      <c r="H29" s="129" t="s">
        <v>376</v>
      </c>
    </row>
    <row r="30" spans="1:8">
      <c r="A30" s="125"/>
      <c r="B30" s="125"/>
      <c r="C30" s="137"/>
      <c r="D30" s="134"/>
      <c r="E30" s="127"/>
      <c r="F30" s="136"/>
      <c r="G30" s="128"/>
      <c r="H30" s="129"/>
    </row>
    <row r="31" spans="1:8">
      <c r="A31" s="133"/>
      <c r="B31" s="130" t="s">
        <v>445</v>
      </c>
      <c r="C31" s="137"/>
      <c r="D31" s="134"/>
      <c r="E31" s="134"/>
      <c r="F31" s="128"/>
      <c r="G31" s="128">
        <f>+G29</f>
        <v>414</v>
      </c>
      <c r="H31" s="129" t="s">
        <v>120</v>
      </c>
    </row>
    <row r="32" spans="1:8">
      <c r="A32" s="125"/>
      <c r="B32" s="125"/>
      <c r="C32" s="137"/>
      <c r="D32" s="134"/>
      <c r="E32" s="127"/>
      <c r="F32" s="136"/>
      <c r="G32" s="128"/>
      <c r="H32" s="129"/>
    </row>
    <row r="33" spans="1:8">
      <c r="A33" s="84" t="s">
        <v>439</v>
      </c>
      <c r="B33" s="130" t="s">
        <v>440</v>
      </c>
      <c r="C33" s="137"/>
      <c r="D33" s="134"/>
      <c r="E33" s="127"/>
      <c r="F33" s="136"/>
      <c r="G33" s="128"/>
      <c r="H33" s="129"/>
    </row>
    <row r="34" spans="1:8">
      <c r="A34" s="84"/>
      <c r="B34" s="130" t="s">
        <v>441</v>
      </c>
      <c r="C34" s="137"/>
      <c r="D34" s="134"/>
      <c r="E34" s="127"/>
      <c r="F34" s="136"/>
      <c r="G34" s="128"/>
      <c r="H34" s="129"/>
    </row>
    <row r="35" spans="1:8">
      <c r="A35" s="84"/>
      <c r="B35" s="125" t="s">
        <v>441</v>
      </c>
      <c r="C35" s="86">
        <f>10*2</f>
        <v>20</v>
      </c>
      <c r="D35" s="87">
        <v>5.0999999999999996</v>
      </c>
      <c r="E35" s="87"/>
      <c r="F35" s="87"/>
      <c r="G35" s="131">
        <f>PRODUCT(C35:F35)</f>
        <v>102</v>
      </c>
      <c r="H35" s="132" t="s">
        <v>9</v>
      </c>
    </row>
    <row r="36" spans="1:8">
      <c r="A36" s="137"/>
      <c r="B36" s="125"/>
      <c r="C36" s="137"/>
      <c r="D36" s="127"/>
      <c r="E36" s="127"/>
      <c r="F36" s="127"/>
      <c r="G36" s="128">
        <f>SUM(G35:G35)*1.1</f>
        <v>112.2</v>
      </c>
      <c r="H36" s="132" t="s">
        <v>9</v>
      </c>
    </row>
    <row r="37" spans="1:8">
      <c r="A37" s="133"/>
      <c r="B37" s="125" t="s">
        <v>442</v>
      </c>
      <c r="C37" s="137">
        <v>1</v>
      </c>
      <c r="D37" s="134">
        <f>G36</f>
        <v>112.2</v>
      </c>
      <c r="E37" s="134" t="s">
        <v>113</v>
      </c>
      <c r="F37" s="134">
        <v>4.9800000000000004</v>
      </c>
      <c r="G37" s="134">
        <f>D37*F37</f>
        <v>558.75600000000009</v>
      </c>
      <c r="H37" s="135"/>
    </row>
    <row r="38" spans="1:8">
      <c r="A38" s="133"/>
      <c r="B38" s="125"/>
      <c r="C38" s="137"/>
      <c r="D38" s="134"/>
      <c r="E38" s="134"/>
      <c r="F38" s="128" t="s">
        <v>41</v>
      </c>
      <c r="G38" s="128">
        <f>ROUND(G37*1.1,0)</f>
        <v>615</v>
      </c>
      <c r="H38" s="132" t="s">
        <v>120</v>
      </c>
    </row>
    <row r="39" spans="1:8">
      <c r="A39" s="84"/>
      <c r="B39" s="130"/>
      <c r="C39" s="86"/>
      <c r="D39" s="87"/>
      <c r="E39" s="87"/>
      <c r="F39" s="87"/>
      <c r="G39" s="103"/>
      <c r="H39" s="100"/>
    </row>
    <row r="40" spans="1:8">
      <c r="A40" s="84"/>
      <c r="B40" s="130" t="s">
        <v>443</v>
      </c>
      <c r="C40" s="137"/>
      <c r="D40" s="134"/>
      <c r="E40" s="127"/>
      <c r="F40" s="136"/>
      <c r="G40" s="128"/>
      <c r="H40" s="129"/>
    </row>
    <row r="41" spans="1:8">
      <c r="A41" s="84"/>
      <c r="B41" s="125" t="s">
        <v>443</v>
      </c>
      <c r="C41" s="86">
        <f>10*2</f>
        <v>20</v>
      </c>
      <c r="D41" s="87">
        <v>5</v>
      </c>
      <c r="E41" s="87"/>
      <c r="F41" s="87"/>
      <c r="G41" s="131">
        <f>PRODUCT(C41:F41)</f>
        <v>100</v>
      </c>
      <c r="H41" s="132" t="s">
        <v>9</v>
      </c>
    </row>
    <row r="42" spans="1:8">
      <c r="A42" s="137"/>
      <c r="B42" s="125"/>
      <c r="C42" s="137"/>
      <c r="D42" s="127"/>
      <c r="E42" s="127"/>
      <c r="F42" s="127"/>
      <c r="G42" s="128">
        <f>SUM(G41:G41)*1.1</f>
        <v>110.00000000000001</v>
      </c>
      <c r="H42" s="132" t="s">
        <v>369</v>
      </c>
    </row>
    <row r="43" spans="1:8">
      <c r="A43" s="133"/>
      <c r="B43" s="125" t="s">
        <v>442</v>
      </c>
      <c r="C43" s="137">
        <v>1</v>
      </c>
      <c r="D43" s="134">
        <f>G42</f>
        <v>110.00000000000001</v>
      </c>
      <c r="E43" s="134" t="s">
        <v>113</v>
      </c>
      <c r="F43" s="134">
        <v>4.9800000000000004</v>
      </c>
      <c r="G43" s="134">
        <f>D43*F43</f>
        <v>547.80000000000007</v>
      </c>
      <c r="H43" s="135"/>
    </row>
    <row r="44" spans="1:8">
      <c r="A44" s="133"/>
      <c r="B44" s="125"/>
      <c r="C44" s="137"/>
      <c r="D44" s="134"/>
      <c r="E44" s="134"/>
      <c r="F44" s="128" t="s">
        <v>41</v>
      </c>
      <c r="G44" s="128">
        <f>ROUND(G43*1.1,0)</f>
        <v>603</v>
      </c>
      <c r="H44" s="132" t="s">
        <v>120</v>
      </c>
    </row>
    <row r="45" spans="1:8">
      <c r="A45" s="84"/>
      <c r="B45" s="130"/>
      <c r="C45" s="86"/>
      <c r="D45" s="87"/>
      <c r="E45" s="87"/>
      <c r="F45" s="87"/>
      <c r="G45" s="103"/>
      <c r="H45" s="100"/>
    </row>
    <row r="46" spans="1:8">
      <c r="A46" s="133"/>
      <c r="B46" s="130" t="s">
        <v>446</v>
      </c>
      <c r="C46" s="137"/>
      <c r="D46" s="134"/>
      <c r="E46" s="134"/>
      <c r="F46" s="128"/>
      <c r="G46" s="128">
        <f>G44+G38</f>
        <v>1218</v>
      </c>
      <c r="H46" s="129" t="s">
        <v>120</v>
      </c>
    </row>
    <row r="47" spans="1:8">
      <c r="A47" s="84"/>
      <c r="B47" s="130"/>
      <c r="C47" s="86"/>
      <c r="D47" s="87"/>
      <c r="E47" s="87"/>
      <c r="F47" s="87"/>
      <c r="G47" s="103"/>
      <c r="H47" s="100"/>
    </row>
    <row r="48" spans="1:8">
      <c r="A48" s="84" t="s">
        <v>447</v>
      </c>
      <c r="B48" s="130" t="s">
        <v>448</v>
      </c>
      <c r="C48" s="137"/>
      <c r="D48" s="134"/>
      <c r="E48" s="127"/>
      <c r="F48" s="136"/>
      <c r="G48" s="128"/>
      <c r="H48" s="129"/>
    </row>
    <row r="49" spans="1:8">
      <c r="A49" s="84"/>
      <c r="B49" s="125" t="s">
        <v>449</v>
      </c>
      <c r="C49" s="137"/>
      <c r="D49" s="134"/>
      <c r="E49" s="127"/>
      <c r="F49" s="136"/>
      <c r="G49" s="128"/>
      <c r="H49" s="129"/>
    </row>
    <row r="50" spans="1:8">
      <c r="A50" s="84"/>
      <c r="B50" s="125" t="s">
        <v>450</v>
      </c>
      <c r="C50" s="86">
        <f>(10*2)</f>
        <v>20</v>
      </c>
      <c r="D50">
        <f>(0.35+0.71+0.39+0.78+0.462+0.812+0.52+0.852+0.572+0.45)*2</f>
        <v>11.796000000000003</v>
      </c>
      <c r="E50" s="87"/>
      <c r="F50" s="87"/>
      <c r="G50" s="131">
        <f>PRODUCT(C50:F50)</f>
        <v>235.92000000000007</v>
      </c>
      <c r="H50" s="132" t="s">
        <v>9</v>
      </c>
    </row>
    <row r="51" spans="1:8">
      <c r="A51" s="137"/>
      <c r="B51" s="125"/>
      <c r="C51" s="137"/>
      <c r="D51" s="127"/>
      <c r="E51" s="127"/>
      <c r="F51" s="127"/>
      <c r="G51" s="128">
        <f>SUM(G50:G50)*1.1</f>
        <v>259.51200000000011</v>
      </c>
      <c r="H51" s="132" t="s">
        <v>369</v>
      </c>
    </row>
    <row r="52" spans="1:8">
      <c r="A52" s="133"/>
      <c r="B52" s="125" t="s">
        <v>396</v>
      </c>
      <c r="C52" s="137">
        <v>1</v>
      </c>
      <c r="D52" s="134">
        <f>G51</f>
        <v>259.51200000000011</v>
      </c>
      <c r="E52" s="134" t="s">
        <v>113</v>
      </c>
      <c r="F52" s="134">
        <v>1.98</v>
      </c>
      <c r="G52" s="134">
        <f>D52*F52</f>
        <v>513.83376000000021</v>
      </c>
      <c r="H52" s="135"/>
    </row>
    <row r="53" spans="1:8">
      <c r="A53" s="133"/>
      <c r="B53" s="125"/>
      <c r="C53" s="137"/>
      <c r="D53" s="134"/>
      <c r="E53" s="134"/>
      <c r="F53" s="128" t="s">
        <v>41</v>
      </c>
      <c r="G53" s="128">
        <f>ROUND(G52*1.1,0)</f>
        <v>565</v>
      </c>
      <c r="H53" s="132" t="s">
        <v>120</v>
      </c>
    </row>
    <row r="54" spans="1:8">
      <c r="A54" s="133"/>
      <c r="B54" s="125"/>
      <c r="C54" s="137"/>
      <c r="D54" s="134"/>
      <c r="E54" s="134"/>
      <c r="F54" s="128"/>
      <c r="G54" s="128"/>
      <c r="H54" s="132"/>
    </row>
    <row r="55" spans="1:8">
      <c r="A55" s="133"/>
      <c r="B55" s="130" t="s">
        <v>457</v>
      </c>
      <c r="C55" s="137"/>
      <c r="D55" s="134"/>
      <c r="E55" s="134"/>
      <c r="F55" s="128"/>
      <c r="G55" s="128">
        <f>+G53</f>
        <v>565</v>
      </c>
      <c r="H55" s="129" t="s">
        <v>120</v>
      </c>
    </row>
    <row r="56" spans="1:8">
      <c r="A56" s="133"/>
      <c r="B56" s="130"/>
      <c r="C56" s="137"/>
      <c r="D56" s="134"/>
      <c r="E56" s="134"/>
      <c r="F56" s="128"/>
      <c r="G56" s="128"/>
      <c r="H56" s="129"/>
    </row>
    <row r="57" spans="1:8">
      <c r="A57" s="84" t="s">
        <v>452</v>
      </c>
      <c r="B57" s="130" t="s">
        <v>456</v>
      </c>
      <c r="C57" s="137"/>
      <c r="D57" s="134"/>
      <c r="E57" s="127"/>
      <c r="F57" s="136"/>
      <c r="G57" s="128"/>
      <c r="H57" s="129"/>
    </row>
    <row r="58" spans="1:8">
      <c r="A58" s="84"/>
      <c r="B58" s="125" t="s">
        <v>455</v>
      </c>
      <c r="C58" s="86">
        <v>20</v>
      </c>
      <c r="D58">
        <f>1.18*8</f>
        <v>9.44</v>
      </c>
      <c r="E58" s="87"/>
      <c r="F58" s="87"/>
      <c r="G58" s="131">
        <f>PRODUCT(C58:F58)</f>
        <v>188.79999999999998</v>
      </c>
      <c r="H58" s="132" t="s">
        <v>9</v>
      </c>
    </row>
    <row r="59" spans="1:8">
      <c r="A59" s="137"/>
      <c r="B59" s="125"/>
      <c r="C59" s="137"/>
      <c r="D59" s="127"/>
      <c r="E59" s="127"/>
      <c r="F59" s="127"/>
      <c r="G59" s="128">
        <f>SUM(G58:G58)*1.1</f>
        <v>207.68</v>
      </c>
      <c r="H59" s="132" t="s">
        <v>369</v>
      </c>
    </row>
    <row r="60" spans="1:8">
      <c r="A60" s="133"/>
      <c r="B60" s="125" t="s">
        <v>396</v>
      </c>
      <c r="C60" s="137">
        <v>1</v>
      </c>
      <c r="D60" s="134">
        <f>G59</f>
        <v>207.68</v>
      </c>
      <c r="E60" s="134" t="s">
        <v>113</v>
      </c>
      <c r="F60" s="134">
        <v>1.98</v>
      </c>
      <c r="G60" s="134">
        <f>D60*F60</f>
        <v>411.20640000000003</v>
      </c>
      <c r="H60" s="135"/>
    </row>
    <row r="61" spans="1:8">
      <c r="A61" s="133"/>
      <c r="B61" s="125"/>
      <c r="C61" s="137"/>
      <c r="D61" s="134"/>
      <c r="E61" s="134"/>
      <c r="F61" s="128" t="s">
        <v>41</v>
      </c>
      <c r="G61" s="128">
        <f>ROUND(G60*1.1,0)</f>
        <v>452</v>
      </c>
      <c r="H61" s="132" t="s">
        <v>120</v>
      </c>
    </row>
    <row r="62" spans="1:8">
      <c r="A62" s="133"/>
      <c r="B62" s="125"/>
      <c r="C62" s="137"/>
      <c r="D62" s="134"/>
      <c r="E62" s="134"/>
      <c r="F62" s="128"/>
      <c r="G62" s="128"/>
      <c r="H62" s="132"/>
    </row>
    <row r="63" spans="1:8">
      <c r="A63" s="133"/>
      <c r="B63" s="130" t="s">
        <v>451</v>
      </c>
      <c r="C63" s="137"/>
      <c r="D63" s="134"/>
      <c r="E63" s="134"/>
      <c r="F63" s="128"/>
      <c r="G63" s="128">
        <f>+G61</f>
        <v>452</v>
      </c>
      <c r="H63" s="129" t="s">
        <v>120</v>
      </c>
    </row>
    <row r="64" spans="1:8">
      <c r="A64" s="133"/>
      <c r="B64" s="125"/>
      <c r="C64" s="137"/>
      <c r="D64" s="134"/>
      <c r="E64" s="134"/>
      <c r="F64" s="128"/>
      <c r="G64" s="128"/>
      <c r="H64" s="132"/>
    </row>
    <row r="65" spans="1:8">
      <c r="A65" s="84" t="s">
        <v>458</v>
      </c>
      <c r="B65" s="130" t="s">
        <v>466</v>
      </c>
      <c r="C65" s="137"/>
      <c r="D65" s="134"/>
      <c r="E65" s="127"/>
      <c r="F65" s="136"/>
      <c r="G65" s="128"/>
      <c r="H65" s="129"/>
    </row>
    <row r="66" spans="1:8">
      <c r="A66" s="133"/>
      <c r="B66" s="125" t="s">
        <v>453</v>
      </c>
      <c r="C66" s="137"/>
      <c r="D66" s="134"/>
      <c r="E66" s="127"/>
      <c r="F66" s="136"/>
      <c r="G66" s="128"/>
      <c r="H66" s="129"/>
    </row>
    <row r="67" spans="1:8">
      <c r="A67" s="137"/>
      <c r="B67" s="125" t="s">
        <v>454</v>
      </c>
      <c r="C67" s="86">
        <v>40</v>
      </c>
      <c r="D67">
        <v>5</v>
      </c>
      <c r="E67" s="87"/>
      <c r="F67" s="87"/>
      <c r="G67" s="131">
        <f>PRODUCT(C67:F67)</f>
        <v>200</v>
      </c>
      <c r="H67" s="132" t="s">
        <v>9</v>
      </c>
    </row>
    <row r="68" spans="1:8">
      <c r="A68" s="133"/>
      <c r="B68" s="125"/>
      <c r="C68" s="137"/>
      <c r="D68" s="127"/>
      <c r="E68" s="127"/>
      <c r="F68" s="127"/>
      <c r="G68" s="128">
        <f>SUM(G67:G67)*1.1</f>
        <v>220.00000000000003</v>
      </c>
      <c r="H68" s="132" t="s">
        <v>369</v>
      </c>
    </row>
    <row r="69" spans="1:8">
      <c r="A69" s="133"/>
      <c r="B69" s="125" t="s">
        <v>459</v>
      </c>
      <c r="C69" s="137">
        <v>1</v>
      </c>
      <c r="D69" s="134">
        <f>G68</f>
        <v>220.00000000000003</v>
      </c>
      <c r="E69" s="134" t="s">
        <v>113</v>
      </c>
      <c r="F69" s="134">
        <v>3.24</v>
      </c>
      <c r="G69" s="134">
        <f>D69*F69</f>
        <v>712.80000000000018</v>
      </c>
      <c r="H69" s="135"/>
    </row>
    <row r="70" spans="1:8">
      <c r="A70" s="133"/>
      <c r="B70" s="125"/>
      <c r="C70" s="137"/>
      <c r="D70" s="134"/>
      <c r="E70" s="134"/>
      <c r="F70" s="128" t="s">
        <v>41</v>
      </c>
      <c r="G70" s="128">
        <f>ROUND(G69*1.1,0)</f>
        <v>784</v>
      </c>
      <c r="H70" s="132" t="s">
        <v>120</v>
      </c>
    </row>
    <row r="71" spans="1:8">
      <c r="A71" s="133"/>
      <c r="B71" s="125"/>
      <c r="C71" s="137"/>
      <c r="D71" s="134"/>
      <c r="E71" s="134"/>
      <c r="F71" s="128"/>
      <c r="G71" s="128"/>
      <c r="H71" s="132"/>
    </row>
    <row r="72" spans="1:8">
      <c r="A72" s="84"/>
      <c r="B72" s="130" t="s">
        <v>467</v>
      </c>
      <c r="C72" s="137"/>
      <c r="D72" s="134"/>
      <c r="E72" s="134"/>
      <c r="F72" s="128"/>
      <c r="G72" s="128">
        <f>+G70</f>
        <v>784</v>
      </c>
      <c r="H72" s="129" t="s">
        <v>120</v>
      </c>
    </row>
    <row r="73" spans="1:8">
      <c r="A73" s="84"/>
      <c r="B73" s="130"/>
      <c r="C73" s="86"/>
      <c r="D73" s="87"/>
      <c r="E73" s="87"/>
      <c r="F73" s="87"/>
      <c r="G73" s="103"/>
      <c r="H73" s="100"/>
    </row>
    <row r="74" spans="1:8">
      <c r="A74" s="84" t="s">
        <v>460</v>
      </c>
      <c r="B74" s="130" t="s">
        <v>1098</v>
      </c>
      <c r="C74" s="86"/>
      <c r="D74" s="87"/>
      <c r="E74" s="87"/>
      <c r="F74" s="87"/>
      <c r="G74" s="103"/>
      <c r="H74" s="100"/>
    </row>
    <row r="75" spans="1:8">
      <c r="A75" s="84"/>
      <c r="B75" s="125" t="s">
        <v>1089</v>
      </c>
      <c r="C75" s="86"/>
      <c r="D75" s="87"/>
      <c r="E75" s="87"/>
      <c r="F75" s="87"/>
      <c r="G75" s="103"/>
      <c r="H75" s="100"/>
    </row>
    <row r="76" spans="1:8">
      <c r="A76" s="137"/>
      <c r="B76" s="125" t="s">
        <v>463</v>
      </c>
      <c r="C76" s="86">
        <v>10</v>
      </c>
      <c r="D76">
        <v>50</v>
      </c>
      <c r="E76" s="87"/>
      <c r="F76" s="87"/>
      <c r="G76" s="131">
        <f>PRODUCT(C76:F76)</f>
        <v>500</v>
      </c>
      <c r="H76" s="132" t="s">
        <v>9</v>
      </c>
    </row>
    <row r="77" spans="1:8">
      <c r="A77" s="133"/>
      <c r="B77" s="125"/>
      <c r="C77" s="137"/>
      <c r="D77" s="127"/>
      <c r="E77" s="127"/>
      <c r="F77" s="127"/>
      <c r="G77" s="128">
        <f>SUM(G76:G76)*1.1</f>
        <v>550</v>
      </c>
      <c r="H77" s="132" t="s">
        <v>369</v>
      </c>
    </row>
    <row r="78" spans="1:8">
      <c r="A78" s="133"/>
      <c r="B78" s="125" t="s">
        <v>1076</v>
      </c>
      <c r="C78" s="137">
        <v>1</v>
      </c>
      <c r="D78" s="134">
        <f>G77</f>
        <v>550</v>
      </c>
      <c r="E78" s="134" t="s">
        <v>113</v>
      </c>
      <c r="F78" s="134">
        <v>6.71</v>
      </c>
      <c r="G78" s="134">
        <f>D78*F78</f>
        <v>3690.5</v>
      </c>
      <c r="H78" s="135"/>
    </row>
    <row r="79" spans="1:8">
      <c r="A79" s="133"/>
      <c r="B79" s="125"/>
      <c r="C79" s="137"/>
      <c r="D79" s="134"/>
      <c r="E79" s="134"/>
      <c r="F79" s="128" t="s">
        <v>41</v>
      </c>
      <c r="G79" s="128">
        <f>ROUND(G78*1.1,0)</f>
        <v>4060</v>
      </c>
      <c r="H79" s="132" t="s">
        <v>120</v>
      </c>
    </row>
    <row r="80" spans="1:8">
      <c r="A80" s="133"/>
      <c r="B80" s="125"/>
      <c r="C80" s="137"/>
      <c r="D80" s="134"/>
      <c r="E80" s="134"/>
      <c r="F80" s="128"/>
      <c r="G80" s="128"/>
      <c r="H80" s="132"/>
    </row>
    <row r="81" spans="1:8">
      <c r="A81" s="84"/>
      <c r="B81" s="130" t="s">
        <v>1095</v>
      </c>
      <c r="C81" s="137"/>
      <c r="D81" s="134"/>
      <c r="E81" s="134"/>
      <c r="F81" s="128"/>
      <c r="G81" s="128">
        <f>G79</f>
        <v>4060</v>
      </c>
      <c r="H81" s="129" t="s">
        <v>120</v>
      </c>
    </row>
    <row r="82" spans="1:8">
      <c r="A82" s="84"/>
      <c r="B82" s="130"/>
      <c r="C82" s="86"/>
      <c r="D82" s="87"/>
      <c r="E82" s="87"/>
      <c r="F82" s="87"/>
      <c r="G82" s="103"/>
      <c r="H82" s="100"/>
    </row>
    <row r="83" spans="1:8">
      <c r="A83" s="84"/>
      <c r="B83" s="130" t="s">
        <v>1094</v>
      </c>
      <c r="C83" s="86"/>
      <c r="D83" s="87"/>
      <c r="E83" s="87"/>
      <c r="F83" s="87"/>
      <c r="G83" s="103"/>
      <c r="H83" s="100"/>
    </row>
    <row r="84" spans="1:8">
      <c r="A84" s="84"/>
      <c r="B84" s="125" t="s">
        <v>462</v>
      </c>
      <c r="C84" s="86"/>
      <c r="D84" s="87"/>
      <c r="E84" s="87"/>
      <c r="F84" s="87"/>
      <c r="G84" s="103"/>
      <c r="H84" s="100"/>
    </row>
    <row r="85" spans="1:8">
      <c r="A85" s="137"/>
      <c r="B85" s="125" t="s">
        <v>463</v>
      </c>
      <c r="C85" s="86">
        <v>10</v>
      </c>
      <c r="D85">
        <v>50</v>
      </c>
      <c r="E85" s="87"/>
      <c r="F85" s="87"/>
      <c r="G85" s="131">
        <f>PRODUCT(C85:F85)</f>
        <v>500</v>
      </c>
      <c r="H85" s="132" t="s">
        <v>9</v>
      </c>
    </row>
    <row r="86" spans="1:8">
      <c r="A86" s="133"/>
      <c r="B86" s="125"/>
      <c r="C86" s="137"/>
      <c r="D86" s="127"/>
      <c r="E86" s="127"/>
      <c r="F86" s="127"/>
      <c r="G86" s="128">
        <f>SUM(G85:G85)*1.1</f>
        <v>550</v>
      </c>
      <c r="H86" s="132" t="s">
        <v>369</v>
      </c>
    </row>
    <row r="87" spans="1:8">
      <c r="A87" s="133"/>
      <c r="B87" s="125" t="s">
        <v>1097</v>
      </c>
      <c r="C87" s="137">
        <v>1</v>
      </c>
      <c r="D87" s="134">
        <f>G86</f>
        <v>550</v>
      </c>
      <c r="E87" s="134" t="s">
        <v>113</v>
      </c>
      <c r="F87" s="134">
        <v>9.66</v>
      </c>
      <c r="G87" s="134">
        <f>D87*F87</f>
        <v>5313</v>
      </c>
      <c r="H87" s="135"/>
    </row>
    <row r="88" spans="1:8">
      <c r="A88" s="133"/>
      <c r="B88" s="125"/>
      <c r="C88" s="137"/>
      <c r="D88" s="134"/>
      <c r="E88" s="134"/>
      <c r="F88" s="128" t="s">
        <v>41</v>
      </c>
      <c r="G88" s="128">
        <f>ROUND(G87*1.1,0)</f>
        <v>5844</v>
      </c>
      <c r="H88" s="132" t="s">
        <v>120</v>
      </c>
    </row>
    <row r="89" spans="1:8">
      <c r="A89" s="133"/>
      <c r="B89" s="125"/>
      <c r="C89" s="137"/>
      <c r="D89" s="134"/>
      <c r="E89" s="134"/>
      <c r="F89" s="128"/>
      <c r="G89" s="128"/>
      <c r="H89" s="132"/>
    </row>
    <row r="90" spans="1:8">
      <c r="A90" s="84"/>
      <c r="B90" s="130" t="s">
        <v>1096</v>
      </c>
      <c r="C90" s="137"/>
      <c r="D90" s="134"/>
      <c r="E90" s="134"/>
      <c r="F90" s="128"/>
      <c r="G90" s="128">
        <f>G88</f>
        <v>5844</v>
      </c>
      <c r="H90" s="129" t="s">
        <v>120</v>
      </c>
    </row>
    <row r="91" spans="1:8">
      <c r="A91" s="84"/>
      <c r="B91" s="130"/>
      <c r="C91" s="86"/>
      <c r="D91" s="87"/>
      <c r="E91" s="87"/>
      <c r="F91" s="87"/>
      <c r="G91" s="103"/>
      <c r="H91" s="100"/>
    </row>
    <row r="92" spans="1:8">
      <c r="A92" s="84" t="s">
        <v>464</v>
      </c>
      <c r="B92" s="130" t="s">
        <v>1099</v>
      </c>
      <c r="C92" s="86"/>
      <c r="D92" s="87"/>
      <c r="E92" s="87"/>
      <c r="F92" s="87"/>
      <c r="G92" s="103"/>
      <c r="H92" s="100"/>
    </row>
    <row r="93" spans="1:8">
      <c r="A93" s="84"/>
      <c r="B93" s="125" t="s">
        <v>483</v>
      </c>
      <c r="C93" s="86"/>
      <c r="D93" s="87"/>
      <c r="E93" s="87"/>
      <c r="F93" s="87"/>
      <c r="G93" s="103"/>
      <c r="H93" s="100"/>
    </row>
    <row r="94" spans="1:8">
      <c r="A94" s="137"/>
      <c r="B94" s="125" t="s">
        <v>463</v>
      </c>
      <c r="C94" s="86">
        <f>4*2</f>
        <v>8</v>
      </c>
      <c r="D94">
        <v>50</v>
      </c>
      <c r="E94" s="87"/>
      <c r="F94" s="87"/>
      <c r="G94" s="131">
        <f>PRODUCT(C94:F94)</f>
        <v>400</v>
      </c>
      <c r="H94" s="132" t="s">
        <v>9</v>
      </c>
    </row>
    <row r="95" spans="1:8">
      <c r="A95" s="133"/>
      <c r="B95" s="125"/>
      <c r="C95" s="137"/>
      <c r="D95" s="127"/>
      <c r="E95" s="127"/>
      <c r="F95" s="127"/>
      <c r="G95" s="128">
        <f>SUM(G94:G94)*1.1</f>
        <v>440.00000000000006</v>
      </c>
      <c r="H95" s="132" t="s">
        <v>369</v>
      </c>
    </row>
    <row r="96" spans="1:8">
      <c r="A96" s="133"/>
      <c r="B96" s="125" t="s">
        <v>1097</v>
      </c>
      <c r="C96" s="137">
        <v>1</v>
      </c>
      <c r="D96" s="134">
        <f>G95</f>
        <v>440.00000000000006</v>
      </c>
      <c r="E96" s="134" t="s">
        <v>113</v>
      </c>
      <c r="F96" s="134">
        <v>9.66</v>
      </c>
      <c r="G96" s="134">
        <f>D96*F96</f>
        <v>4250.4000000000005</v>
      </c>
      <c r="H96" s="135"/>
    </row>
    <row r="97" spans="1:8">
      <c r="A97" s="133"/>
      <c r="B97" s="125"/>
      <c r="C97" s="137"/>
      <c r="D97" s="134"/>
      <c r="E97" s="134"/>
      <c r="F97" s="128" t="s">
        <v>41</v>
      </c>
      <c r="G97" s="128">
        <f>ROUND(G96*1.1,0)</f>
        <v>4675</v>
      </c>
      <c r="H97" s="132" t="s">
        <v>120</v>
      </c>
    </row>
    <row r="98" spans="1:8">
      <c r="A98" s="133"/>
      <c r="B98" s="125"/>
      <c r="C98" s="137"/>
      <c r="D98" s="134"/>
      <c r="E98" s="134"/>
      <c r="F98" s="128"/>
      <c r="G98" s="128"/>
      <c r="H98" s="132"/>
    </row>
    <row r="99" spans="1:8">
      <c r="A99" s="84"/>
      <c r="B99" s="130" t="s">
        <v>484</v>
      </c>
      <c r="C99" s="137"/>
      <c r="D99" s="134"/>
      <c r="E99" s="134"/>
      <c r="F99" s="128"/>
      <c r="G99" s="128">
        <f>+G97</f>
        <v>4675</v>
      </c>
      <c r="H99" s="129" t="s">
        <v>120</v>
      </c>
    </row>
    <row r="100" spans="1:8">
      <c r="A100" s="84"/>
      <c r="B100" s="130"/>
      <c r="C100" s="137"/>
      <c r="D100" s="134"/>
      <c r="E100" s="134"/>
      <c r="F100" s="128"/>
      <c r="G100" s="128"/>
      <c r="H100" s="129"/>
    </row>
    <row r="101" spans="1:8">
      <c r="A101" s="84"/>
      <c r="B101" s="130" t="s">
        <v>1075</v>
      </c>
      <c r="C101" s="86"/>
      <c r="D101" s="87"/>
      <c r="E101" s="87"/>
      <c r="F101" s="87"/>
      <c r="G101" s="101">
        <f>G15+G21+G31+G46+G55+G63+G72+G90+G99</f>
        <v>19572</v>
      </c>
      <c r="H101" s="129" t="s">
        <v>120</v>
      </c>
    </row>
    <row r="102" spans="1:8">
      <c r="A102" s="84"/>
      <c r="B102" s="130" t="s">
        <v>1087</v>
      </c>
      <c r="C102" s="86"/>
      <c r="D102" s="87"/>
      <c r="E102" s="87"/>
      <c r="F102" s="87"/>
      <c r="G102" s="101">
        <f>G81</f>
        <v>4060</v>
      </c>
      <c r="H102" s="129" t="s">
        <v>120</v>
      </c>
    </row>
    <row r="103" spans="1:8">
      <c r="A103" s="84"/>
      <c r="B103" s="130"/>
      <c r="C103" s="86"/>
      <c r="D103" s="87"/>
      <c r="E103" s="87"/>
      <c r="F103" s="87"/>
      <c r="G103" s="101"/>
      <c r="H103" s="129"/>
    </row>
    <row r="104" spans="1:8">
      <c r="A104" s="94"/>
      <c r="B104" s="95" t="s">
        <v>793</v>
      </c>
      <c r="C104" s="96"/>
      <c r="D104" s="97"/>
      <c r="E104" s="94"/>
      <c r="F104" s="97"/>
      <c r="G104" s="97"/>
      <c r="H104" s="94"/>
    </row>
    <row r="105" spans="1:8">
      <c r="A105" s="98">
        <f>1</f>
        <v>1</v>
      </c>
      <c r="B105" s="99" t="s">
        <v>346</v>
      </c>
      <c r="C105" s="100"/>
      <c r="D105" s="101"/>
      <c r="E105" s="98"/>
      <c r="F105" s="101"/>
      <c r="G105" s="101"/>
      <c r="H105" s="98"/>
    </row>
    <row r="106" spans="1:8">
      <c r="A106" s="98"/>
      <c r="B106" s="102" t="s">
        <v>427</v>
      </c>
      <c r="C106" s="100">
        <v>1</v>
      </c>
      <c r="D106" s="103">
        <f>5.084*2</f>
        <v>10.167999999999999</v>
      </c>
      <c r="E106" s="103">
        <v>50.04</v>
      </c>
      <c r="F106" s="101"/>
      <c r="G106" s="104">
        <f>PRODUCT(C106:F106)</f>
        <v>508.80671999999993</v>
      </c>
      <c r="H106" s="96" t="s">
        <v>6</v>
      </c>
    </row>
    <row r="107" spans="1:8">
      <c r="A107" s="98"/>
      <c r="B107" s="102"/>
      <c r="C107" s="100"/>
      <c r="D107" s="103"/>
      <c r="E107" s="103"/>
      <c r="F107" s="101"/>
      <c r="G107" s="103"/>
      <c r="H107" s="100"/>
    </row>
    <row r="108" spans="1:8">
      <c r="A108" s="98"/>
      <c r="B108" s="102"/>
      <c r="C108" s="100"/>
      <c r="D108" s="101"/>
      <c r="E108" s="98"/>
      <c r="F108" s="101"/>
      <c r="G108" s="97">
        <f>ROUND(SUM(G106:G107),0)</f>
        <v>509</v>
      </c>
      <c r="H108" s="94" t="s">
        <v>6</v>
      </c>
    </row>
    <row r="109" spans="1:8">
      <c r="A109" s="98" t="s">
        <v>435</v>
      </c>
      <c r="B109" s="130" t="s">
        <v>472</v>
      </c>
      <c r="C109" s="100"/>
      <c r="D109" s="101"/>
      <c r="E109" s="98"/>
      <c r="F109" s="97" t="s">
        <v>33</v>
      </c>
      <c r="G109" s="97">
        <f>G108*1.1</f>
        <v>559.90000000000009</v>
      </c>
      <c r="H109" s="94" t="s">
        <v>6</v>
      </c>
    </row>
    <row r="110" spans="1:8">
      <c r="A110" s="80"/>
      <c r="B110" s="83"/>
      <c r="C110" s="81"/>
      <c r="D110" s="82"/>
      <c r="E110" s="82"/>
      <c r="F110" s="82"/>
      <c r="G110" s="89"/>
      <c r="H110" s="81"/>
    </row>
    <row r="111" spans="1:8">
      <c r="A111" s="84">
        <f>A105+1</f>
        <v>2</v>
      </c>
      <c r="B111" s="85" t="s">
        <v>368</v>
      </c>
      <c r="C111" s="86"/>
      <c r="D111" s="87"/>
      <c r="E111" s="87"/>
      <c r="F111" s="87"/>
      <c r="G111" s="90"/>
      <c r="H111" s="86"/>
    </row>
    <row r="112" spans="1:8" s="159" customFormat="1" ht="13.8">
      <c r="A112" s="137" t="s">
        <v>431</v>
      </c>
      <c r="B112" s="125" t="s">
        <v>433</v>
      </c>
      <c r="C112" s="127">
        <f>10*2</f>
        <v>20</v>
      </c>
      <c r="D112" s="134">
        <v>3.6</v>
      </c>
      <c r="E112" s="127"/>
      <c r="F112" s="127"/>
      <c r="G112" s="134">
        <f>PRODUCT(C112:F112)</f>
        <v>72</v>
      </c>
      <c r="H112" s="127" t="s">
        <v>9</v>
      </c>
    </row>
    <row r="113" spans="1:8" s="159" customFormat="1" ht="13.8">
      <c r="A113" s="133"/>
      <c r="B113" s="130"/>
      <c r="C113" s="127"/>
      <c r="D113" s="127"/>
      <c r="E113" s="127"/>
      <c r="F113" s="127"/>
      <c r="G113" s="127"/>
      <c r="H113" s="127"/>
    </row>
    <row r="114" spans="1:8" s="159" customFormat="1" ht="13.8">
      <c r="A114" s="137"/>
      <c r="B114" s="125"/>
      <c r="C114" s="127"/>
      <c r="D114" s="127"/>
      <c r="E114" s="127"/>
      <c r="F114" s="127" t="s">
        <v>33</v>
      </c>
      <c r="G114" s="134">
        <f>ROUND(SUM(G112:G113),2)</f>
        <v>72</v>
      </c>
      <c r="H114" s="127" t="s">
        <v>9</v>
      </c>
    </row>
    <row r="115" spans="1:8" s="159" customFormat="1" ht="13.8">
      <c r="A115" s="137"/>
      <c r="B115" s="125"/>
      <c r="C115" s="127"/>
      <c r="D115" s="127"/>
      <c r="E115" s="127"/>
      <c r="F115" s="127"/>
      <c r="G115" s="134"/>
      <c r="H115" s="127"/>
    </row>
    <row r="116" spans="1:8" s="159" customFormat="1" ht="13.8">
      <c r="A116" s="137"/>
      <c r="B116" s="125" t="s">
        <v>434</v>
      </c>
      <c r="C116" s="127"/>
      <c r="D116" s="134">
        <v>25.4</v>
      </c>
      <c r="E116" s="127"/>
      <c r="F116" s="136"/>
      <c r="G116" s="128">
        <f>ROUND(+G114*D116*1.1,0)</f>
        <v>2012</v>
      </c>
      <c r="H116" s="136" t="s">
        <v>348</v>
      </c>
    </row>
    <row r="117" spans="1:8" s="159" customFormat="1" ht="13.8">
      <c r="A117" s="137"/>
      <c r="B117" s="125"/>
      <c r="C117" s="127"/>
      <c r="D117" s="134"/>
      <c r="E117" s="127"/>
      <c r="F117" s="136"/>
      <c r="G117" s="128"/>
      <c r="H117" s="136"/>
    </row>
    <row r="118" spans="1:8">
      <c r="A118" s="84" t="s">
        <v>432</v>
      </c>
      <c r="B118" s="130" t="s">
        <v>375</v>
      </c>
      <c r="C118" s="137"/>
      <c r="D118" s="134"/>
      <c r="E118" s="127"/>
      <c r="F118" s="136"/>
      <c r="G118" s="128"/>
      <c r="H118" s="129"/>
    </row>
    <row r="119" spans="1:8">
      <c r="A119" s="84"/>
      <c r="B119" s="130" t="s">
        <v>428</v>
      </c>
      <c r="C119" s="137"/>
      <c r="D119" s="134"/>
      <c r="E119" s="127"/>
      <c r="F119" s="136"/>
      <c r="G119" s="128"/>
      <c r="H119" s="129"/>
    </row>
    <row r="120" spans="1:8">
      <c r="A120" s="125"/>
      <c r="B120" s="125" t="s">
        <v>429</v>
      </c>
      <c r="C120" s="137">
        <f>10*4</f>
        <v>40</v>
      </c>
      <c r="D120" s="134">
        <v>0.3</v>
      </c>
      <c r="E120" s="127">
        <v>0.25</v>
      </c>
      <c r="F120" s="127"/>
      <c r="G120" s="134">
        <f>PRODUCT(C120:F120)</f>
        <v>3</v>
      </c>
      <c r="H120" s="132" t="s">
        <v>6</v>
      </c>
    </row>
    <row r="121" spans="1:8">
      <c r="A121" s="125"/>
      <c r="B121" s="125"/>
      <c r="C121" s="137"/>
      <c r="D121" s="127"/>
      <c r="E121" s="127"/>
      <c r="F121" s="127" t="s">
        <v>33</v>
      </c>
      <c r="G121" s="134">
        <f>ROUND(SUM(G120),2)</f>
        <v>3</v>
      </c>
      <c r="H121" s="132" t="s">
        <v>6</v>
      </c>
    </row>
    <row r="122" spans="1:8">
      <c r="A122" s="125"/>
      <c r="B122" s="125"/>
      <c r="C122" s="137"/>
      <c r="D122" s="127"/>
      <c r="E122" s="127"/>
      <c r="F122" s="127"/>
      <c r="G122" s="134"/>
      <c r="H122" s="132"/>
    </row>
    <row r="123" spans="1:8">
      <c r="A123" s="125"/>
      <c r="B123" s="125" t="s">
        <v>430</v>
      </c>
      <c r="C123" s="137"/>
      <c r="D123" s="134">
        <f>251.2/2</f>
        <v>125.6</v>
      </c>
      <c r="E123" s="127"/>
      <c r="F123" s="136"/>
      <c r="G123" s="128">
        <f>ROUND((G121*D123)*1.1,0)</f>
        <v>414</v>
      </c>
      <c r="H123" s="129" t="s">
        <v>376</v>
      </c>
    </row>
    <row r="124" spans="1:8">
      <c r="A124" s="125"/>
      <c r="B124" s="125"/>
      <c r="C124" s="137"/>
      <c r="D124" s="134"/>
      <c r="E124" s="127"/>
      <c r="F124" s="136"/>
      <c r="G124" s="128"/>
      <c r="H124" s="129"/>
    </row>
    <row r="125" spans="1:8">
      <c r="A125" s="133"/>
      <c r="B125" s="130" t="s">
        <v>473</v>
      </c>
      <c r="C125" s="137"/>
      <c r="D125" s="134"/>
      <c r="E125" s="134"/>
      <c r="F125" s="128"/>
      <c r="G125" s="128">
        <f>+G123*1.1</f>
        <v>455.40000000000003</v>
      </c>
      <c r="H125" s="129" t="s">
        <v>120</v>
      </c>
    </row>
    <row r="126" spans="1:8">
      <c r="A126" s="125"/>
      <c r="B126" s="125"/>
      <c r="C126" s="137"/>
      <c r="D126" s="134"/>
      <c r="E126" s="127"/>
      <c r="F126" s="136"/>
      <c r="G126" s="128"/>
      <c r="H126" s="129"/>
    </row>
    <row r="127" spans="1:8">
      <c r="A127" s="84" t="s">
        <v>439</v>
      </c>
      <c r="B127" s="130" t="s">
        <v>440</v>
      </c>
      <c r="C127" s="137"/>
      <c r="D127" s="134"/>
      <c r="E127" s="127"/>
      <c r="F127" s="136"/>
      <c r="G127" s="128"/>
      <c r="H127" s="129"/>
    </row>
    <row r="128" spans="1:8">
      <c r="A128" s="84"/>
      <c r="B128" s="130" t="s">
        <v>469</v>
      </c>
      <c r="C128" s="137"/>
      <c r="D128" s="134"/>
      <c r="E128" s="127"/>
      <c r="F128" s="136"/>
      <c r="G128" s="128"/>
      <c r="H128" s="129"/>
    </row>
    <row r="129" spans="1:8">
      <c r="A129" s="84"/>
      <c r="B129" s="125" t="s">
        <v>469</v>
      </c>
      <c r="C129" s="86">
        <f>10</f>
        <v>10</v>
      </c>
      <c r="D129" s="87">
        <f>5.084*2</f>
        <v>10.167999999999999</v>
      </c>
      <c r="E129" s="87"/>
      <c r="F129" s="87"/>
      <c r="G129" s="131">
        <f>PRODUCT(C129:F129)</f>
        <v>101.67999999999999</v>
      </c>
      <c r="H129" s="132" t="s">
        <v>9</v>
      </c>
    </row>
    <row r="130" spans="1:8">
      <c r="A130" s="137"/>
      <c r="B130" s="125"/>
      <c r="C130" s="137"/>
      <c r="D130" s="127"/>
      <c r="E130" s="127"/>
      <c r="F130" s="127"/>
      <c r="G130" s="128">
        <f>SUM(G129:G129)*1.1</f>
        <v>111.848</v>
      </c>
      <c r="H130" s="132" t="s">
        <v>9</v>
      </c>
    </row>
    <row r="131" spans="1:8">
      <c r="A131" s="133"/>
      <c r="B131" s="125" t="s">
        <v>470</v>
      </c>
      <c r="C131" s="137">
        <v>1</v>
      </c>
      <c r="D131" s="134">
        <f>G130</f>
        <v>111.848</v>
      </c>
      <c r="E131" s="134" t="s">
        <v>113</v>
      </c>
      <c r="F131" s="134">
        <v>8.2200000000000006</v>
      </c>
      <c r="G131" s="134">
        <f>D131*F131</f>
        <v>919.39056000000005</v>
      </c>
      <c r="H131" s="135"/>
    </row>
    <row r="132" spans="1:8">
      <c r="A132" s="133"/>
      <c r="B132" s="125"/>
      <c r="C132" s="137"/>
      <c r="D132" s="134"/>
      <c r="E132" s="134"/>
      <c r="F132" s="128" t="s">
        <v>41</v>
      </c>
      <c r="G132" s="128">
        <f>ROUND(G131*1.1,0)</f>
        <v>1011</v>
      </c>
      <c r="H132" s="132" t="s">
        <v>120</v>
      </c>
    </row>
    <row r="133" spans="1:8">
      <c r="A133" s="84"/>
      <c r="B133" s="130"/>
      <c r="C133" s="86"/>
      <c r="D133" s="87"/>
      <c r="E133" s="87"/>
      <c r="F133" s="87"/>
      <c r="G133" s="103"/>
      <c r="H133" s="100"/>
    </row>
    <row r="134" spans="1:8">
      <c r="A134" s="84"/>
      <c r="B134" s="130" t="s">
        <v>471</v>
      </c>
      <c r="C134" s="137"/>
      <c r="D134" s="134"/>
      <c r="E134" s="127"/>
      <c r="F134" s="136"/>
      <c r="G134" s="128"/>
      <c r="H134" s="129"/>
    </row>
    <row r="135" spans="1:8">
      <c r="A135" s="84"/>
      <c r="B135" s="125" t="s">
        <v>471</v>
      </c>
      <c r="C135" s="86">
        <v>10</v>
      </c>
      <c r="D135" s="87">
        <v>10</v>
      </c>
      <c r="E135" s="87"/>
      <c r="F135" s="87"/>
      <c r="G135" s="131">
        <f>PRODUCT(C135:F135)</f>
        <v>100</v>
      </c>
      <c r="H135" s="132" t="s">
        <v>9</v>
      </c>
    </row>
    <row r="136" spans="1:8">
      <c r="A136" s="137"/>
      <c r="B136" s="125"/>
      <c r="C136" s="137"/>
      <c r="D136" s="127"/>
      <c r="E136" s="127"/>
      <c r="F136" s="127"/>
      <c r="G136" s="128">
        <f>SUM(G135:G135)*1.1</f>
        <v>110.00000000000001</v>
      </c>
      <c r="H136" s="132" t="s">
        <v>369</v>
      </c>
    </row>
    <row r="137" spans="1:8">
      <c r="A137" s="133"/>
      <c r="B137" s="125" t="s">
        <v>470</v>
      </c>
      <c r="C137" s="137">
        <v>1</v>
      </c>
      <c r="D137" s="134">
        <f>G136</f>
        <v>110.00000000000001</v>
      </c>
      <c r="E137" s="134" t="s">
        <v>113</v>
      </c>
      <c r="F137" s="134">
        <v>8.2200000000000006</v>
      </c>
      <c r="G137" s="134">
        <f>D137*F137</f>
        <v>904.20000000000016</v>
      </c>
      <c r="H137" s="135"/>
    </row>
    <row r="138" spans="1:8">
      <c r="A138" s="133"/>
      <c r="B138" s="125"/>
      <c r="C138" s="137"/>
      <c r="D138" s="134"/>
      <c r="E138" s="134"/>
      <c r="F138" s="128" t="s">
        <v>41</v>
      </c>
      <c r="G138" s="128">
        <f>ROUND(G137*1.1,0)</f>
        <v>995</v>
      </c>
      <c r="H138" s="132" t="s">
        <v>120</v>
      </c>
    </row>
    <row r="139" spans="1:8">
      <c r="A139" s="84"/>
      <c r="B139" s="130"/>
      <c r="C139" s="86"/>
      <c r="D139" s="87"/>
      <c r="E139" s="87"/>
      <c r="F139" s="87"/>
      <c r="G139" s="103"/>
      <c r="H139" s="100"/>
    </row>
    <row r="140" spans="1:8">
      <c r="A140" s="133"/>
      <c r="B140" s="130" t="s">
        <v>474</v>
      </c>
      <c r="C140" s="137"/>
      <c r="D140" s="134"/>
      <c r="E140" s="134"/>
      <c r="F140" s="128"/>
      <c r="G140" s="128">
        <f>G138+G132</f>
        <v>2006</v>
      </c>
      <c r="H140" s="129" t="s">
        <v>120</v>
      </c>
    </row>
    <row r="141" spans="1:8">
      <c r="A141" s="84"/>
      <c r="B141" s="130"/>
      <c r="C141" s="86"/>
      <c r="D141" s="87"/>
      <c r="E141" s="87"/>
      <c r="F141" s="87"/>
      <c r="G141" s="103"/>
      <c r="H141" s="100"/>
    </row>
    <row r="142" spans="1:8">
      <c r="A142" s="84" t="s">
        <v>447</v>
      </c>
      <c r="B142" s="130" t="s">
        <v>448</v>
      </c>
      <c r="C142" s="137"/>
      <c r="D142" s="134"/>
      <c r="E142" s="127"/>
      <c r="F142" s="136"/>
      <c r="G142" s="128"/>
      <c r="H142" s="129"/>
    </row>
    <row r="143" spans="1:8">
      <c r="A143" s="84"/>
      <c r="B143" s="125" t="s">
        <v>475</v>
      </c>
      <c r="C143" s="137"/>
      <c r="D143" s="134"/>
      <c r="E143" s="127"/>
      <c r="F143" s="136"/>
      <c r="G143" s="128"/>
      <c r="H143" s="129"/>
    </row>
    <row r="144" spans="1:8">
      <c r="A144" s="84"/>
      <c r="B144" s="125" t="s">
        <v>476</v>
      </c>
      <c r="C144" s="86">
        <v>10</v>
      </c>
      <c r="D144">
        <f>(0.15+1.08+0.33+1.135+0.563+1.32+0.894)*2</f>
        <v>10.944000000000001</v>
      </c>
      <c r="E144" s="87"/>
      <c r="F144" s="87"/>
      <c r="G144" s="131">
        <f>PRODUCT(C144:F144)</f>
        <v>109.44000000000001</v>
      </c>
      <c r="H144" s="132" t="s">
        <v>9</v>
      </c>
    </row>
    <row r="145" spans="1:8">
      <c r="A145" s="137"/>
      <c r="B145" s="125"/>
      <c r="C145" s="137"/>
      <c r="D145" s="127"/>
      <c r="E145" s="127"/>
      <c r="F145" s="127"/>
      <c r="G145" s="128">
        <f>SUM(G144:G144)*1.1</f>
        <v>120.38400000000003</v>
      </c>
      <c r="H145" s="132" t="s">
        <v>369</v>
      </c>
    </row>
    <row r="146" spans="1:8">
      <c r="A146" s="133"/>
      <c r="B146" s="125" t="s">
        <v>477</v>
      </c>
      <c r="C146" s="137">
        <v>1</v>
      </c>
      <c r="D146" s="134">
        <f>G145</f>
        <v>120.38400000000003</v>
      </c>
      <c r="E146" s="134" t="s">
        <v>113</v>
      </c>
      <c r="F146" s="134">
        <v>3.29</v>
      </c>
      <c r="G146" s="134">
        <f>D146*F146</f>
        <v>396.0633600000001</v>
      </c>
      <c r="H146" s="135"/>
    </row>
    <row r="147" spans="1:8">
      <c r="A147" s="133"/>
      <c r="B147" s="125"/>
      <c r="C147" s="137"/>
      <c r="D147" s="134"/>
      <c r="E147" s="134"/>
      <c r="F147" s="128" t="s">
        <v>41</v>
      </c>
      <c r="G147" s="128">
        <f>ROUND(G146*1.1,0)</f>
        <v>436</v>
      </c>
      <c r="H147" s="132" t="s">
        <v>120</v>
      </c>
    </row>
    <row r="148" spans="1:8">
      <c r="A148" s="133"/>
      <c r="B148" s="125"/>
      <c r="C148" s="137"/>
      <c r="D148" s="134"/>
      <c r="E148" s="134"/>
      <c r="F148" s="128"/>
      <c r="G148" s="128"/>
      <c r="H148" s="132"/>
    </row>
    <row r="149" spans="1:8">
      <c r="A149" s="133"/>
      <c r="B149" s="130" t="s">
        <v>478</v>
      </c>
      <c r="C149" s="137"/>
      <c r="D149" s="134"/>
      <c r="E149" s="134"/>
      <c r="F149" s="128"/>
      <c r="G149" s="128">
        <f>+G147</f>
        <v>436</v>
      </c>
      <c r="H149" s="129" t="s">
        <v>120</v>
      </c>
    </row>
    <row r="150" spans="1:8">
      <c r="A150" s="133"/>
      <c r="B150" s="130"/>
      <c r="C150" s="137"/>
      <c r="D150" s="134"/>
      <c r="E150" s="134"/>
      <c r="F150" s="128"/>
      <c r="G150" s="128"/>
      <c r="H150" s="129"/>
    </row>
    <row r="151" spans="1:8">
      <c r="A151" s="84" t="s">
        <v>452</v>
      </c>
      <c r="B151" s="130" t="s">
        <v>456</v>
      </c>
      <c r="C151" s="137"/>
      <c r="D151" s="134"/>
      <c r="E151" s="127"/>
      <c r="F151" s="136"/>
      <c r="G151" s="128"/>
      <c r="H151" s="129"/>
    </row>
    <row r="152" spans="1:8">
      <c r="A152" s="84"/>
      <c r="B152" s="125" t="s">
        <v>455</v>
      </c>
      <c r="C152" s="86">
        <v>10</v>
      </c>
      <c r="D152">
        <f>1.371*8</f>
        <v>10.968</v>
      </c>
      <c r="E152" s="87"/>
      <c r="F152" s="87"/>
      <c r="G152" s="131">
        <f>PRODUCT(C152:F152)</f>
        <v>109.68</v>
      </c>
      <c r="H152" s="132" t="s">
        <v>9</v>
      </c>
    </row>
    <row r="153" spans="1:8">
      <c r="A153" s="137"/>
      <c r="B153" s="125"/>
      <c r="C153" s="137"/>
      <c r="D153" s="127"/>
      <c r="E153" s="127"/>
      <c r="F153" s="127"/>
      <c r="G153" s="128">
        <f>SUM(G152:G152)*1.1</f>
        <v>120.64800000000001</v>
      </c>
      <c r="H153" s="132" t="s">
        <v>369</v>
      </c>
    </row>
    <row r="154" spans="1:8">
      <c r="A154" s="133"/>
      <c r="B154" s="125" t="s">
        <v>396</v>
      </c>
      <c r="C154" s="137">
        <v>1</v>
      </c>
      <c r="D154" s="134">
        <f>G153</f>
        <v>120.64800000000001</v>
      </c>
      <c r="E154" s="134" t="s">
        <v>113</v>
      </c>
      <c r="F154" s="134">
        <v>1.98</v>
      </c>
      <c r="G154" s="134">
        <f>D154*F154</f>
        <v>238.88304000000002</v>
      </c>
      <c r="H154" s="135"/>
    </row>
    <row r="155" spans="1:8">
      <c r="A155" s="133"/>
      <c r="B155" s="125"/>
      <c r="C155" s="137"/>
      <c r="D155" s="134"/>
      <c r="E155" s="134"/>
      <c r="F155" s="128" t="s">
        <v>41</v>
      </c>
      <c r="G155" s="128">
        <f>ROUND(G154*1.1,0)</f>
        <v>263</v>
      </c>
      <c r="H155" s="132" t="s">
        <v>120</v>
      </c>
    </row>
    <row r="156" spans="1:8">
      <c r="A156" s="133"/>
      <c r="B156" s="125"/>
      <c r="C156" s="137"/>
      <c r="D156" s="134"/>
      <c r="E156" s="134"/>
      <c r="F156" s="128"/>
      <c r="G156" s="128"/>
      <c r="H156" s="132"/>
    </row>
    <row r="157" spans="1:8">
      <c r="A157" s="133"/>
      <c r="B157" s="130" t="s">
        <v>479</v>
      </c>
      <c r="C157" s="137"/>
      <c r="D157" s="134"/>
      <c r="E157" s="134"/>
      <c r="F157" s="128"/>
      <c r="G157" s="128">
        <f>+G155</f>
        <v>263</v>
      </c>
      <c r="H157" s="129" t="s">
        <v>120</v>
      </c>
    </row>
    <row r="158" spans="1:8">
      <c r="A158" s="133"/>
      <c r="B158" s="125"/>
      <c r="C158" s="137"/>
      <c r="D158" s="134"/>
      <c r="E158" s="134"/>
      <c r="F158" s="128"/>
      <c r="G158" s="128"/>
      <c r="H158" s="132"/>
    </row>
    <row r="159" spans="1:8">
      <c r="A159" s="84" t="s">
        <v>458</v>
      </c>
      <c r="B159" s="130" t="s">
        <v>466</v>
      </c>
      <c r="C159" s="137"/>
      <c r="D159" s="134"/>
      <c r="E159" s="127"/>
      <c r="F159" s="136"/>
      <c r="G159" s="128"/>
      <c r="H159" s="129"/>
    </row>
    <row r="160" spans="1:8">
      <c r="A160" s="133"/>
      <c r="B160" s="125" t="s">
        <v>480</v>
      </c>
      <c r="C160" s="137"/>
      <c r="D160" s="134"/>
      <c r="E160" s="127"/>
      <c r="F160" s="136"/>
      <c r="G160" s="128"/>
      <c r="H160" s="129"/>
    </row>
    <row r="161" spans="1:9">
      <c r="A161" s="137"/>
      <c r="B161" s="125" t="s">
        <v>454</v>
      </c>
      <c r="C161" s="86">
        <v>16</v>
      </c>
      <c r="D161">
        <v>5</v>
      </c>
      <c r="E161" s="87"/>
      <c r="F161" s="87"/>
      <c r="G161" s="131">
        <f>PRODUCT(C161:F161)</f>
        <v>80</v>
      </c>
      <c r="H161" s="132" t="s">
        <v>9</v>
      </c>
    </row>
    <row r="162" spans="1:9">
      <c r="A162" s="133"/>
      <c r="B162" s="125"/>
      <c r="C162" s="137"/>
      <c r="D162" s="127"/>
      <c r="E162" s="127"/>
      <c r="F162" s="127"/>
      <c r="G162" s="128">
        <f>SUM(G161:G161)*1.1</f>
        <v>88</v>
      </c>
      <c r="H162" s="132" t="s">
        <v>369</v>
      </c>
    </row>
    <row r="163" spans="1:9">
      <c r="A163" s="133"/>
      <c r="B163" s="125" t="s">
        <v>459</v>
      </c>
      <c r="C163" s="137">
        <v>1</v>
      </c>
      <c r="D163" s="134">
        <f>G162</f>
        <v>88</v>
      </c>
      <c r="E163" s="134" t="s">
        <v>113</v>
      </c>
      <c r="F163" s="134">
        <v>3.24</v>
      </c>
      <c r="G163" s="134">
        <f>D163*F163</f>
        <v>285.12</v>
      </c>
      <c r="H163" s="135"/>
    </row>
    <row r="164" spans="1:9">
      <c r="A164" s="133"/>
      <c r="B164" s="125"/>
      <c r="C164" s="137"/>
      <c r="D164" s="134"/>
      <c r="E164" s="134"/>
      <c r="F164" s="128" t="s">
        <v>41</v>
      </c>
      <c r="G164" s="128">
        <f>ROUND(G163*1.1,0)</f>
        <v>314</v>
      </c>
      <c r="H164" s="132" t="s">
        <v>120</v>
      </c>
    </row>
    <row r="165" spans="1:9">
      <c r="A165" s="133"/>
      <c r="B165" s="125"/>
      <c r="C165" s="137"/>
      <c r="D165" s="134"/>
      <c r="E165" s="134"/>
      <c r="F165" s="128"/>
      <c r="G165" s="128"/>
      <c r="H165" s="132"/>
    </row>
    <row r="166" spans="1:9">
      <c r="A166" s="84"/>
      <c r="B166" s="130" t="s">
        <v>481</v>
      </c>
      <c r="C166" s="137"/>
      <c r="D166" s="134"/>
      <c r="E166" s="134"/>
      <c r="F166" s="128"/>
      <c r="G166" s="128">
        <f>+G164</f>
        <v>314</v>
      </c>
      <c r="H166" s="129" t="s">
        <v>120</v>
      </c>
    </row>
    <row r="167" spans="1:9">
      <c r="A167" s="84"/>
      <c r="B167" s="130"/>
      <c r="C167" s="86"/>
      <c r="D167" s="87"/>
      <c r="E167" s="87"/>
      <c r="F167" s="87"/>
      <c r="G167" s="103"/>
      <c r="H167" s="100"/>
    </row>
    <row r="168" spans="1:9">
      <c r="A168" s="84" t="s">
        <v>460</v>
      </c>
      <c r="B168" s="130" t="s">
        <v>461</v>
      </c>
      <c r="C168" s="86"/>
      <c r="D168" s="87"/>
      <c r="E168" s="87"/>
      <c r="F168" s="87"/>
      <c r="G168" s="103"/>
      <c r="H168" s="100"/>
    </row>
    <row r="169" spans="1:9">
      <c r="A169" s="84"/>
      <c r="B169" s="125" t="s">
        <v>1090</v>
      </c>
      <c r="C169" s="86"/>
      <c r="D169" s="87"/>
      <c r="E169" s="87"/>
      <c r="F169" s="87"/>
      <c r="G169" s="103"/>
      <c r="H169" s="100"/>
    </row>
    <row r="170" spans="1:9">
      <c r="A170" s="137"/>
      <c r="B170" s="125" t="s">
        <v>1092</v>
      </c>
      <c r="C170" s="86">
        <v>14</v>
      </c>
      <c r="D170">
        <v>50</v>
      </c>
      <c r="E170" s="87"/>
      <c r="F170" s="87"/>
      <c r="G170" s="131">
        <f>PRODUCT(C170:F170)</f>
        <v>700</v>
      </c>
      <c r="H170" s="132" t="s">
        <v>9</v>
      </c>
    </row>
    <row r="171" spans="1:9">
      <c r="A171" s="133"/>
      <c r="B171" s="125"/>
      <c r="C171" s="137"/>
      <c r="D171" s="127"/>
      <c r="E171" s="127"/>
      <c r="F171" s="127"/>
      <c r="G171" s="128">
        <f>SUM(G170:G170)*1.1</f>
        <v>770.00000000000011</v>
      </c>
      <c r="H171" s="132" t="s">
        <v>369</v>
      </c>
    </row>
    <row r="172" spans="1:9">
      <c r="A172" s="133"/>
      <c r="B172" s="125" t="s">
        <v>1093</v>
      </c>
      <c r="C172" s="137">
        <v>1</v>
      </c>
      <c r="D172" s="134">
        <f>G171</f>
        <v>770.00000000000011</v>
      </c>
      <c r="E172" s="134" t="s">
        <v>113</v>
      </c>
      <c r="F172" s="134">
        <v>11.88</v>
      </c>
      <c r="G172" s="134">
        <f>D172*F172</f>
        <v>9147.6000000000022</v>
      </c>
      <c r="H172" s="135"/>
    </row>
    <row r="173" spans="1:9">
      <c r="A173" s="133"/>
      <c r="B173" s="125"/>
      <c r="C173" s="137"/>
      <c r="D173" s="134"/>
      <c r="E173" s="134"/>
      <c r="F173" s="128" t="s">
        <v>41</v>
      </c>
      <c r="G173" s="128">
        <f>ROUND(G172*1.1,0)</f>
        <v>10062</v>
      </c>
      <c r="H173" s="132" t="s">
        <v>120</v>
      </c>
    </row>
    <row r="174" spans="1:9">
      <c r="A174" s="84"/>
      <c r="B174" s="130" t="s">
        <v>482</v>
      </c>
      <c r="C174" s="137"/>
      <c r="D174" s="134"/>
      <c r="E174" s="134"/>
      <c r="F174" s="128"/>
      <c r="G174" s="128">
        <f>G173</f>
        <v>10062</v>
      </c>
      <c r="H174" s="129" t="s">
        <v>120</v>
      </c>
      <c r="I174" s="224"/>
    </row>
    <row r="175" spans="1:9">
      <c r="A175" s="84"/>
      <c r="B175" s="130"/>
      <c r="C175" s="86"/>
      <c r="D175" s="87"/>
      <c r="E175" s="87"/>
      <c r="F175" s="87"/>
      <c r="G175" s="103"/>
      <c r="H175" s="100"/>
    </row>
    <row r="176" spans="1:9">
      <c r="A176" s="84" t="s">
        <v>464</v>
      </c>
      <c r="B176" s="130" t="s">
        <v>465</v>
      </c>
      <c r="C176" s="86"/>
      <c r="D176" s="87"/>
      <c r="E176" s="87"/>
      <c r="F176" s="87"/>
      <c r="G176" s="103"/>
      <c r="H176" s="100"/>
    </row>
    <row r="177" spans="1:8">
      <c r="A177" s="84"/>
      <c r="B177" s="125" t="s">
        <v>1091</v>
      </c>
      <c r="C177" s="86"/>
      <c r="D177" s="87"/>
      <c r="E177" s="87"/>
      <c r="F177" s="87"/>
      <c r="G177" s="103"/>
      <c r="H177" s="100"/>
    </row>
    <row r="178" spans="1:8">
      <c r="A178" s="137"/>
      <c r="B178" s="125" t="s">
        <v>1092</v>
      </c>
      <c r="C178" s="86">
        <v>5</v>
      </c>
      <c r="D178">
        <v>50</v>
      </c>
      <c r="E178" s="87"/>
      <c r="F178" s="87"/>
      <c r="G178" s="131">
        <f>PRODUCT(C178:F178)</f>
        <v>250</v>
      </c>
      <c r="H178" s="132" t="s">
        <v>9</v>
      </c>
    </row>
    <row r="179" spans="1:8">
      <c r="A179" s="133"/>
      <c r="B179" s="125"/>
      <c r="C179" s="137"/>
      <c r="D179" s="127"/>
      <c r="E179" s="127"/>
      <c r="F179" s="127"/>
      <c r="G179" s="128">
        <f>SUM(G178:G178)*1.1</f>
        <v>275</v>
      </c>
      <c r="H179" s="132" t="s">
        <v>369</v>
      </c>
    </row>
    <row r="180" spans="1:8">
      <c r="A180" s="133"/>
      <c r="B180" s="125" t="s">
        <v>1093</v>
      </c>
      <c r="C180" s="137">
        <v>1</v>
      </c>
      <c r="D180" s="134">
        <f>G179</f>
        <v>275</v>
      </c>
      <c r="E180" s="134" t="s">
        <v>113</v>
      </c>
      <c r="F180" s="134">
        <v>11.88</v>
      </c>
      <c r="G180" s="134">
        <f>D180*F180</f>
        <v>3267</v>
      </c>
      <c r="H180" s="135"/>
    </row>
    <row r="181" spans="1:8">
      <c r="A181" s="133"/>
      <c r="B181" s="125"/>
      <c r="C181" s="137"/>
      <c r="D181" s="134"/>
      <c r="E181" s="134"/>
      <c r="F181" s="128" t="s">
        <v>41</v>
      </c>
      <c r="G181" s="128">
        <f>ROUND(G180*1.1,0)</f>
        <v>3594</v>
      </c>
      <c r="H181" s="132" t="s">
        <v>120</v>
      </c>
    </row>
    <row r="182" spans="1:8">
      <c r="A182" s="133"/>
      <c r="B182" s="125"/>
      <c r="C182" s="137"/>
      <c r="D182" s="134"/>
      <c r="E182" s="134"/>
      <c r="F182" s="128"/>
      <c r="G182" s="128"/>
      <c r="H182" s="132"/>
    </row>
    <row r="183" spans="1:8">
      <c r="A183" s="84"/>
      <c r="B183" s="130" t="s">
        <v>485</v>
      </c>
      <c r="C183" s="137"/>
      <c r="D183" s="134"/>
      <c r="E183" s="134"/>
      <c r="F183" s="128"/>
      <c r="G183" s="128">
        <f>G181</f>
        <v>3594</v>
      </c>
      <c r="H183" s="129" t="s">
        <v>120</v>
      </c>
    </row>
    <row r="184" spans="1:8">
      <c r="A184" s="84"/>
      <c r="B184" s="130"/>
      <c r="C184" s="86"/>
      <c r="D184" s="87"/>
      <c r="E184" s="87"/>
      <c r="F184" s="87"/>
      <c r="G184" s="103"/>
      <c r="H184" s="100"/>
    </row>
    <row r="185" spans="1:8">
      <c r="A185" s="84"/>
      <c r="B185" s="130"/>
      <c r="C185" s="86"/>
      <c r="D185" s="87"/>
      <c r="E185" s="87"/>
      <c r="F185" s="87"/>
      <c r="G185" s="103"/>
      <c r="H185" s="100"/>
    </row>
    <row r="186" spans="1:8">
      <c r="A186" s="84"/>
      <c r="B186" s="130" t="s">
        <v>1081</v>
      </c>
      <c r="C186" s="86"/>
      <c r="D186" s="87"/>
      <c r="E186" s="87"/>
      <c r="F186" s="87"/>
      <c r="G186" s="101">
        <f>G116+G125+G140+G149+G157+G166+G174+G183</f>
        <v>19142.400000000001</v>
      </c>
      <c r="H186" s="129" t="s">
        <v>120</v>
      </c>
    </row>
    <row r="187" spans="1:8">
      <c r="A187" s="125"/>
      <c r="B187" s="130"/>
      <c r="C187" s="137"/>
      <c r="D187" s="134"/>
      <c r="E187" s="127"/>
      <c r="F187" s="136"/>
      <c r="G187" s="128"/>
      <c r="H187" s="129"/>
    </row>
    <row r="188" spans="1:8">
      <c r="A188" s="98">
        <v>1</v>
      </c>
      <c r="B188" s="130" t="s">
        <v>1079</v>
      </c>
      <c r="C188" s="137"/>
      <c r="D188" s="134"/>
      <c r="E188" s="127"/>
      <c r="F188" s="136"/>
      <c r="G188" s="128"/>
      <c r="H188" s="129"/>
    </row>
    <row r="189" spans="1:8">
      <c r="A189" s="80"/>
      <c r="B189" s="125" t="s">
        <v>1077</v>
      </c>
      <c r="C189" s="81"/>
      <c r="D189" s="82"/>
      <c r="E189" s="82"/>
      <c r="F189" s="82"/>
      <c r="G189" s="82">
        <f>G8</f>
        <v>561</v>
      </c>
      <c r="H189" s="81" t="s">
        <v>6</v>
      </c>
    </row>
    <row r="190" spans="1:8">
      <c r="A190" s="98"/>
      <c r="B190" s="125" t="s">
        <v>1078</v>
      </c>
      <c r="C190" s="100"/>
      <c r="D190" s="101"/>
      <c r="E190" s="98"/>
      <c r="F190" s="101"/>
      <c r="G190" s="103">
        <f>G109</f>
        <v>559.90000000000009</v>
      </c>
      <c r="H190" s="96" t="s">
        <v>6</v>
      </c>
    </row>
    <row r="191" spans="1:8">
      <c r="A191" s="98"/>
      <c r="B191" s="99" t="s">
        <v>1074</v>
      </c>
      <c r="C191" s="100"/>
      <c r="D191" s="101"/>
      <c r="E191" s="98"/>
      <c r="F191" s="101"/>
      <c r="G191" s="101">
        <f>SUM(G189:G190)</f>
        <v>1120.9000000000001</v>
      </c>
      <c r="H191" s="94" t="s">
        <v>6</v>
      </c>
    </row>
    <row r="192" spans="1:8">
      <c r="A192" s="98"/>
      <c r="B192" s="99"/>
      <c r="C192" s="100"/>
      <c r="D192" s="101"/>
      <c r="E192" s="98"/>
      <c r="F192" s="101"/>
      <c r="G192" s="101"/>
      <c r="H192" s="98"/>
    </row>
    <row r="193" spans="1:8">
      <c r="A193" s="98">
        <v>2</v>
      </c>
      <c r="B193" s="130" t="s">
        <v>1082</v>
      </c>
      <c r="C193" s="100"/>
      <c r="D193" s="101"/>
      <c r="E193" s="98"/>
      <c r="F193" s="101"/>
      <c r="G193" s="101"/>
      <c r="H193" s="98"/>
    </row>
    <row r="194" spans="1:8">
      <c r="A194" s="98"/>
      <c r="B194" s="125" t="s">
        <v>1080</v>
      </c>
      <c r="C194" s="100"/>
      <c r="D194" s="101"/>
      <c r="E194" s="98"/>
      <c r="F194" s="101"/>
      <c r="G194" s="103">
        <f>G101</f>
        <v>19572</v>
      </c>
      <c r="H194" s="96" t="s">
        <v>6</v>
      </c>
    </row>
    <row r="195" spans="1:8">
      <c r="A195" s="98"/>
      <c r="B195" s="125" t="s">
        <v>1083</v>
      </c>
      <c r="C195" s="100"/>
      <c r="D195" s="101"/>
      <c r="E195" s="98"/>
      <c r="F195" s="101"/>
      <c r="G195" s="103">
        <f>G186</f>
        <v>19142.400000000001</v>
      </c>
      <c r="H195" s="96" t="s">
        <v>6</v>
      </c>
    </row>
    <row r="196" spans="1:8">
      <c r="A196" s="98"/>
      <c r="B196" s="130" t="s">
        <v>1084</v>
      </c>
      <c r="C196" s="100"/>
      <c r="D196" s="101"/>
      <c r="E196" s="98"/>
      <c r="F196" s="101"/>
      <c r="G196" s="101">
        <f>SUM(G194:G195)</f>
        <v>38714.400000000001</v>
      </c>
      <c r="H196" s="94" t="s">
        <v>6</v>
      </c>
    </row>
    <row r="197" spans="1:8">
      <c r="A197" s="98"/>
      <c r="B197" s="99"/>
      <c r="C197" s="100"/>
      <c r="D197" s="101"/>
      <c r="E197" s="98"/>
      <c r="F197" s="101"/>
      <c r="G197" s="101"/>
      <c r="H197" s="98"/>
    </row>
    <row r="198" spans="1:8">
      <c r="A198" s="98">
        <v>3</v>
      </c>
      <c r="B198" s="130" t="s">
        <v>1085</v>
      </c>
      <c r="C198" s="100"/>
      <c r="D198" s="101"/>
      <c r="E198" s="98"/>
      <c r="F198" s="101"/>
      <c r="G198" s="101"/>
      <c r="H198" s="98"/>
    </row>
    <row r="199" spans="1:8">
      <c r="A199" s="98"/>
      <c r="B199" s="125" t="s">
        <v>1086</v>
      </c>
      <c r="C199" s="100"/>
      <c r="D199" s="101"/>
      <c r="E199" s="98"/>
      <c r="F199" s="101"/>
      <c r="G199" s="103">
        <f>G102</f>
        <v>4060</v>
      </c>
      <c r="H199" s="96" t="s">
        <v>6</v>
      </c>
    </row>
    <row r="200" spans="1:8">
      <c r="A200" s="98"/>
      <c r="B200" s="130" t="s">
        <v>1084</v>
      </c>
      <c r="C200" s="100"/>
      <c r="D200" s="101"/>
      <c r="E200" s="98"/>
      <c r="F200" s="101"/>
      <c r="G200" s="101">
        <f>SUM(G199:G199)</f>
        <v>4060</v>
      </c>
      <c r="H200" s="94" t="s">
        <v>6</v>
      </c>
    </row>
    <row r="201" spans="1:8">
      <c r="A201" s="84"/>
      <c r="B201" s="130"/>
      <c r="C201" s="86"/>
      <c r="D201" s="87"/>
      <c r="E201" s="87"/>
      <c r="F201" s="87"/>
      <c r="G201" s="90"/>
      <c r="H201" s="84"/>
    </row>
    <row r="202" spans="1:8">
      <c r="A202" s="133">
        <f>A10+1</f>
        <v>3</v>
      </c>
      <c r="B202" s="130" t="s">
        <v>862</v>
      </c>
      <c r="C202" s="137"/>
      <c r="D202" s="134"/>
      <c r="E202" s="127"/>
      <c r="F202" s="136"/>
      <c r="G202" s="128"/>
      <c r="H202" s="129"/>
    </row>
    <row r="203" spans="1:8">
      <c r="A203" s="137"/>
      <c r="B203" s="130" t="s">
        <v>863</v>
      </c>
      <c r="C203" s="86">
        <v>1</v>
      </c>
      <c r="D203" s="87">
        <v>300</v>
      </c>
      <c r="E203" s="87"/>
      <c r="F203" s="87"/>
      <c r="G203" s="131">
        <f>PRODUCT(C203:F203)</f>
        <v>300</v>
      </c>
      <c r="H203" s="132" t="s">
        <v>9</v>
      </c>
    </row>
    <row r="204" spans="1:8">
      <c r="A204" s="137"/>
      <c r="B204" s="130"/>
      <c r="C204" s="137"/>
      <c r="D204" s="134"/>
      <c r="E204" s="127"/>
      <c r="F204" s="136"/>
      <c r="G204" s="128"/>
      <c r="H204" s="129"/>
    </row>
    <row r="205" spans="1:8">
      <c r="A205" s="125"/>
      <c r="B205" s="130"/>
      <c r="C205" s="137"/>
      <c r="D205" s="134"/>
      <c r="E205" s="127"/>
      <c r="F205" s="136"/>
      <c r="G205" s="128">
        <f>ROUND(SUM(G203:G204)*1.1,0)</f>
        <v>330</v>
      </c>
      <c r="H205" s="132" t="s">
        <v>369</v>
      </c>
    </row>
    <row r="206" spans="1:8" s="188" customFormat="1" ht="15.6">
      <c r="A206" s="239">
        <f>A202+1</f>
        <v>4</v>
      </c>
      <c r="B206" s="251" t="s">
        <v>842</v>
      </c>
      <c r="C206" s="245"/>
      <c r="D206" s="243"/>
      <c r="E206" s="243"/>
      <c r="F206" s="243"/>
      <c r="G206" s="244"/>
      <c r="H206" s="245"/>
    </row>
    <row r="207" spans="1:8" ht="15.6">
      <c r="A207" s="352"/>
      <c r="B207" s="358" t="s">
        <v>843</v>
      </c>
      <c r="C207" s="353">
        <v>60</v>
      </c>
      <c r="D207" s="354">
        <v>4.2</v>
      </c>
      <c r="E207" s="354"/>
      <c r="F207" s="355"/>
      <c r="G207" s="359">
        <f>+PRODUCT(C207:F207)</f>
        <v>252</v>
      </c>
      <c r="H207" s="360" t="s">
        <v>9</v>
      </c>
    </row>
    <row r="208" spans="1:8" ht="15.6">
      <c r="A208" s="361"/>
      <c r="B208" s="358"/>
      <c r="C208" s="353"/>
      <c r="D208" s="354"/>
      <c r="E208" s="354"/>
      <c r="F208" s="355"/>
      <c r="G208" s="356"/>
      <c r="H208" s="357"/>
    </row>
    <row r="209" spans="1:8" ht="15.6">
      <c r="A209" s="361"/>
      <c r="B209" s="358"/>
      <c r="C209" s="353"/>
      <c r="D209" s="354"/>
      <c r="E209" s="354"/>
      <c r="F209" s="355" t="s">
        <v>33</v>
      </c>
      <c r="G209" s="356">
        <f>ROUNDUP(+SUM(G207:G208),0)</f>
        <v>252</v>
      </c>
      <c r="H209" s="357" t="s">
        <v>9</v>
      </c>
    </row>
    <row r="211" spans="1:8">
      <c r="A211" s="80"/>
      <c r="B211" s="91"/>
      <c r="C211" s="89"/>
      <c r="D211" s="89"/>
      <c r="E211" s="98"/>
      <c r="F211" s="89"/>
      <c r="G211" s="97"/>
      <c r="H211" s="98"/>
    </row>
    <row r="212" spans="1:8">
      <c r="A212" s="80"/>
      <c r="B212" s="83"/>
      <c r="C212" s="81"/>
      <c r="D212" s="82"/>
      <c r="E212" s="82"/>
      <c r="F212" s="82"/>
      <c r="G212" s="89"/>
      <c r="H212" s="81"/>
    </row>
  </sheetData>
  <pageMargins left="0.7" right="0.7" top="0.75" bottom="0.75" header="0.3" footer="0.3"/>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292"/>
  <sheetViews>
    <sheetView view="pageBreakPreview" zoomScaleSheetLayoutView="100" workbookViewId="0">
      <selection activeCell="A3" sqref="A1:XFD3"/>
    </sheetView>
  </sheetViews>
  <sheetFormatPr defaultRowHeight="14.4"/>
  <cols>
    <col min="1" max="1" width="6.88671875" style="7" bestFit="1" customWidth="1"/>
    <col min="2" max="2" width="57.441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1" spans="1:8">
      <c r="A1" s="30" t="s">
        <v>25</v>
      </c>
      <c r="B1" s="31" t="s">
        <v>26</v>
      </c>
      <c r="C1" s="31" t="s">
        <v>27</v>
      </c>
      <c r="D1" s="32" t="s">
        <v>28</v>
      </c>
      <c r="E1" s="32" t="s">
        <v>29</v>
      </c>
      <c r="F1" s="32" t="s">
        <v>30</v>
      </c>
      <c r="G1" s="32" t="s">
        <v>2</v>
      </c>
      <c r="H1" s="31" t="s">
        <v>31</v>
      </c>
    </row>
    <row r="2" spans="1:8" ht="15.6">
      <c r="A2" s="15"/>
      <c r="B2" s="16" t="s">
        <v>525</v>
      </c>
      <c r="C2" s="141"/>
      <c r="D2" s="17"/>
      <c r="E2" s="17"/>
      <c r="F2" s="17"/>
      <c r="G2" s="17"/>
      <c r="H2" s="141"/>
    </row>
    <row r="3" spans="1:8">
      <c r="A3" s="38">
        <v>1</v>
      </c>
      <c r="B3" s="37" t="s">
        <v>32</v>
      </c>
      <c r="C3" s="33">
        <v>1</v>
      </c>
      <c r="D3" s="35">
        <f>15+5</f>
        <v>20</v>
      </c>
      <c r="E3" s="35">
        <f>3+2</f>
        <v>5</v>
      </c>
      <c r="F3" s="35"/>
      <c r="G3" s="35">
        <f>PRODUCT(C3:F3)</f>
        <v>100</v>
      </c>
      <c r="H3" s="33" t="s">
        <v>6</v>
      </c>
    </row>
    <row r="4" spans="1:8">
      <c r="A4" s="38"/>
      <c r="B4" s="37"/>
      <c r="C4" s="33"/>
      <c r="D4" s="35"/>
      <c r="E4" s="36"/>
      <c r="F4" s="36" t="s">
        <v>33</v>
      </c>
      <c r="G4" s="36">
        <f>ROUNDUP(SUM(G3)*1.1,0)</f>
        <v>110</v>
      </c>
      <c r="H4" s="38" t="s">
        <v>6</v>
      </c>
    </row>
    <row r="5" spans="1:8">
      <c r="A5" s="38"/>
      <c r="B5" s="37"/>
      <c r="C5" s="38"/>
      <c r="D5" s="35"/>
      <c r="E5" s="35" t="s">
        <v>34</v>
      </c>
      <c r="F5" s="35"/>
      <c r="G5" s="36"/>
      <c r="H5" s="38"/>
    </row>
    <row r="6" spans="1:8">
      <c r="A6" s="38">
        <f>A3+1</f>
        <v>2</v>
      </c>
      <c r="B6" s="37" t="s">
        <v>35</v>
      </c>
      <c r="C6" s="33"/>
      <c r="D6" s="35"/>
      <c r="E6" s="35" t="s">
        <v>34</v>
      </c>
      <c r="F6" s="35"/>
      <c r="G6" s="35"/>
      <c r="H6" s="33"/>
    </row>
    <row r="7" spans="1:8">
      <c r="A7" s="38"/>
      <c r="B7" s="37" t="s">
        <v>216</v>
      </c>
      <c r="C7" s="33"/>
      <c r="D7" s="35"/>
      <c r="E7" s="35"/>
      <c r="F7" s="35"/>
      <c r="G7" s="35"/>
      <c r="H7" s="33"/>
    </row>
    <row r="8" spans="1:8">
      <c r="A8" s="38"/>
      <c r="B8" s="37" t="s">
        <v>37</v>
      </c>
      <c r="C8" s="33"/>
      <c r="D8" s="35"/>
      <c r="E8" s="35"/>
      <c r="F8" s="35"/>
      <c r="G8" s="35"/>
      <c r="H8" s="33"/>
    </row>
    <row r="9" spans="1:8">
      <c r="A9" s="38"/>
      <c r="B9" s="34" t="s">
        <v>38</v>
      </c>
      <c r="C9" s="33">
        <v>2</v>
      </c>
      <c r="D9" s="35">
        <f>1.2+0.15*2</f>
        <v>1.5</v>
      </c>
      <c r="E9" s="35">
        <f>1.2+0.15*2</f>
        <v>1.5</v>
      </c>
      <c r="F9" s="35">
        <f>1.5</f>
        <v>1.5</v>
      </c>
      <c r="G9" s="35">
        <f>PRODUCT(C9:F9)</f>
        <v>6.75</v>
      </c>
      <c r="H9" s="33" t="s">
        <v>7</v>
      </c>
    </row>
    <row r="10" spans="1:8">
      <c r="A10" s="38"/>
      <c r="B10" s="37" t="s">
        <v>39</v>
      </c>
      <c r="C10" s="33"/>
      <c r="D10" s="35"/>
      <c r="E10" s="35"/>
      <c r="F10" s="35"/>
      <c r="G10" s="35"/>
      <c r="H10" s="33"/>
    </row>
    <row r="11" spans="1:8">
      <c r="A11" s="38"/>
      <c r="B11" s="34" t="s">
        <v>40</v>
      </c>
      <c r="C11" s="33">
        <v>1</v>
      </c>
      <c r="D11" s="35">
        <v>12</v>
      </c>
      <c r="E11" s="35">
        <v>0.53</v>
      </c>
      <c r="F11" s="35">
        <f>0.9+0.1</f>
        <v>1</v>
      </c>
      <c r="G11" s="35">
        <f>PRODUCT(C11:F11)</f>
        <v>6.36</v>
      </c>
      <c r="H11" s="33" t="s">
        <v>7</v>
      </c>
    </row>
    <row r="12" spans="1:8">
      <c r="A12" s="38"/>
      <c r="B12" s="34"/>
      <c r="C12" s="33"/>
      <c r="D12" s="35"/>
      <c r="E12" s="35"/>
      <c r="F12" s="35"/>
      <c r="G12" s="35"/>
      <c r="H12" s="33"/>
    </row>
    <row r="13" spans="1:8">
      <c r="A13" s="38"/>
      <c r="B13" s="37" t="s">
        <v>41</v>
      </c>
      <c r="C13" s="33"/>
      <c r="D13" s="35"/>
      <c r="E13" s="35"/>
      <c r="F13" s="35"/>
      <c r="G13" s="36">
        <f>ROUND(SUM(G9:G12)*1.1,0)</f>
        <v>14</v>
      </c>
      <c r="H13" s="38" t="s">
        <v>7</v>
      </c>
    </row>
    <row r="14" spans="1:8">
      <c r="A14" s="38"/>
      <c r="B14" s="37" t="s">
        <v>182</v>
      </c>
      <c r="C14" s="33"/>
      <c r="D14" s="35"/>
      <c r="E14" s="35"/>
      <c r="F14" s="35"/>
      <c r="G14" s="36"/>
      <c r="H14" s="38"/>
    </row>
    <row r="15" spans="1:8">
      <c r="A15" s="38"/>
      <c r="B15" s="34" t="str">
        <f>+B9</f>
        <v>F-1</v>
      </c>
      <c r="C15" s="33">
        <f>C9</f>
        <v>2</v>
      </c>
      <c r="D15" s="35">
        <f>D9</f>
        <v>1.5</v>
      </c>
      <c r="E15" s="35">
        <f>+E9</f>
        <v>1.5</v>
      </c>
      <c r="F15" s="35">
        <v>1.5</v>
      </c>
      <c r="G15" s="35">
        <f>PRODUCT(C15:F15)</f>
        <v>6.75</v>
      </c>
      <c r="H15" s="33" t="s">
        <v>7</v>
      </c>
    </row>
    <row r="16" spans="1:8">
      <c r="A16" s="38"/>
      <c r="B16" s="37" t="s">
        <v>41</v>
      </c>
      <c r="C16" s="33"/>
      <c r="D16" s="35"/>
      <c r="E16" s="35"/>
      <c r="F16" s="35"/>
      <c r="G16" s="36">
        <f>ROUND(SUM(G15:G15)*1.1,0)</f>
        <v>7</v>
      </c>
      <c r="H16" s="38" t="s">
        <v>7</v>
      </c>
    </row>
    <row r="17" spans="1:8">
      <c r="A17" s="44"/>
      <c r="B17" s="48"/>
      <c r="C17" s="40"/>
      <c r="D17" s="42"/>
      <c r="E17" s="42"/>
      <c r="F17" s="42"/>
      <c r="G17" s="45"/>
      <c r="H17" s="44"/>
    </row>
    <row r="18" spans="1:8">
      <c r="A18" s="38"/>
      <c r="B18" s="37"/>
      <c r="C18" s="33"/>
      <c r="D18" s="35"/>
      <c r="E18" s="35"/>
      <c r="F18" s="35"/>
      <c r="G18" s="36"/>
      <c r="H18" s="38"/>
    </row>
    <row r="19" spans="1:8">
      <c r="A19" s="38"/>
      <c r="B19" s="39" t="s">
        <v>42</v>
      </c>
      <c r="C19" s="33"/>
      <c r="D19" s="35"/>
      <c r="E19" s="35"/>
      <c r="F19" s="35"/>
      <c r="G19" s="36">
        <f>G16+G13</f>
        <v>21</v>
      </c>
      <c r="H19" s="38" t="s">
        <v>7</v>
      </c>
    </row>
    <row r="20" spans="1:8">
      <c r="A20" s="38"/>
      <c r="B20" s="34"/>
      <c r="C20" s="33"/>
      <c r="D20" s="35"/>
      <c r="E20" s="35"/>
      <c r="F20" s="35"/>
      <c r="G20" s="36"/>
      <c r="H20" s="38"/>
    </row>
    <row r="21" spans="1:8" ht="27.6">
      <c r="A21" s="38">
        <f>A6+1</f>
        <v>3</v>
      </c>
      <c r="B21" s="49" t="s">
        <v>43</v>
      </c>
      <c r="C21" s="50"/>
      <c r="D21" s="51"/>
      <c r="E21" s="51"/>
      <c r="F21" s="51"/>
      <c r="G21" s="52"/>
      <c r="H21" s="53"/>
    </row>
    <row r="22" spans="1:8">
      <c r="A22" s="53"/>
      <c r="B22" s="54" t="s">
        <v>44</v>
      </c>
      <c r="C22" s="50"/>
      <c r="D22" s="51"/>
      <c r="E22" s="51"/>
      <c r="F22" s="51"/>
      <c r="G22" s="52">
        <f>G19</f>
        <v>21</v>
      </c>
      <c r="H22" s="53" t="s">
        <v>7</v>
      </c>
    </row>
    <row r="23" spans="1:8">
      <c r="A23" s="53"/>
      <c r="B23" s="54" t="s">
        <v>45</v>
      </c>
      <c r="C23" s="50"/>
      <c r="D23" s="51"/>
      <c r="E23" s="51"/>
      <c r="F23" s="51"/>
      <c r="G23" s="52"/>
      <c r="H23" s="53"/>
    </row>
    <row r="24" spans="1:8">
      <c r="A24" s="53"/>
      <c r="B24" s="55" t="s">
        <v>46</v>
      </c>
      <c r="C24" s="50"/>
      <c r="D24" s="51"/>
      <c r="E24" s="51"/>
      <c r="F24" s="51"/>
      <c r="G24" s="51">
        <f>-G50</f>
        <v>-3</v>
      </c>
      <c r="H24" s="50" t="s">
        <v>7</v>
      </c>
    </row>
    <row r="25" spans="1:8">
      <c r="A25" s="44"/>
      <c r="B25" s="41" t="s">
        <v>270</v>
      </c>
      <c r="C25" s="40"/>
      <c r="D25" s="42"/>
      <c r="E25" s="42"/>
      <c r="F25" s="42"/>
      <c r="G25" s="42">
        <f>-G55</f>
        <v>-3</v>
      </c>
      <c r="H25" s="50" t="s">
        <v>7</v>
      </c>
    </row>
    <row r="26" spans="1:8">
      <c r="A26" s="53"/>
      <c r="B26" s="55" t="s">
        <v>47</v>
      </c>
      <c r="C26" s="50"/>
      <c r="D26" s="51"/>
      <c r="E26" s="51"/>
      <c r="F26" s="51"/>
      <c r="G26" s="51">
        <f>-G86</f>
        <v>-2</v>
      </c>
      <c r="H26" s="50" t="s">
        <v>7</v>
      </c>
    </row>
    <row r="27" spans="1:8">
      <c r="A27" s="53"/>
      <c r="B27" s="55" t="s">
        <v>48</v>
      </c>
      <c r="C27" s="50"/>
      <c r="D27" s="51"/>
      <c r="E27" s="51"/>
      <c r="F27" s="51"/>
      <c r="G27" s="51">
        <f>-G94</f>
        <v>-1</v>
      </c>
      <c r="H27" s="50" t="s">
        <v>7</v>
      </c>
    </row>
    <row r="28" spans="1:8">
      <c r="A28" s="53"/>
      <c r="B28" s="55" t="s">
        <v>49</v>
      </c>
      <c r="C28" s="50"/>
      <c r="D28" s="51"/>
      <c r="E28" s="51"/>
      <c r="F28" s="51"/>
      <c r="G28" s="51">
        <v>0</v>
      </c>
      <c r="H28" s="50" t="s">
        <v>7</v>
      </c>
    </row>
    <row r="29" spans="1:8">
      <c r="A29" s="53"/>
      <c r="B29" s="55" t="s">
        <v>50</v>
      </c>
      <c r="C29" s="50"/>
      <c r="D29" s="51"/>
      <c r="E29" s="51"/>
      <c r="F29" s="51"/>
      <c r="G29" s="51">
        <f>-G75</f>
        <v>-8</v>
      </c>
      <c r="H29" s="50" t="s">
        <v>7</v>
      </c>
    </row>
    <row r="30" spans="1:8">
      <c r="A30" s="38"/>
      <c r="B30" s="54" t="s">
        <v>51</v>
      </c>
      <c r="C30" s="50"/>
      <c r="D30" s="51"/>
      <c r="E30" s="51"/>
      <c r="F30" s="51"/>
      <c r="G30" s="56">
        <f>ROUND(SUM(G22:G29),0)</f>
        <v>4</v>
      </c>
      <c r="H30" s="50" t="s">
        <v>7</v>
      </c>
    </row>
    <row r="31" spans="1:8">
      <c r="A31" s="53"/>
      <c r="B31" s="54"/>
      <c r="C31" s="50"/>
      <c r="D31" s="51"/>
      <c r="E31" s="51"/>
      <c r="F31" s="51"/>
      <c r="G31" s="57"/>
      <c r="H31" s="50"/>
    </row>
    <row r="32" spans="1:8">
      <c r="A32" s="53"/>
      <c r="B32" s="58" t="s">
        <v>52</v>
      </c>
      <c r="C32" s="59">
        <v>1</v>
      </c>
      <c r="D32" s="51">
        <v>3.7</v>
      </c>
      <c r="E32" s="51">
        <v>3</v>
      </c>
      <c r="F32" s="51">
        <v>0.3</v>
      </c>
      <c r="G32" s="51">
        <f>PRODUCT(C32:F32)</f>
        <v>3.3300000000000005</v>
      </c>
      <c r="H32" s="50" t="s">
        <v>7</v>
      </c>
    </row>
    <row r="33" spans="1:8">
      <c r="A33" s="53"/>
      <c r="B33" s="58"/>
      <c r="C33" s="59"/>
      <c r="D33" s="51"/>
      <c r="E33" s="51"/>
      <c r="F33" s="51"/>
      <c r="G33" s="60"/>
      <c r="H33" s="50"/>
    </row>
    <row r="34" spans="1:8">
      <c r="A34" s="53"/>
      <c r="B34" s="54" t="s">
        <v>53</v>
      </c>
      <c r="C34" s="50"/>
      <c r="D34" s="51"/>
      <c r="E34" s="51"/>
      <c r="F34" s="51"/>
      <c r="G34" s="56">
        <f>ROUNDUP((G30+G32)-G36,0)</f>
        <v>-14</v>
      </c>
      <c r="H34" s="53" t="s">
        <v>7</v>
      </c>
    </row>
    <row r="35" spans="1:8">
      <c r="A35" s="53"/>
      <c r="B35" s="54"/>
      <c r="C35" s="50"/>
      <c r="D35" s="51"/>
      <c r="E35" s="51"/>
      <c r="F35" s="51"/>
      <c r="G35" s="57"/>
      <c r="H35" s="53"/>
    </row>
    <row r="36" spans="1:8" ht="27.6">
      <c r="A36" s="53"/>
      <c r="B36" s="49" t="s">
        <v>54</v>
      </c>
      <c r="C36" s="61">
        <v>1</v>
      </c>
      <c r="D36" s="51" t="s">
        <v>55</v>
      </c>
      <c r="E36" s="51">
        <f>G22</f>
        <v>21</v>
      </c>
      <c r="F36" s="51"/>
      <c r="G36" s="52">
        <f>C36*E36</f>
        <v>21</v>
      </c>
      <c r="H36" s="53" t="s">
        <v>7</v>
      </c>
    </row>
    <row r="37" spans="1:8">
      <c r="A37" s="53"/>
      <c r="B37" s="62" t="s">
        <v>56</v>
      </c>
      <c r="C37" s="33"/>
      <c r="D37" s="35"/>
      <c r="E37" s="35"/>
      <c r="F37" s="35"/>
      <c r="G37" s="57">
        <f>G22-G36</f>
        <v>0</v>
      </c>
      <c r="H37" s="38" t="s">
        <v>7</v>
      </c>
    </row>
    <row r="38" spans="1:8">
      <c r="A38" s="38"/>
      <c r="B38" s="43"/>
      <c r="C38" s="33"/>
      <c r="D38" s="35"/>
      <c r="E38" s="35"/>
      <c r="F38" s="35"/>
      <c r="G38" s="35"/>
      <c r="H38" s="33"/>
    </row>
    <row r="39" spans="1:8">
      <c r="A39" s="38">
        <f>A21+1</f>
        <v>4</v>
      </c>
      <c r="B39" s="37" t="s">
        <v>57</v>
      </c>
      <c r="C39" s="33"/>
      <c r="D39" s="35"/>
      <c r="E39" s="35"/>
      <c r="F39" s="35"/>
      <c r="G39" s="35"/>
      <c r="H39" s="33"/>
    </row>
    <row r="40" spans="1:8">
      <c r="A40" s="38"/>
      <c r="B40" s="37" t="s">
        <v>259</v>
      </c>
      <c r="C40" s="33"/>
      <c r="D40" s="35"/>
      <c r="E40" s="35"/>
      <c r="F40" s="35"/>
      <c r="G40" s="35"/>
      <c r="H40" s="33"/>
    </row>
    <row r="41" spans="1:8">
      <c r="A41" s="38"/>
      <c r="B41" s="34" t="str">
        <f>+B9</f>
        <v>F-1</v>
      </c>
      <c r="C41" s="33">
        <f>+C9</f>
        <v>2</v>
      </c>
      <c r="D41" s="35">
        <f>+D9</f>
        <v>1.5</v>
      </c>
      <c r="E41" s="35">
        <f>+E9</f>
        <v>1.5</v>
      </c>
      <c r="F41" s="35">
        <v>0.1</v>
      </c>
      <c r="G41" s="35">
        <f>PRODUCT(C41:F41)</f>
        <v>0.45</v>
      </c>
      <c r="H41" s="33" t="s">
        <v>7</v>
      </c>
    </row>
    <row r="42" spans="1:8">
      <c r="A42" s="38"/>
      <c r="B42" s="34"/>
      <c r="C42" s="33"/>
      <c r="D42" s="35"/>
      <c r="E42" s="35"/>
      <c r="F42" s="36" t="s">
        <v>33</v>
      </c>
      <c r="G42" s="36">
        <f>SUM(G41:G41)*1.1</f>
        <v>0.49500000000000005</v>
      </c>
      <c r="H42" s="38" t="s">
        <v>7</v>
      </c>
    </row>
    <row r="43" spans="1:8">
      <c r="A43" s="38"/>
      <c r="B43" s="37" t="s">
        <v>39</v>
      </c>
      <c r="C43" s="33"/>
      <c r="D43" s="35"/>
      <c r="E43" s="35"/>
      <c r="F43" s="35"/>
      <c r="G43" s="35"/>
      <c r="H43" s="33"/>
    </row>
    <row r="44" spans="1:8">
      <c r="A44" s="38"/>
      <c r="B44" s="34" t="str">
        <f>B11</f>
        <v>ALL Round Length</v>
      </c>
      <c r="C44" s="33">
        <f>C11</f>
        <v>1</v>
      </c>
      <c r="D44" s="35">
        <f>D11</f>
        <v>12</v>
      </c>
      <c r="E44" s="35">
        <v>0.6</v>
      </c>
      <c r="F44" s="35">
        <v>0.1</v>
      </c>
      <c r="G44" s="35">
        <f>PRODUCT(C44:F44)</f>
        <v>0.72</v>
      </c>
      <c r="H44" s="33" t="s">
        <v>7</v>
      </c>
    </row>
    <row r="45" spans="1:8">
      <c r="A45" s="38"/>
      <c r="B45" s="34"/>
      <c r="C45" s="33"/>
      <c r="D45" s="33"/>
      <c r="E45" s="35"/>
      <c r="F45" s="36" t="s">
        <v>33</v>
      </c>
      <c r="G45" s="36">
        <f>SUM(G44:G44)*1.1</f>
        <v>0.79200000000000004</v>
      </c>
      <c r="H45" s="38" t="s">
        <v>7</v>
      </c>
    </row>
    <row r="46" spans="1:8">
      <c r="A46" s="38"/>
      <c r="B46" s="37" t="s">
        <v>58</v>
      </c>
      <c r="C46" s="33"/>
      <c r="D46" s="35"/>
      <c r="E46" s="35"/>
      <c r="F46" s="35"/>
      <c r="G46" s="35"/>
      <c r="H46" s="33"/>
    </row>
    <row r="47" spans="1:8">
      <c r="A47" s="44"/>
      <c r="B47" s="41" t="s">
        <v>305</v>
      </c>
      <c r="C47" s="33">
        <v>1</v>
      </c>
      <c r="D47" s="35">
        <v>4</v>
      </c>
      <c r="E47" s="35">
        <v>3.2</v>
      </c>
      <c r="F47" s="35">
        <v>0.1</v>
      </c>
      <c r="G47" s="35">
        <f>PRODUCT(C47:F47)</f>
        <v>1.2800000000000002</v>
      </c>
      <c r="H47" s="33" t="s">
        <v>7</v>
      </c>
    </row>
    <row r="48" spans="1:8">
      <c r="A48" s="38"/>
      <c r="B48" s="37" t="s">
        <v>41</v>
      </c>
      <c r="C48" s="33"/>
      <c r="D48" s="35"/>
      <c r="E48" s="35"/>
      <c r="F48" s="36" t="s">
        <v>33</v>
      </c>
      <c r="G48" s="36">
        <f>SUM(G47:G47)*1.1</f>
        <v>1.4080000000000004</v>
      </c>
      <c r="H48" s="38" t="s">
        <v>7</v>
      </c>
    </row>
    <row r="49" spans="1:8">
      <c r="A49" s="38"/>
      <c r="B49" s="37"/>
      <c r="C49" s="33"/>
      <c r="D49" s="35"/>
      <c r="E49" s="35"/>
      <c r="F49" s="35"/>
      <c r="G49" s="36"/>
      <c r="H49" s="38"/>
    </row>
    <row r="50" spans="1:8">
      <c r="A50" s="38"/>
      <c r="B50" s="37" t="s">
        <v>59</v>
      </c>
      <c r="C50" s="33"/>
      <c r="D50" s="35"/>
      <c r="E50" s="35"/>
      <c r="F50" s="35"/>
      <c r="G50" s="36">
        <f>ROUNDUP(G42+G45+G48,0)</f>
        <v>3</v>
      </c>
      <c r="H50" s="38" t="s">
        <v>7</v>
      </c>
    </row>
    <row r="51" spans="1:8">
      <c r="A51" s="44"/>
      <c r="B51" s="48"/>
      <c r="C51" s="40"/>
      <c r="D51" s="42"/>
      <c r="E51" s="42"/>
      <c r="F51" s="42"/>
      <c r="G51" s="45"/>
      <c r="H51" s="44"/>
    </row>
    <row r="52" spans="1:8">
      <c r="A52" s="38">
        <f>A39+1</f>
        <v>5</v>
      </c>
      <c r="B52" s="37" t="s">
        <v>600</v>
      </c>
      <c r="C52" s="33"/>
      <c r="D52" s="35"/>
      <c r="E52" s="35"/>
      <c r="F52" s="35"/>
      <c r="G52" s="35"/>
      <c r="H52" s="33"/>
    </row>
    <row r="53" spans="1:8">
      <c r="A53" s="38"/>
      <c r="B53" s="37" t="s">
        <v>583</v>
      </c>
      <c r="C53" s="33"/>
      <c r="D53" s="35"/>
      <c r="E53" s="35"/>
      <c r="F53" s="35"/>
      <c r="G53" s="35"/>
      <c r="H53" s="33"/>
    </row>
    <row r="54" spans="1:8">
      <c r="A54" s="38"/>
      <c r="B54" s="34" t="str">
        <f>B47</f>
        <v>Parking Shed Area</v>
      </c>
      <c r="C54" s="33">
        <f>C47</f>
        <v>1</v>
      </c>
      <c r="D54" s="35">
        <v>3.5</v>
      </c>
      <c r="E54" s="35">
        <v>3</v>
      </c>
      <c r="F54" s="35">
        <v>0.23</v>
      </c>
      <c r="G54" s="35">
        <f>PRODUCT(C54:F54)</f>
        <v>2.415</v>
      </c>
      <c r="H54" s="33" t="s">
        <v>7</v>
      </c>
    </row>
    <row r="55" spans="1:8">
      <c r="A55" s="38"/>
      <c r="B55" s="34"/>
      <c r="C55" s="33"/>
      <c r="D55" s="35"/>
      <c r="E55" s="35"/>
      <c r="F55" s="36" t="s">
        <v>33</v>
      </c>
      <c r="G55" s="36">
        <f>ROUND(SUM(G54:G54)*1.1,0)</f>
        <v>3</v>
      </c>
      <c r="H55" s="38" t="s">
        <v>7</v>
      </c>
    </row>
    <row r="56" spans="1:8">
      <c r="A56" s="44"/>
      <c r="B56" s="48"/>
      <c r="C56" s="40"/>
      <c r="D56" s="42"/>
      <c r="E56" s="42"/>
      <c r="F56" s="42"/>
      <c r="G56" s="45"/>
      <c r="H56" s="44"/>
    </row>
    <row r="57" spans="1:8">
      <c r="A57" s="38">
        <f>A52+1</f>
        <v>6</v>
      </c>
      <c r="B57" s="37" t="s">
        <v>60</v>
      </c>
      <c r="C57" s="33"/>
      <c r="D57" s="35"/>
      <c r="E57" s="35"/>
      <c r="F57" s="35"/>
      <c r="G57" s="35"/>
      <c r="H57" s="33"/>
    </row>
    <row r="58" spans="1:8">
      <c r="A58" s="38"/>
      <c r="B58" s="34" t="s">
        <v>61</v>
      </c>
      <c r="C58" s="33">
        <v>1</v>
      </c>
      <c r="D58" s="35">
        <v>3.5</v>
      </c>
      <c r="E58" s="35">
        <v>3</v>
      </c>
      <c r="F58" s="35"/>
      <c r="G58" s="35">
        <f>ROUND(PRODUCT(C58:F58),0)</f>
        <v>11</v>
      </c>
      <c r="H58" s="33" t="s">
        <v>6</v>
      </c>
    </row>
    <row r="59" spans="1:8">
      <c r="A59" s="44"/>
      <c r="B59" s="41"/>
      <c r="C59" s="40"/>
      <c r="D59" s="42"/>
      <c r="E59" s="42"/>
      <c r="F59" s="42"/>
      <c r="G59" s="42"/>
      <c r="H59" s="40"/>
    </row>
    <row r="60" spans="1:8">
      <c r="A60" s="38"/>
      <c r="B60" s="37"/>
      <c r="C60" s="33"/>
      <c r="D60" s="35"/>
      <c r="E60" s="35"/>
      <c r="F60" s="36"/>
      <c r="G60" s="36">
        <f>ROUND(SUM(G58)*1.1,0)</f>
        <v>12</v>
      </c>
      <c r="H60" s="33" t="s">
        <v>6</v>
      </c>
    </row>
    <row r="61" spans="1:8">
      <c r="A61" s="38"/>
      <c r="B61" s="37"/>
      <c r="C61" s="33"/>
      <c r="D61" s="35"/>
      <c r="E61" s="35"/>
      <c r="F61" s="36"/>
      <c r="G61" s="36"/>
      <c r="H61" s="38"/>
    </row>
    <row r="62" spans="1:8">
      <c r="A62" s="38"/>
      <c r="B62" s="37" t="s">
        <v>185</v>
      </c>
      <c r="C62" s="33"/>
      <c r="D62" s="35"/>
      <c r="E62" s="35"/>
      <c r="F62" s="36"/>
      <c r="G62" s="36">
        <f>+G60</f>
        <v>12</v>
      </c>
      <c r="H62" s="38" t="s">
        <v>6</v>
      </c>
    </row>
    <row r="63" spans="1:8">
      <c r="A63" s="38"/>
      <c r="B63" s="37"/>
      <c r="C63" s="33"/>
      <c r="D63" s="35"/>
      <c r="E63" s="35"/>
      <c r="F63" s="36"/>
      <c r="G63" s="36"/>
      <c r="H63" s="38"/>
    </row>
    <row r="64" spans="1:8">
      <c r="A64" s="38">
        <f>A57+1</f>
        <v>7</v>
      </c>
      <c r="B64" s="37" t="s">
        <v>62</v>
      </c>
      <c r="C64" s="33"/>
      <c r="D64" s="35"/>
      <c r="E64" s="35"/>
      <c r="F64" s="36"/>
      <c r="G64" s="36"/>
      <c r="H64" s="38"/>
    </row>
    <row r="65" spans="1:8">
      <c r="A65" s="44"/>
      <c r="B65" s="48" t="s">
        <v>261</v>
      </c>
      <c r="C65" s="40"/>
      <c r="D65" s="42"/>
      <c r="E65" s="42"/>
      <c r="F65" s="45"/>
      <c r="G65" s="45"/>
      <c r="H65" s="44"/>
    </row>
    <row r="66" spans="1:8">
      <c r="A66" s="38"/>
      <c r="B66" s="37" t="s">
        <v>63</v>
      </c>
      <c r="C66" s="33"/>
      <c r="D66" s="35"/>
      <c r="E66" s="35"/>
      <c r="F66" s="36"/>
      <c r="G66" s="36"/>
      <c r="H66" s="38"/>
    </row>
    <row r="67" spans="1:8">
      <c r="A67" s="38"/>
      <c r="B67" s="34" t="str">
        <f>B44</f>
        <v>ALL Round Length</v>
      </c>
      <c r="C67" s="33">
        <f>C44</f>
        <v>1</v>
      </c>
      <c r="D67" s="35">
        <f>D44</f>
        <v>12</v>
      </c>
      <c r="E67" s="35">
        <v>0.45</v>
      </c>
      <c r="F67" s="35">
        <v>0.9</v>
      </c>
      <c r="G67" s="35">
        <f>PRODUCT(C67:F67)</f>
        <v>4.8600000000000003</v>
      </c>
      <c r="H67" s="33" t="s">
        <v>7</v>
      </c>
    </row>
    <row r="68" spans="1:8">
      <c r="A68" s="44"/>
      <c r="B68" s="41"/>
      <c r="C68" s="40"/>
      <c r="D68" s="42"/>
      <c r="E68" s="42"/>
      <c r="F68" s="42"/>
      <c r="G68" s="42"/>
      <c r="H68" s="40"/>
    </row>
    <row r="69" spans="1:8">
      <c r="A69" s="38"/>
      <c r="B69" s="37"/>
      <c r="C69" s="33"/>
      <c r="D69" s="35"/>
      <c r="E69" s="35"/>
      <c r="F69" s="36"/>
      <c r="G69" s="36">
        <f>ROUNDUP(SUM(G67:G68)*1.1,0)</f>
        <v>6</v>
      </c>
      <c r="H69" s="38" t="s">
        <v>7</v>
      </c>
    </row>
    <row r="70" spans="1:8">
      <c r="A70" s="38"/>
      <c r="B70" s="37" t="s">
        <v>65</v>
      </c>
      <c r="C70" s="33"/>
      <c r="D70" s="35"/>
      <c r="E70" s="35"/>
      <c r="F70" s="36"/>
      <c r="G70" s="36"/>
      <c r="H70" s="38"/>
    </row>
    <row r="71" spans="1:8">
      <c r="A71" s="38"/>
      <c r="B71" s="34" t="str">
        <f>B67</f>
        <v>ALL Round Length</v>
      </c>
      <c r="C71" s="33">
        <f>C67</f>
        <v>1</v>
      </c>
      <c r="D71" s="35">
        <f>D67</f>
        <v>12</v>
      </c>
      <c r="E71" s="35">
        <v>0.38</v>
      </c>
      <c r="F71" s="35">
        <v>0.3</v>
      </c>
      <c r="G71" s="35">
        <f>PRODUCT(C71:F71)</f>
        <v>1.3680000000000001</v>
      </c>
      <c r="H71" s="33" t="s">
        <v>7</v>
      </c>
    </row>
    <row r="72" spans="1:8">
      <c r="A72" s="44"/>
      <c r="B72" s="48"/>
      <c r="C72" s="40"/>
      <c r="D72" s="42"/>
      <c r="E72" s="42"/>
      <c r="F72" s="42"/>
      <c r="G72" s="42"/>
      <c r="H72" s="40"/>
    </row>
    <row r="73" spans="1:8">
      <c r="A73" s="38"/>
      <c r="B73" s="37"/>
      <c r="C73" s="33"/>
      <c r="D73" s="35"/>
      <c r="E73" s="35"/>
      <c r="F73" s="36"/>
      <c r="G73" s="36">
        <f>ROUND(SUM(G71:G72)*1.1,0)</f>
        <v>2</v>
      </c>
      <c r="H73" s="38" t="s">
        <v>7</v>
      </c>
    </row>
    <row r="74" spans="1:8">
      <c r="A74" s="38"/>
      <c r="B74" s="37"/>
      <c r="C74" s="33"/>
      <c r="D74" s="35"/>
      <c r="E74" s="35"/>
      <c r="F74" s="36"/>
      <c r="G74" s="36"/>
      <c r="H74" s="38"/>
    </row>
    <row r="75" spans="1:8">
      <c r="A75" s="38"/>
      <c r="B75" s="37" t="s">
        <v>66</v>
      </c>
      <c r="C75" s="33"/>
      <c r="D75" s="35"/>
      <c r="E75" s="35"/>
      <c r="F75" s="36"/>
      <c r="G75" s="36">
        <f>G69+G73</f>
        <v>8</v>
      </c>
      <c r="H75" s="38" t="s">
        <v>7</v>
      </c>
    </row>
    <row r="76" spans="1:8">
      <c r="A76" s="38"/>
      <c r="B76" s="37"/>
      <c r="C76" s="33"/>
      <c r="D76" s="35"/>
      <c r="E76" s="35"/>
      <c r="F76" s="36"/>
      <c r="G76" s="36"/>
      <c r="H76" s="33"/>
    </row>
    <row r="77" spans="1:8">
      <c r="A77" s="38">
        <f>A64+1</f>
        <v>8</v>
      </c>
      <c r="B77" s="37" t="s">
        <v>67</v>
      </c>
      <c r="C77" s="33"/>
      <c r="D77" s="35"/>
      <c r="E77" s="35"/>
      <c r="F77" s="35"/>
      <c r="G77" s="35"/>
      <c r="H77" s="33"/>
    </row>
    <row r="78" spans="1:8">
      <c r="A78" s="38"/>
      <c r="B78" s="34"/>
      <c r="C78" s="33">
        <v>1</v>
      </c>
      <c r="D78" s="35">
        <v>7.5</v>
      </c>
      <c r="E78" s="35">
        <v>0.75</v>
      </c>
      <c r="F78" s="35"/>
      <c r="G78" s="35">
        <f>ROUND(PRODUCT(C78:F78),0)</f>
        <v>6</v>
      </c>
      <c r="H78" s="33" t="s">
        <v>6</v>
      </c>
    </row>
    <row r="79" spans="1:8">
      <c r="A79" s="38"/>
      <c r="B79" s="37"/>
      <c r="C79" s="33"/>
      <c r="D79" s="35"/>
      <c r="E79" s="35"/>
      <c r="F79" s="36"/>
      <c r="G79" s="36">
        <f>ROUNDUP(SUM(G78)*1.1,0)</f>
        <v>7</v>
      </c>
      <c r="H79" s="33" t="s">
        <v>6</v>
      </c>
    </row>
    <row r="80" spans="1:8">
      <c r="A80" s="38"/>
      <c r="B80" s="37"/>
      <c r="C80" s="33"/>
      <c r="D80" s="35"/>
      <c r="E80" s="35"/>
      <c r="F80" s="36"/>
      <c r="G80" s="36"/>
      <c r="H80" s="38"/>
    </row>
    <row r="81" spans="1:8">
      <c r="A81" s="38"/>
      <c r="B81" s="37" t="s">
        <v>68</v>
      </c>
      <c r="C81" s="33"/>
      <c r="D81" s="35"/>
      <c r="E81" s="35"/>
      <c r="F81" s="36"/>
      <c r="G81" s="36">
        <f>+G79</f>
        <v>7</v>
      </c>
      <c r="H81" s="38" t="s">
        <v>6</v>
      </c>
    </row>
    <row r="82" spans="1:8">
      <c r="A82" s="38"/>
      <c r="B82" s="37"/>
      <c r="C82" s="33"/>
      <c r="D82" s="35"/>
      <c r="E82" s="35"/>
      <c r="F82" s="36"/>
      <c r="G82" s="36"/>
      <c r="H82" s="38"/>
    </row>
    <row r="83" spans="1:8">
      <c r="A83" s="38">
        <f>A77+1</f>
        <v>9</v>
      </c>
      <c r="B83" s="37" t="s">
        <v>69</v>
      </c>
      <c r="C83" s="33"/>
      <c r="D83" s="35"/>
      <c r="E83" s="35"/>
      <c r="F83" s="35"/>
      <c r="G83" s="36"/>
      <c r="H83" s="38"/>
    </row>
    <row r="84" spans="1:8">
      <c r="A84" s="38" t="s">
        <v>70</v>
      </c>
      <c r="B84" s="37" t="s">
        <v>259</v>
      </c>
      <c r="C84" s="33"/>
      <c r="D84" s="35"/>
      <c r="E84" s="35"/>
      <c r="F84" s="35"/>
      <c r="G84" s="35"/>
      <c r="H84" s="33"/>
    </row>
    <row r="85" spans="1:8">
      <c r="A85" s="38"/>
      <c r="B85" s="34" t="str">
        <f>B41</f>
        <v>F-1</v>
      </c>
      <c r="C85" s="33">
        <f>C41</f>
        <v>2</v>
      </c>
      <c r="D85" s="35">
        <f>D9-0.15*2</f>
        <v>1.2</v>
      </c>
      <c r="E85" s="35">
        <f>E9-0.15*2</f>
        <v>1.2</v>
      </c>
      <c r="F85" s="35">
        <v>0.5</v>
      </c>
      <c r="G85" s="35">
        <f>PRODUCT(C85:F85)</f>
        <v>1.44</v>
      </c>
      <c r="H85" s="33" t="s">
        <v>7</v>
      </c>
    </row>
    <row r="86" spans="1:8">
      <c r="A86" s="38"/>
      <c r="B86" s="37" t="s">
        <v>71</v>
      </c>
      <c r="C86" s="33"/>
      <c r="D86" s="35"/>
      <c r="E86" s="35"/>
      <c r="F86" s="35"/>
      <c r="G86" s="36">
        <f>ROUND(SUM(G85:G85)*1.05,0)</f>
        <v>2</v>
      </c>
      <c r="H86" s="38" t="s">
        <v>7</v>
      </c>
    </row>
    <row r="87" spans="1:8">
      <c r="A87" s="38"/>
      <c r="B87" s="37"/>
      <c r="C87" s="33"/>
      <c r="D87" s="35"/>
      <c r="E87" s="35"/>
      <c r="F87" s="35"/>
      <c r="G87" s="36"/>
      <c r="H87" s="38"/>
    </row>
    <row r="88" spans="1:8">
      <c r="A88" s="38" t="s">
        <v>72</v>
      </c>
      <c r="B88" s="37" t="s">
        <v>73</v>
      </c>
      <c r="C88" s="33"/>
      <c r="D88" s="35"/>
      <c r="E88" s="35"/>
      <c r="F88" s="35"/>
      <c r="G88" s="36"/>
      <c r="H88" s="33"/>
    </row>
    <row r="89" spans="1:8">
      <c r="A89" s="44"/>
      <c r="B89" s="48" t="s">
        <v>91</v>
      </c>
      <c r="C89" s="40"/>
      <c r="D89" s="42"/>
      <c r="E89" s="42"/>
      <c r="F89" s="42"/>
      <c r="G89" s="45"/>
      <c r="H89" s="40"/>
    </row>
    <row r="90" spans="1:8">
      <c r="A90" s="38"/>
      <c r="B90" s="37" t="s">
        <v>262</v>
      </c>
      <c r="C90" s="33"/>
      <c r="D90" s="35"/>
      <c r="E90" s="35"/>
      <c r="F90" s="35"/>
      <c r="G90" s="36"/>
      <c r="H90" s="33"/>
    </row>
    <row r="91" spans="1:8">
      <c r="A91" s="38"/>
      <c r="B91" s="34" t="s">
        <v>306</v>
      </c>
      <c r="C91" s="33">
        <f>C85</f>
        <v>2</v>
      </c>
      <c r="D91" s="35">
        <v>0.3</v>
      </c>
      <c r="E91" s="35">
        <v>0.3</v>
      </c>
      <c r="F91" s="35">
        <f>F9+F15+F32-F41-F85-F97</f>
        <v>2.3199999999999998</v>
      </c>
      <c r="G91" s="35">
        <f>PRODUCT(C91:F91)</f>
        <v>0.41759999999999997</v>
      </c>
      <c r="H91" s="33" t="s">
        <v>7</v>
      </c>
    </row>
    <row r="92" spans="1:8">
      <c r="A92" s="38"/>
      <c r="B92" s="37" t="s">
        <v>76</v>
      </c>
      <c r="C92" s="33"/>
      <c r="D92" s="35"/>
      <c r="E92" s="35"/>
      <c r="F92" s="35"/>
      <c r="G92" s="36">
        <f>ROUND(SUM(G91:G91)*1.2,0)</f>
        <v>1</v>
      </c>
      <c r="H92" s="38" t="s">
        <v>7</v>
      </c>
    </row>
    <row r="93" spans="1:8">
      <c r="A93" s="38"/>
      <c r="B93" s="37"/>
      <c r="C93" s="33"/>
      <c r="D93" s="35"/>
      <c r="E93" s="35"/>
      <c r="F93" s="35"/>
      <c r="G93" s="36"/>
      <c r="H93" s="38"/>
    </row>
    <row r="94" spans="1:8">
      <c r="A94" s="38"/>
      <c r="B94" s="37" t="s">
        <v>78</v>
      </c>
      <c r="C94" s="33"/>
      <c r="D94" s="36" t="s">
        <v>79</v>
      </c>
      <c r="E94" s="36"/>
      <c r="F94" s="35"/>
      <c r="G94" s="36">
        <f>G92</f>
        <v>1</v>
      </c>
      <c r="H94" s="38" t="s">
        <v>7</v>
      </c>
    </row>
    <row r="95" spans="1:8">
      <c r="A95" s="44"/>
      <c r="B95" s="48"/>
      <c r="C95" s="40"/>
      <c r="D95" s="45"/>
      <c r="E95" s="45"/>
      <c r="F95" s="42"/>
      <c r="G95" s="45"/>
      <c r="H95" s="44"/>
    </row>
    <row r="96" spans="1:8">
      <c r="A96" s="38" t="s">
        <v>81</v>
      </c>
      <c r="B96" s="37" t="s">
        <v>1049</v>
      </c>
      <c r="C96" s="33"/>
      <c r="D96" s="35"/>
      <c r="E96" s="35"/>
      <c r="F96" s="35"/>
      <c r="G96" s="35"/>
      <c r="H96" s="33"/>
    </row>
    <row r="97" spans="1:8">
      <c r="A97" s="38"/>
      <c r="B97" s="34" t="s">
        <v>601</v>
      </c>
      <c r="C97" s="33">
        <v>2</v>
      </c>
      <c r="D97" s="35">
        <v>3</v>
      </c>
      <c r="E97" s="35">
        <v>0.23</v>
      </c>
      <c r="F97" s="146">
        <v>0.38</v>
      </c>
      <c r="G97" s="35">
        <f>PRODUCT(C97:F97)</f>
        <v>0.52440000000000009</v>
      </c>
      <c r="H97" s="33" t="s">
        <v>7</v>
      </c>
    </row>
    <row r="98" spans="1:8">
      <c r="A98" s="38"/>
      <c r="B98" s="34"/>
      <c r="C98" s="33">
        <v>1</v>
      </c>
      <c r="D98" s="35">
        <v>3.5</v>
      </c>
      <c r="E98" s="35">
        <v>0.23</v>
      </c>
      <c r="F98" s="35">
        <v>0.38</v>
      </c>
      <c r="G98" s="35">
        <f>PRODUCT(C98:F98)</f>
        <v>0.30590000000000001</v>
      </c>
      <c r="H98" s="33" t="s">
        <v>7</v>
      </c>
    </row>
    <row r="99" spans="1:8">
      <c r="A99" s="44"/>
      <c r="B99" s="41"/>
      <c r="C99" s="33"/>
      <c r="D99" s="35"/>
      <c r="E99" s="35"/>
      <c r="F99" s="35"/>
      <c r="G99" s="36">
        <f>ROUNDUP(SUM(G97:G98)*1.1,0)</f>
        <v>1</v>
      </c>
      <c r="H99" s="38" t="s">
        <v>7</v>
      </c>
    </row>
    <row r="100" spans="1:8">
      <c r="A100" s="38"/>
      <c r="B100" s="34"/>
      <c r="C100" s="33"/>
      <c r="D100" s="35"/>
      <c r="E100" s="35"/>
      <c r="F100" s="35"/>
      <c r="G100" s="36"/>
      <c r="H100" s="38"/>
    </row>
    <row r="101" spans="1:8">
      <c r="A101" s="38"/>
      <c r="B101" s="148" t="s">
        <v>1050</v>
      </c>
      <c r="C101" s="33"/>
      <c r="D101" s="36"/>
      <c r="E101" s="36"/>
      <c r="F101" s="36" t="s">
        <v>23</v>
      </c>
      <c r="G101" s="36">
        <f>G99</f>
        <v>1</v>
      </c>
      <c r="H101" s="36" t="s">
        <v>7</v>
      </c>
    </row>
    <row r="102" spans="1:8">
      <c r="A102" s="38"/>
      <c r="B102" s="37"/>
      <c r="C102" s="11"/>
      <c r="D102" s="36"/>
      <c r="E102" s="35"/>
      <c r="F102" s="36"/>
      <c r="G102" s="36"/>
      <c r="H102" s="38"/>
    </row>
    <row r="103" spans="1:8">
      <c r="A103" s="38"/>
      <c r="B103" s="37" t="s">
        <v>107</v>
      </c>
      <c r="C103" s="33"/>
      <c r="D103" s="35"/>
      <c r="E103" s="35"/>
      <c r="F103" s="35"/>
      <c r="G103" s="36"/>
      <c r="H103" s="38"/>
    </row>
    <row r="104" spans="1:8">
      <c r="A104" s="38"/>
      <c r="B104" s="37" t="s">
        <v>108</v>
      </c>
      <c r="C104" s="33"/>
      <c r="D104" s="35"/>
      <c r="E104" s="35"/>
      <c r="F104" s="35"/>
      <c r="G104" s="36">
        <f>G86+G94+G101</f>
        <v>4</v>
      </c>
      <c r="H104" s="38" t="s">
        <v>7</v>
      </c>
    </row>
    <row r="105" spans="1:8">
      <c r="A105" s="38"/>
      <c r="B105" s="37"/>
      <c r="C105" s="33"/>
      <c r="D105" s="35"/>
      <c r="E105" s="632" t="s">
        <v>110</v>
      </c>
      <c r="F105" s="633"/>
      <c r="G105" s="36">
        <f>SUM(G104:G104)</f>
        <v>4</v>
      </c>
      <c r="H105" s="38" t="s">
        <v>7</v>
      </c>
    </row>
    <row r="106" spans="1:8">
      <c r="A106" s="38"/>
      <c r="B106" s="37"/>
      <c r="C106" s="33"/>
      <c r="D106" s="35"/>
      <c r="E106" s="35"/>
      <c r="F106" s="36"/>
      <c r="G106" s="36"/>
      <c r="H106" s="38"/>
    </row>
    <row r="107" spans="1:8">
      <c r="A107" s="38">
        <f>A83+1</f>
        <v>10</v>
      </c>
      <c r="B107" s="105" t="s">
        <v>111</v>
      </c>
      <c r="C107" s="106"/>
      <c r="D107" s="107"/>
      <c r="E107" s="107"/>
      <c r="F107" s="107"/>
      <c r="G107" s="107"/>
      <c r="H107" s="106"/>
    </row>
    <row r="108" spans="1:8">
      <c r="A108" s="38"/>
      <c r="B108" s="108" t="s">
        <v>112</v>
      </c>
      <c r="C108" s="106"/>
      <c r="D108" s="107">
        <f>G86</f>
        <v>2</v>
      </c>
      <c r="E108" s="107" t="s">
        <v>113</v>
      </c>
      <c r="F108" s="12">
        <v>60</v>
      </c>
      <c r="G108" s="107">
        <f t="shared" ref="G108:G115" si="0">F108*D108</f>
        <v>120</v>
      </c>
      <c r="H108" s="106" t="s">
        <v>114</v>
      </c>
    </row>
    <row r="109" spans="1:8">
      <c r="A109" s="38"/>
      <c r="B109" s="108" t="s">
        <v>115</v>
      </c>
      <c r="C109" s="106"/>
      <c r="D109" s="107">
        <f>G101</f>
        <v>1</v>
      </c>
      <c r="E109" s="107" t="s">
        <v>113</v>
      </c>
      <c r="F109" s="12">
        <v>150</v>
      </c>
      <c r="G109" s="107">
        <f t="shared" si="0"/>
        <v>150</v>
      </c>
      <c r="H109" s="106" t="s">
        <v>114</v>
      </c>
    </row>
    <row r="110" spans="1:8">
      <c r="A110" s="38"/>
      <c r="B110" s="108" t="s">
        <v>116</v>
      </c>
      <c r="C110" s="106"/>
      <c r="D110" s="107">
        <f>G94</f>
        <v>1</v>
      </c>
      <c r="E110" s="107" t="s">
        <v>113</v>
      </c>
      <c r="F110" s="12">
        <v>250</v>
      </c>
      <c r="G110" s="107">
        <f t="shared" si="0"/>
        <v>250</v>
      </c>
      <c r="H110" s="106" t="s">
        <v>114</v>
      </c>
    </row>
    <row r="111" spans="1:8">
      <c r="A111" s="38"/>
      <c r="B111" s="108" t="s">
        <v>117</v>
      </c>
      <c r="C111" s="106"/>
      <c r="D111" s="107">
        <v>0</v>
      </c>
      <c r="E111" s="107" t="s">
        <v>113</v>
      </c>
      <c r="F111" s="12">
        <v>250</v>
      </c>
      <c r="G111" s="107">
        <f t="shared" si="0"/>
        <v>0</v>
      </c>
      <c r="H111" s="106" t="s">
        <v>114</v>
      </c>
    </row>
    <row r="112" spans="1:8">
      <c r="A112" s="38"/>
      <c r="B112" s="108" t="s">
        <v>118</v>
      </c>
      <c r="C112" s="106"/>
      <c r="D112" s="107">
        <v>0</v>
      </c>
      <c r="E112" s="107" t="s">
        <v>113</v>
      </c>
      <c r="F112" s="12">
        <v>80</v>
      </c>
      <c r="G112" s="107">
        <f t="shared" si="0"/>
        <v>0</v>
      </c>
      <c r="H112" s="106" t="s">
        <v>114</v>
      </c>
    </row>
    <row r="113" spans="1:8">
      <c r="A113" s="38"/>
      <c r="B113" s="108" t="s">
        <v>410</v>
      </c>
      <c r="C113" s="106"/>
      <c r="D113" s="107">
        <v>0</v>
      </c>
      <c r="E113" s="107" t="s">
        <v>113</v>
      </c>
      <c r="F113" s="12">
        <v>100</v>
      </c>
      <c r="G113" s="107">
        <f t="shared" si="0"/>
        <v>0</v>
      </c>
      <c r="H113" s="106" t="s">
        <v>114</v>
      </c>
    </row>
    <row r="114" spans="1:8">
      <c r="A114" s="38"/>
      <c r="B114" s="109" t="s">
        <v>409</v>
      </c>
      <c r="C114" s="106"/>
      <c r="D114" s="107">
        <v>0</v>
      </c>
      <c r="E114" s="107" t="s">
        <v>113</v>
      </c>
      <c r="F114" s="12">
        <v>80</v>
      </c>
      <c r="G114" s="107">
        <f t="shared" si="0"/>
        <v>0</v>
      </c>
      <c r="H114" s="106" t="s">
        <v>114</v>
      </c>
    </row>
    <row r="115" spans="1:8">
      <c r="A115" s="38"/>
      <c r="B115" s="109" t="s">
        <v>412</v>
      </c>
      <c r="C115" s="106"/>
      <c r="D115" s="107">
        <v>0</v>
      </c>
      <c r="E115" s="107" t="s">
        <v>113</v>
      </c>
      <c r="F115" s="12">
        <v>60</v>
      </c>
      <c r="G115" s="107">
        <f t="shared" si="0"/>
        <v>0</v>
      </c>
      <c r="H115" s="106" t="s">
        <v>114</v>
      </c>
    </row>
    <row r="116" spans="1:8">
      <c r="A116" s="38"/>
      <c r="B116" s="109"/>
      <c r="C116" s="106"/>
      <c r="D116" s="107">
        <f>ROUNDUP(SUM(D108:D115),0)</f>
        <v>4</v>
      </c>
      <c r="E116" s="107"/>
      <c r="F116" s="107"/>
      <c r="G116" s="107">
        <f>ROUND(SUM(G108:G115),0)</f>
        <v>520</v>
      </c>
      <c r="H116" s="106" t="s">
        <v>114</v>
      </c>
    </row>
    <row r="117" spans="1:8">
      <c r="A117" s="38"/>
      <c r="B117" s="109" t="s">
        <v>119</v>
      </c>
      <c r="C117" s="106"/>
      <c r="D117" s="107"/>
      <c r="E117" s="107"/>
      <c r="F117" s="107"/>
      <c r="G117" s="107">
        <f>ROUND(+G116*5%,0)</f>
        <v>26</v>
      </c>
      <c r="H117" s="106" t="s">
        <v>114</v>
      </c>
    </row>
    <row r="118" spans="1:8">
      <c r="A118" s="38"/>
      <c r="B118" s="109"/>
      <c r="C118" s="106"/>
      <c r="D118" s="107"/>
      <c r="E118" s="107"/>
      <c r="F118" s="107"/>
      <c r="G118" s="107"/>
      <c r="H118" s="106"/>
    </row>
    <row r="119" spans="1:8">
      <c r="A119" s="38"/>
      <c r="B119" s="109"/>
      <c r="C119" s="106"/>
      <c r="D119" s="107"/>
      <c r="E119" s="107"/>
      <c r="F119" s="107"/>
      <c r="G119" s="110">
        <f>SUM(G116:G118)</f>
        <v>546</v>
      </c>
      <c r="H119" s="111" t="s">
        <v>120</v>
      </c>
    </row>
    <row r="120" spans="1:8">
      <c r="A120" s="38"/>
      <c r="B120" s="109"/>
      <c r="C120" s="106"/>
      <c r="D120" s="107"/>
      <c r="E120" s="107"/>
      <c r="F120" s="110" t="s">
        <v>121</v>
      </c>
      <c r="G120" s="110">
        <f>ROUNDUP((G119/1000),0)</f>
        <v>1</v>
      </c>
      <c r="H120" s="111" t="s">
        <v>122</v>
      </c>
    </row>
    <row r="121" spans="1:8">
      <c r="A121" s="10"/>
      <c r="B121" s="112"/>
      <c r="C121" s="11"/>
      <c r="D121" s="11"/>
      <c r="E121" s="11"/>
      <c r="F121" s="11"/>
      <c r="G121" s="11"/>
      <c r="H121" s="11"/>
    </row>
    <row r="122" spans="1:8">
      <c r="A122" s="38">
        <f>A107+1</f>
        <v>11</v>
      </c>
      <c r="B122" s="37" t="s">
        <v>123</v>
      </c>
      <c r="C122" s="11"/>
      <c r="D122" s="11"/>
      <c r="E122" s="11"/>
      <c r="F122" s="11"/>
      <c r="G122" s="11"/>
      <c r="H122" s="11"/>
    </row>
    <row r="123" spans="1:8">
      <c r="A123" s="10"/>
      <c r="B123" s="29" t="str">
        <f>+B84</f>
        <v xml:space="preserve">Under Footing </v>
      </c>
      <c r="C123" s="11"/>
      <c r="D123" s="11"/>
      <c r="E123" s="11"/>
      <c r="F123" s="11"/>
      <c r="G123" s="35"/>
      <c r="H123" s="33"/>
    </row>
    <row r="124" spans="1:8">
      <c r="A124" s="10"/>
      <c r="B124" s="112" t="str">
        <f>+B85</f>
        <v>F-1</v>
      </c>
      <c r="C124" s="11">
        <f>+C85</f>
        <v>2</v>
      </c>
      <c r="D124" s="11">
        <f>(D85*2)+(E85*2)</f>
        <v>4.8</v>
      </c>
      <c r="E124" s="11"/>
      <c r="F124" s="12">
        <f>+F85</f>
        <v>0.5</v>
      </c>
      <c r="G124" s="35">
        <f>PRODUCT(C124:F124)</f>
        <v>4.8</v>
      </c>
      <c r="H124" s="33" t="s">
        <v>6</v>
      </c>
    </row>
    <row r="125" spans="1:8">
      <c r="A125" s="10"/>
      <c r="B125" s="29" t="s">
        <v>269</v>
      </c>
      <c r="C125" s="11"/>
      <c r="D125" s="11"/>
      <c r="E125" s="11"/>
      <c r="F125" s="11"/>
      <c r="G125" s="36">
        <f>ROUND(SUM(G124:G124)*1.1,0)</f>
        <v>5</v>
      </c>
      <c r="H125" s="38" t="s">
        <v>6</v>
      </c>
    </row>
    <row r="126" spans="1:8">
      <c r="A126" s="10"/>
      <c r="B126" s="29"/>
      <c r="C126" s="11"/>
      <c r="D126" s="11"/>
      <c r="E126" s="11"/>
      <c r="F126" s="11"/>
      <c r="G126" s="36"/>
      <c r="H126" s="38"/>
    </row>
    <row r="127" spans="1:8">
      <c r="A127" s="10"/>
      <c r="B127" s="29" t="str">
        <f>+B88</f>
        <v>RCC Columns</v>
      </c>
      <c r="C127" s="11"/>
      <c r="D127" s="11"/>
      <c r="E127" s="11"/>
      <c r="F127" s="11"/>
      <c r="G127" s="11"/>
      <c r="H127" s="11"/>
    </row>
    <row r="128" spans="1:8">
      <c r="A128" s="10"/>
      <c r="B128" s="29" t="str">
        <f>+B90</f>
        <v xml:space="preserve">Below FFL </v>
      </c>
      <c r="C128" s="11"/>
      <c r="D128" s="11"/>
      <c r="E128" s="11"/>
      <c r="F128" s="11"/>
      <c r="G128" s="11"/>
      <c r="H128" s="11"/>
    </row>
    <row r="129" spans="1:8">
      <c r="A129" s="10"/>
      <c r="B129" s="112" t="str">
        <f>+B91</f>
        <v>P1</v>
      </c>
      <c r="C129" s="11">
        <f>+C91</f>
        <v>2</v>
      </c>
      <c r="D129" s="11">
        <f>+(D91+E91)*2</f>
        <v>1.2</v>
      </c>
      <c r="E129" s="11"/>
      <c r="F129" s="12">
        <f>+F91</f>
        <v>2.3199999999999998</v>
      </c>
      <c r="G129" s="35">
        <f>PRODUCT(C129:F129)</f>
        <v>5.5679999999999996</v>
      </c>
      <c r="H129" s="33" t="s">
        <v>6</v>
      </c>
    </row>
    <row r="130" spans="1:8">
      <c r="A130" s="10"/>
      <c r="B130" s="29"/>
      <c r="C130" s="11"/>
      <c r="D130" s="11"/>
      <c r="E130" s="11"/>
      <c r="F130" s="11"/>
      <c r="G130" s="36">
        <f>ROUND(SUM(G129:G129)*1.1,0)</f>
        <v>6</v>
      </c>
      <c r="H130" s="38" t="s">
        <v>6</v>
      </c>
    </row>
    <row r="131" spans="1:8">
      <c r="A131" s="10"/>
      <c r="B131" s="112"/>
      <c r="C131" s="11"/>
      <c r="D131" s="11"/>
      <c r="E131" s="11"/>
      <c r="F131" s="11"/>
      <c r="G131" s="11"/>
      <c r="H131" s="11"/>
    </row>
    <row r="132" spans="1:8">
      <c r="A132" s="10"/>
      <c r="B132" s="29" t="s">
        <v>124</v>
      </c>
      <c r="C132" s="33"/>
      <c r="D132" s="36" t="s">
        <v>79</v>
      </c>
      <c r="E132" s="36"/>
      <c r="F132" s="11"/>
      <c r="G132" s="113">
        <f>G130</f>
        <v>6</v>
      </c>
      <c r="H132" s="38" t="s">
        <v>6</v>
      </c>
    </row>
    <row r="133" spans="1:8">
      <c r="A133" s="10"/>
      <c r="B133" s="29"/>
      <c r="C133" s="10"/>
      <c r="D133" s="10"/>
      <c r="E133" s="11"/>
      <c r="F133" s="11"/>
      <c r="G133" s="113"/>
      <c r="H133" s="38"/>
    </row>
    <row r="134" spans="1:8">
      <c r="A134" s="10"/>
      <c r="B134" s="29" t="s">
        <v>1051</v>
      </c>
      <c r="C134" s="11"/>
      <c r="D134" s="11"/>
      <c r="E134" s="11"/>
      <c r="F134" s="11"/>
      <c r="G134" s="11"/>
      <c r="H134" s="11"/>
    </row>
    <row r="135" spans="1:8">
      <c r="A135" s="63"/>
      <c r="B135" s="13" t="str">
        <f>B97</f>
        <v xml:space="preserve">Ambulance Shed  </v>
      </c>
      <c r="C135" s="149">
        <f t="shared" ref="C135:D135" si="1">C97</f>
        <v>2</v>
      </c>
      <c r="D135" s="12">
        <f t="shared" si="1"/>
        <v>3</v>
      </c>
      <c r="E135" s="12"/>
      <c r="F135" s="150">
        <v>0.76</v>
      </c>
      <c r="G135" s="35">
        <f>PRODUCT(C135:F135)</f>
        <v>4.5600000000000005</v>
      </c>
      <c r="H135" s="33" t="s">
        <v>6</v>
      </c>
    </row>
    <row r="136" spans="1:8">
      <c r="A136" s="63"/>
      <c r="B136" s="151"/>
      <c r="C136" s="236">
        <v>1</v>
      </c>
      <c r="D136" s="150">
        <v>3.5</v>
      </c>
      <c r="E136" s="150"/>
      <c r="F136" s="150">
        <v>0.76</v>
      </c>
      <c r="G136" s="35">
        <f>PRODUCT(C136:F136)</f>
        <v>2.66</v>
      </c>
      <c r="H136" s="33" t="s">
        <v>6</v>
      </c>
    </row>
    <row r="137" spans="1:8">
      <c r="A137" s="63"/>
      <c r="B137" s="13"/>
      <c r="C137" s="149"/>
      <c r="D137" s="12"/>
      <c r="E137" s="12"/>
      <c r="F137" s="150"/>
      <c r="G137" s="36">
        <f>ROUND(SUM(G135:G136)*1.1,0)</f>
        <v>8</v>
      </c>
      <c r="H137" s="38" t="s">
        <v>6</v>
      </c>
    </row>
    <row r="138" spans="1:8">
      <c r="A138" s="10"/>
      <c r="B138" s="13"/>
      <c r="C138" s="12"/>
      <c r="D138" s="12"/>
      <c r="E138" s="12"/>
      <c r="F138" s="12"/>
      <c r="G138" s="11"/>
      <c r="H138" s="11"/>
    </row>
    <row r="139" spans="1:8">
      <c r="A139" s="10"/>
      <c r="B139" s="114" t="s">
        <v>1052</v>
      </c>
      <c r="C139" s="113"/>
      <c r="D139" s="10"/>
      <c r="E139" s="113"/>
      <c r="F139" s="113"/>
      <c r="G139" s="113">
        <f>G137</f>
        <v>8</v>
      </c>
      <c r="H139" s="38" t="s">
        <v>6</v>
      </c>
    </row>
    <row r="140" spans="1:8">
      <c r="A140" s="63"/>
      <c r="B140" s="156"/>
      <c r="C140" s="115"/>
      <c r="D140" s="63"/>
      <c r="E140" s="113"/>
      <c r="F140" s="113"/>
      <c r="G140" s="115"/>
      <c r="H140" s="44"/>
    </row>
    <row r="141" spans="1:8">
      <c r="A141" s="63"/>
      <c r="B141" s="156" t="s">
        <v>698</v>
      </c>
      <c r="C141" s="115"/>
      <c r="D141" s="63"/>
      <c r="E141" s="113"/>
      <c r="F141" s="113"/>
      <c r="G141" s="115"/>
      <c r="H141" s="44"/>
    </row>
    <row r="142" spans="1:8">
      <c r="A142" s="63"/>
      <c r="B142" s="151" t="str">
        <f>B174</f>
        <v>Ambulance Shed</v>
      </c>
      <c r="C142" s="236">
        <f>C174</f>
        <v>1</v>
      </c>
      <c r="D142" s="157">
        <f>D174*2+E174*2</f>
        <v>13</v>
      </c>
      <c r="E142" s="113"/>
      <c r="F142" s="113">
        <f>F174</f>
        <v>0.15</v>
      </c>
      <c r="G142" s="35">
        <f>PRODUCT(C142:F142)</f>
        <v>1.95</v>
      </c>
      <c r="H142" s="33" t="s">
        <v>6</v>
      </c>
    </row>
    <row r="143" spans="1:8">
      <c r="A143" s="63"/>
      <c r="B143" s="156"/>
      <c r="C143" s="115"/>
      <c r="D143" s="63"/>
      <c r="E143" s="113"/>
      <c r="F143" s="113"/>
      <c r="G143" s="115"/>
      <c r="H143" s="44"/>
    </row>
    <row r="144" spans="1:8">
      <c r="A144" s="63"/>
      <c r="B144" s="156"/>
      <c r="C144" s="115"/>
      <c r="D144" s="63"/>
      <c r="E144" s="113"/>
      <c r="F144" s="113"/>
      <c r="G144" s="36">
        <f>ROUND(SUM(G142:G143)*1.1,0)</f>
        <v>2</v>
      </c>
      <c r="H144" s="38" t="s">
        <v>6</v>
      </c>
    </row>
    <row r="145" spans="1:8">
      <c r="A145" s="63"/>
      <c r="B145" s="156"/>
      <c r="C145" s="115"/>
      <c r="D145" s="63"/>
      <c r="E145" s="113"/>
      <c r="F145" s="113"/>
      <c r="G145" s="115"/>
      <c r="H145" s="44"/>
    </row>
    <row r="146" spans="1:8">
      <c r="A146" s="10"/>
      <c r="B146" s="114"/>
      <c r="C146" s="12"/>
      <c r="D146" s="10"/>
      <c r="E146" s="113"/>
      <c r="F146" s="113"/>
      <c r="G146" s="113"/>
      <c r="H146" s="38"/>
    </row>
    <row r="147" spans="1:8">
      <c r="A147" s="80">
        <f>A122+1</f>
        <v>12</v>
      </c>
      <c r="B147" s="116" t="s">
        <v>135</v>
      </c>
      <c r="C147" s="81"/>
      <c r="D147" s="82"/>
      <c r="E147" s="82"/>
      <c r="F147" s="82"/>
      <c r="G147" s="82"/>
      <c r="H147" s="81"/>
    </row>
    <row r="148" spans="1:8">
      <c r="A148" s="80"/>
      <c r="B148" s="117" t="s">
        <v>602</v>
      </c>
      <c r="C148" s="81"/>
      <c r="D148" s="82"/>
      <c r="E148" s="82"/>
      <c r="F148" s="82"/>
      <c r="G148" s="82"/>
      <c r="H148" s="81"/>
    </row>
    <row r="149" spans="1:8">
      <c r="A149" s="84"/>
      <c r="B149" s="88" t="s">
        <v>417</v>
      </c>
      <c r="C149" s="86">
        <v>1</v>
      </c>
      <c r="D149" s="87">
        <v>6.5</v>
      </c>
      <c r="E149" s="87">
        <v>0.2</v>
      </c>
      <c r="F149" s="82">
        <v>1</v>
      </c>
      <c r="G149" s="35">
        <f>PRODUCT(C149:F149)</f>
        <v>1.3</v>
      </c>
      <c r="H149" s="81" t="s">
        <v>7</v>
      </c>
    </row>
    <row r="150" spans="1:8">
      <c r="A150" s="84"/>
      <c r="B150" s="88"/>
      <c r="C150" s="86"/>
      <c r="D150" s="87"/>
      <c r="E150" s="87"/>
      <c r="F150" s="87"/>
      <c r="G150" s="42"/>
      <c r="H150" s="86"/>
    </row>
    <row r="151" spans="1:8">
      <c r="A151" s="80"/>
      <c r="B151" s="116" t="s">
        <v>139</v>
      </c>
      <c r="C151" s="81"/>
      <c r="D151" s="82"/>
      <c r="E151" s="82"/>
      <c r="F151" s="82"/>
      <c r="G151" s="36">
        <f>ROUNDUP(SUM(G149:G150)*1.1,0)</f>
        <v>2</v>
      </c>
      <c r="H151" s="80" t="s">
        <v>7</v>
      </c>
    </row>
    <row r="152" spans="1:8">
      <c r="A152" s="84"/>
      <c r="B152" s="85"/>
      <c r="C152" s="86"/>
      <c r="D152" s="87"/>
      <c r="E152" s="87"/>
      <c r="F152" s="87"/>
      <c r="G152" s="45"/>
      <c r="H152" s="84"/>
    </row>
    <row r="153" spans="1:8">
      <c r="A153" s="80">
        <f>A147+1</f>
        <v>13</v>
      </c>
      <c r="B153" s="116" t="s">
        <v>140</v>
      </c>
      <c r="C153" s="81"/>
      <c r="D153" s="82"/>
      <c r="E153" s="82"/>
      <c r="F153" s="82"/>
      <c r="G153" s="82"/>
      <c r="H153" s="81"/>
    </row>
    <row r="154" spans="1:8">
      <c r="A154" s="80"/>
      <c r="B154" s="116" t="s">
        <v>191</v>
      </c>
      <c r="C154" s="81"/>
      <c r="D154" s="82"/>
      <c r="E154" s="82"/>
      <c r="F154" s="82"/>
      <c r="G154" s="82"/>
      <c r="H154" s="81"/>
    </row>
    <row r="155" spans="1:8">
      <c r="A155" s="84"/>
      <c r="B155" s="88" t="s">
        <v>418</v>
      </c>
      <c r="C155" s="86">
        <v>1</v>
      </c>
      <c r="D155" s="87">
        <v>6.5</v>
      </c>
      <c r="E155" s="87"/>
      <c r="F155" s="82">
        <v>2.2000000000000002</v>
      </c>
      <c r="G155" s="82">
        <f>PRODUCT(C155:F155)</f>
        <v>14.3</v>
      </c>
      <c r="H155" s="81" t="s">
        <v>6</v>
      </c>
    </row>
    <row r="156" spans="1:8">
      <c r="A156" s="98"/>
      <c r="B156" s="99"/>
      <c r="C156" s="100"/>
      <c r="D156" s="103"/>
      <c r="E156" s="103"/>
      <c r="F156" s="103"/>
      <c r="G156" s="195"/>
      <c r="H156" s="100"/>
    </row>
    <row r="157" spans="1:8">
      <c r="A157" s="80"/>
      <c r="B157" s="83"/>
      <c r="C157" s="81"/>
      <c r="D157" s="82"/>
      <c r="E157" s="82"/>
      <c r="F157" s="89" t="s">
        <v>33</v>
      </c>
      <c r="G157" s="36">
        <f>ROUND(SUM(G155:G156)*1.1,0)</f>
        <v>16</v>
      </c>
      <c r="H157" s="80" t="s">
        <v>6</v>
      </c>
    </row>
    <row r="158" spans="1:8">
      <c r="A158" s="80"/>
      <c r="B158" s="83"/>
      <c r="C158" s="81"/>
      <c r="D158" s="82"/>
      <c r="E158" s="82"/>
      <c r="F158" s="89"/>
      <c r="G158" s="89"/>
      <c r="H158" s="80"/>
    </row>
    <row r="159" spans="1:8">
      <c r="A159" s="80"/>
      <c r="B159" s="116" t="s">
        <v>142</v>
      </c>
      <c r="C159" s="81"/>
      <c r="D159" s="89"/>
      <c r="E159" s="80"/>
      <c r="F159" s="82"/>
      <c r="G159" s="89">
        <f>G157</f>
        <v>16</v>
      </c>
      <c r="H159" s="80" t="s">
        <v>6</v>
      </c>
    </row>
    <row r="160" spans="1:8">
      <c r="A160" s="80"/>
      <c r="B160" s="116"/>
      <c r="C160" s="89"/>
      <c r="D160" s="89"/>
      <c r="E160" s="638"/>
      <c r="F160" s="639"/>
      <c r="G160" s="113"/>
      <c r="H160" s="80"/>
    </row>
    <row r="161" spans="1:15">
      <c r="A161" s="80">
        <f>A153+1</f>
        <v>14</v>
      </c>
      <c r="B161" s="116" t="s">
        <v>146</v>
      </c>
      <c r="C161" s="89"/>
      <c r="D161" s="89"/>
      <c r="E161" s="80"/>
      <c r="F161" s="89"/>
      <c r="G161" s="89"/>
      <c r="H161" s="80"/>
    </row>
    <row r="162" spans="1:15">
      <c r="A162" s="80"/>
      <c r="B162" s="116" t="s">
        <v>147</v>
      </c>
      <c r="C162" s="89"/>
      <c r="D162" s="89"/>
      <c r="E162" s="80"/>
      <c r="F162" s="89"/>
      <c r="G162" s="89"/>
      <c r="H162" s="80"/>
    </row>
    <row r="163" spans="1:15">
      <c r="A163" s="80"/>
      <c r="B163" s="83" t="s">
        <v>64</v>
      </c>
      <c r="C163" s="119"/>
      <c r="D163" s="82"/>
      <c r="E163" s="82"/>
      <c r="F163" s="82"/>
      <c r="G163" s="82">
        <f t="shared" ref="G163" si="2">PRODUCT(C163:F163)</f>
        <v>0</v>
      </c>
      <c r="H163" s="81" t="s">
        <v>6</v>
      </c>
    </row>
    <row r="164" spans="1:15">
      <c r="A164" s="80"/>
      <c r="B164" s="116"/>
      <c r="C164" s="89"/>
      <c r="D164" s="89"/>
      <c r="E164" s="80"/>
      <c r="F164" s="89"/>
      <c r="G164" s="89"/>
      <c r="H164" s="80"/>
    </row>
    <row r="165" spans="1:15">
      <c r="A165" s="80"/>
      <c r="B165" s="83"/>
      <c r="C165" s="81"/>
      <c r="D165" s="82"/>
      <c r="E165" s="82"/>
      <c r="F165" s="89"/>
      <c r="G165" s="36">
        <f>ROUND(SUM(G163:G164)*1.1,0)</f>
        <v>0</v>
      </c>
      <c r="H165" s="80" t="s">
        <v>6</v>
      </c>
    </row>
    <row r="166" spans="1:15" ht="15.75" customHeight="1">
      <c r="A166" s="80"/>
      <c r="B166" s="116" t="s">
        <v>148</v>
      </c>
      <c r="C166" s="89"/>
      <c r="D166" s="89"/>
      <c r="E166" s="80"/>
      <c r="F166" s="89" t="s">
        <v>23</v>
      </c>
      <c r="G166" s="89">
        <f>G165</f>
        <v>0</v>
      </c>
      <c r="H166" s="80" t="s">
        <v>6</v>
      </c>
    </row>
    <row r="167" spans="1:15" ht="15.75" customHeight="1">
      <c r="A167" s="84"/>
      <c r="B167" s="85"/>
      <c r="C167" s="90"/>
      <c r="D167" s="90"/>
      <c r="E167" s="84"/>
      <c r="F167" s="90"/>
      <c r="G167" s="90"/>
      <c r="H167" s="84"/>
    </row>
    <row r="168" spans="1:15">
      <c r="A168" s="94">
        <f>A161+1</f>
        <v>15</v>
      </c>
      <c r="B168" s="95" t="s">
        <v>156</v>
      </c>
      <c r="C168" s="96"/>
      <c r="D168" s="104"/>
      <c r="E168" s="104"/>
      <c r="F168" s="104"/>
      <c r="G168" s="97"/>
      <c r="H168" s="94"/>
    </row>
    <row r="169" spans="1:15">
      <c r="A169" s="94"/>
      <c r="B169" s="95" t="s">
        <v>157</v>
      </c>
      <c r="C169" s="97"/>
      <c r="D169" s="97"/>
      <c r="E169" s="104"/>
      <c r="F169" s="104"/>
      <c r="G169" s="97">
        <f>G159</f>
        <v>16</v>
      </c>
      <c r="H169" s="94" t="s">
        <v>6</v>
      </c>
    </row>
    <row r="170" spans="1:15">
      <c r="A170" s="94"/>
      <c r="B170" s="95" t="s">
        <v>158</v>
      </c>
      <c r="C170" s="97"/>
      <c r="D170" s="97"/>
      <c r="E170" s="104"/>
      <c r="F170" s="104"/>
      <c r="G170" s="97">
        <v>0</v>
      </c>
      <c r="H170" s="94" t="s">
        <v>6</v>
      </c>
      <c r="I170" s="177"/>
      <c r="J170" s="177"/>
      <c r="K170" s="177"/>
      <c r="L170" s="177"/>
      <c r="M170" s="177"/>
      <c r="N170" s="177"/>
      <c r="O170" s="177"/>
    </row>
    <row r="171" spans="1:15" ht="15.75" customHeight="1">
      <c r="A171" s="84"/>
      <c r="B171" s="85"/>
      <c r="C171" s="90"/>
      <c r="D171" s="90"/>
      <c r="E171" s="84"/>
      <c r="F171" s="90"/>
      <c r="G171" s="90"/>
      <c r="H171" s="84"/>
      <c r="I171" s="177"/>
      <c r="J171" s="177"/>
      <c r="K171" s="177"/>
      <c r="L171" s="177"/>
      <c r="M171" s="177"/>
      <c r="N171" s="177"/>
      <c r="O171" s="177"/>
    </row>
    <row r="172" spans="1:15">
      <c r="A172" s="63"/>
      <c r="B172" s="124" t="s">
        <v>504</v>
      </c>
      <c r="C172" s="157"/>
      <c r="D172" s="157"/>
      <c r="E172" s="157"/>
      <c r="F172" s="157"/>
      <c r="G172" s="36"/>
      <c r="H172" s="44"/>
      <c r="I172" s="177"/>
      <c r="J172" s="177"/>
      <c r="K172" s="177"/>
      <c r="L172" s="177"/>
      <c r="M172" s="177"/>
      <c r="N172" s="177"/>
      <c r="O172" s="177"/>
    </row>
    <row r="173" spans="1:15">
      <c r="A173" s="63">
        <f>A168+1</f>
        <v>16</v>
      </c>
      <c r="B173" s="124" t="s">
        <v>623</v>
      </c>
      <c r="C173" s="157"/>
      <c r="D173" s="157"/>
      <c r="E173" s="157"/>
      <c r="F173" s="157"/>
      <c r="G173" s="45"/>
      <c r="H173" s="44"/>
    </row>
    <row r="174" spans="1:15">
      <c r="A174" s="63"/>
      <c r="B174" s="176" t="s">
        <v>524</v>
      </c>
      <c r="C174" s="157">
        <v>1</v>
      </c>
      <c r="D174" s="157">
        <v>3.5</v>
      </c>
      <c r="E174" s="157">
        <v>3</v>
      </c>
      <c r="F174" s="157">
        <v>0.15</v>
      </c>
      <c r="G174" s="82">
        <f t="shared" ref="G174" si="3">PRODUCT(C174:F174)</f>
        <v>1.575</v>
      </c>
      <c r="H174" s="81" t="s">
        <v>7</v>
      </c>
    </row>
    <row r="175" spans="1:15">
      <c r="A175" s="63"/>
      <c r="B175" s="176"/>
      <c r="C175" s="157"/>
      <c r="D175" s="157"/>
      <c r="E175" s="157"/>
      <c r="F175" s="157"/>
      <c r="G175" s="87"/>
      <c r="H175" s="44"/>
    </row>
    <row r="176" spans="1:15">
      <c r="A176" s="63"/>
      <c r="B176" s="124"/>
      <c r="C176" s="157"/>
      <c r="D176" s="157"/>
      <c r="E176" s="157"/>
      <c r="F176" s="157"/>
      <c r="G176" s="36">
        <f>ROUND(SUM(G174:G175)*1.1,0)</f>
        <v>2</v>
      </c>
      <c r="H176" s="80" t="s">
        <v>7</v>
      </c>
    </row>
    <row r="177" spans="1:15">
      <c r="A177" s="63"/>
      <c r="B177" s="124"/>
      <c r="C177" s="157"/>
      <c r="D177" s="157"/>
      <c r="E177" s="157"/>
      <c r="F177" s="157"/>
      <c r="G177" s="45"/>
      <c r="H177" s="44"/>
    </row>
    <row r="178" spans="1:15" s="177" customFormat="1">
      <c r="A178" s="180">
        <f>A173+1</f>
        <v>17</v>
      </c>
      <c r="B178" s="92" t="s">
        <v>506</v>
      </c>
      <c r="C178" s="140"/>
      <c r="D178" s="140"/>
      <c r="E178" s="140"/>
      <c r="F178" s="140"/>
      <c r="G178" s="140"/>
      <c r="H178" s="139"/>
      <c r="I178"/>
      <c r="J178"/>
      <c r="K178"/>
      <c r="L178"/>
      <c r="M178"/>
      <c r="N178"/>
      <c r="O178"/>
    </row>
    <row r="179" spans="1:15" s="177" customFormat="1">
      <c r="A179" s="139"/>
      <c r="B179" s="140" t="s">
        <v>507</v>
      </c>
      <c r="C179" s="140"/>
      <c r="D179" s="131"/>
      <c r="E179" s="139" t="s">
        <v>508</v>
      </c>
      <c r="F179" s="139" t="s">
        <v>508</v>
      </c>
      <c r="G179" s="131">
        <f>+C179*D179</f>
        <v>0</v>
      </c>
      <c r="H179" s="139" t="s">
        <v>509</v>
      </c>
      <c r="I179"/>
      <c r="J179"/>
      <c r="K179"/>
      <c r="L179"/>
      <c r="M179"/>
      <c r="N179"/>
      <c r="O179"/>
    </row>
    <row r="180" spans="1:15" s="177" customFormat="1">
      <c r="A180" s="139"/>
      <c r="B180" s="140"/>
      <c r="C180" s="140"/>
      <c r="D180" s="140"/>
      <c r="E180" s="140"/>
      <c r="F180" s="178" t="s">
        <v>510</v>
      </c>
      <c r="G180" s="179">
        <f>ROUNDUP(G179,0)</f>
        <v>0</v>
      </c>
      <c r="H180" s="180" t="s">
        <v>509</v>
      </c>
      <c r="I180"/>
      <c r="J180"/>
      <c r="K180"/>
      <c r="L180"/>
      <c r="M180"/>
      <c r="N180"/>
      <c r="O180"/>
    </row>
    <row r="181" spans="1:15">
      <c r="A181" s="63">
        <f>A178+1</f>
        <v>18</v>
      </c>
      <c r="B181" s="124" t="s">
        <v>511</v>
      </c>
      <c r="C181" s="157"/>
      <c r="D181" s="157"/>
      <c r="E181" s="157"/>
      <c r="F181" s="157"/>
      <c r="G181" s="45"/>
      <c r="H181" s="44"/>
    </row>
    <row r="182" spans="1:15">
      <c r="A182" s="63"/>
      <c r="B182" s="176" t="s">
        <v>505</v>
      </c>
      <c r="C182" s="157">
        <v>1</v>
      </c>
      <c r="D182" s="157">
        <v>3.5</v>
      </c>
      <c r="E182" s="157">
        <v>3</v>
      </c>
      <c r="F182" s="157"/>
      <c r="G182" s="35">
        <f>PRODUCT(C182:F182)</f>
        <v>10.5</v>
      </c>
      <c r="H182" s="44" t="s">
        <v>6</v>
      </c>
    </row>
    <row r="183" spans="1:15">
      <c r="A183" s="63"/>
      <c r="B183" s="176"/>
      <c r="C183" s="157"/>
      <c r="D183" s="157"/>
      <c r="E183" s="157"/>
      <c r="F183" s="157"/>
      <c r="G183" s="45"/>
      <c r="H183" s="44"/>
    </row>
    <row r="184" spans="1:15">
      <c r="A184" s="63"/>
      <c r="B184" s="176"/>
      <c r="C184" s="157"/>
      <c r="D184" s="157"/>
      <c r="E184" s="157"/>
      <c r="F184" s="157"/>
      <c r="G184" s="36">
        <f>ROUND(SUM(G182:G183)*1.1,0)</f>
        <v>12</v>
      </c>
      <c r="H184" s="44" t="s">
        <v>6</v>
      </c>
    </row>
    <row r="185" spans="1:15">
      <c r="A185" s="84"/>
      <c r="B185" s="88"/>
      <c r="C185" s="86"/>
      <c r="D185" s="87"/>
      <c r="E185" s="87"/>
      <c r="F185" s="90"/>
      <c r="G185" s="90"/>
      <c r="H185" s="84"/>
    </row>
    <row r="186" spans="1:15">
      <c r="A186" s="98">
        <f>A181+1</f>
        <v>19</v>
      </c>
      <c r="B186" s="99" t="s">
        <v>1055</v>
      </c>
      <c r="C186" s="100"/>
      <c r="D186" s="101"/>
      <c r="E186" s="98"/>
      <c r="F186" s="101"/>
      <c r="G186" s="101"/>
      <c r="H186" s="98"/>
    </row>
    <row r="187" spans="1:15">
      <c r="A187" s="98"/>
      <c r="B187" s="102" t="s">
        <v>347</v>
      </c>
      <c r="C187" s="100">
        <v>1</v>
      </c>
      <c r="D187" s="103">
        <v>4</v>
      </c>
      <c r="E187" s="103">
        <v>3.5</v>
      </c>
      <c r="F187" s="101"/>
      <c r="G187" s="104">
        <f>PRODUCT(C187:F187)</f>
        <v>14</v>
      </c>
      <c r="H187" s="96" t="s">
        <v>6</v>
      </c>
    </row>
    <row r="188" spans="1:15">
      <c r="A188" s="98"/>
      <c r="B188" s="102" t="s">
        <v>527</v>
      </c>
      <c r="C188" s="100">
        <v>1</v>
      </c>
      <c r="D188" s="103">
        <v>6.5</v>
      </c>
      <c r="E188" s="103"/>
      <c r="F188" s="103">
        <v>2.6</v>
      </c>
      <c r="G188" s="104">
        <f>PRODUCT(C188:F188)</f>
        <v>16.900000000000002</v>
      </c>
      <c r="H188" s="96" t="s">
        <v>6</v>
      </c>
    </row>
    <row r="189" spans="1:15">
      <c r="A189" s="98"/>
      <c r="B189" s="102"/>
      <c r="C189" s="100"/>
      <c r="D189" s="103"/>
      <c r="E189" s="103"/>
      <c r="F189" s="101"/>
      <c r="G189" s="103"/>
      <c r="H189" s="100"/>
    </row>
    <row r="190" spans="1:15">
      <c r="A190" s="98"/>
      <c r="B190" s="102"/>
      <c r="C190" s="100"/>
      <c r="D190" s="101"/>
      <c r="E190" s="98"/>
      <c r="F190" s="101"/>
      <c r="G190" s="97">
        <f>ROUND(SUM(G187:G189),0)</f>
        <v>31</v>
      </c>
      <c r="H190" s="94" t="s">
        <v>6</v>
      </c>
    </row>
    <row r="191" spans="1:15">
      <c r="A191" s="98"/>
      <c r="B191" s="99"/>
      <c r="C191" s="100"/>
      <c r="D191" s="101"/>
      <c r="E191" s="98"/>
      <c r="F191" s="97" t="s">
        <v>33</v>
      </c>
      <c r="G191" s="97">
        <f>G190</f>
        <v>31</v>
      </c>
      <c r="H191" s="94" t="s">
        <v>6</v>
      </c>
    </row>
    <row r="192" spans="1:15">
      <c r="A192" s="80"/>
      <c r="B192" s="83"/>
      <c r="C192" s="81"/>
      <c r="D192" s="82"/>
      <c r="E192" s="82"/>
      <c r="F192" s="82"/>
      <c r="G192" s="89"/>
      <c r="H192" s="81"/>
    </row>
    <row r="193" spans="1:8">
      <c r="A193" s="84">
        <f>A186+1</f>
        <v>20</v>
      </c>
      <c r="B193" s="85" t="s">
        <v>368</v>
      </c>
      <c r="C193" s="86"/>
      <c r="D193" s="87"/>
      <c r="E193" s="87"/>
      <c r="F193" s="87"/>
      <c r="G193" s="90"/>
      <c r="H193" s="86"/>
    </row>
    <row r="194" spans="1:8">
      <c r="A194" s="80"/>
      <c r="B194" s="83"/>
      <c r="C194" s="81"/>
      <c r="D194" s="82"/>
      <c r="E194" s="82"/>
      <c r="F194" s="82"/>
      <c r="G194" s="104"/>
      <c r="H194" s="96"/>
    </row>
    <row r="195" spans="1:8">
      <c r="A195" s="137" t="s">
        <v>70</v>
      </c>
      <c r="B195" s="126" t="s">
        <v>370</v>
      </c>
      <c r="C195" s="137"/>
      <c r="D195" s="127"/>
      <c r="E195" s="127"/>
      <c r="F195" s="127"/>
      <c r="G195" s="128"/>
      <c r="H195" s="129"/>
    </row>
    <row r="196" spans="1:8">
      <c r="A196" s="137"/>
      <c r="B196" s="126" t="s">
        <v>371</v>
      </c>
      <c r="C196" s="137"/>
      <c r="D196" s="127"/>
      <c r="E196" s="127"/>
      <c r="F196" s="127"/>
      <c r="G196" s="128"/>
      <c r="H196" s="129"/>
    </row>
    <row r="197" spans="1:8">
      <c r="A197" s="137"/>
      <c r="B197" s="130" t="s">
        <v>372</v>
      </c>
      <c r="C197" s="137">
        <f>(4)*4</f>
        <v>16</v>
      </c>
      <c r="D197" s="127"/>
      <c r="E197" s="127"/>
      <c r="F197" s="127">
        <v>0.6</v>
      </c>
      <c r="G197" s="131">
        <f>PRODUCT(C197:F197)</f>
        <v>9.6</v>
      </c>
      <c r="H197" s="132" t="s">
        <v>9</v>
      </c>
    </row>
    <row r="198" spans="1:8">
      <c r="A198" s="137"/>
      <c r="B198" s="126"/>
      <c r="C198" s="137"/>
      <c r="D198" s="127"/>
      <c r="E198" s="127"/>
      <c r="F198" s="127"/>
      <c r="G198" s="128"/>
      <c r="H198" s="129"/>
    </row>
    <row r="199" spans="1:8">
      <c r="A199" s="137"/>
      <c r="B199" s="125"/>
      <c r="C199" s="137"/>
      <c r="D199" s="127"/>
      <c r="E199" s="127"/>
      <c r="F199" s="127"/>
      <c r="G199" s="128">
        <f>SUM(G197:G198)*1.1</f>
        <v>10.56</v>
      </c>
      <c r="H199" s="132" t="s">
        <v>369</v>
      </c>
    </row>
    <row r="200" spans="1:8">
      <c r="A200" s="133"/>
      <c r="B200" s="125" t="s">
        <v>373</v>
      </c>
      <c r="C200" s="137">
        <v>1</v>
      </c>
      <c r="D200" s="134">
        <f>G199</f>
        <v>10.56</v>
      </c>
      <c r="E200" s="134" t="s">
        <v>113</v>
      </c>
      <c r="F200" s="134">
        <v>2.85</v>
      </c>
      <c r="G200" s="134">
        <f>D200*F200</f>
        <v>30.096000000000004</v>
      </c>
      <c r="H200" s="135"/>
    </row>
    <row r="201" spans="1:8">
      <c r="A201" s="133"/>
      <c r="B201" s="125"/>
      <c r="C201" s="137"/>
      <c r="D201" s="134"/>
      <c r="E201" s="134"/>
      <c r="F201" s="128" t="s">
        <v>41</v>
      </c>
      <c r="G201" s="128">
        <f>ROUND(G200,0)</f>
        <v>30</v>
      </c>
      <c r="H201" s="132" t="s">
        <v>120</v>
      </c>
    </row>
    <row r="202" spans="1:8">
      <c r="A202" s="133"/>
      <c r="B202" s="125"/>
      <c r="C202" s="137"/>
      <c r="D202" s="134"/>
      <c r="E202" s="134"/>
      <c r="F202" s="128"/>
      <c r="G202" s="128"/>
      <c r="H202" s="132"/>
    </row>
    <row r="203" spans="1:8">
      <c r="A203" s="133"/>
      <c r="B203" s="130" t="s">
        <v>499</v>
      </c>
      <c r="C203" s="137"/>
      <c r="D203" s="134"/>
      <c r="E203" s="134"/>
      <c r="F203" s="128"/>
      <c r="G203" s="128"/>
      <c r="H203" s="132"/>
    </row>
    <row r="204" spans="1:8">
      <c r="A204" s="137"/>
      <c r="B204" s="130" t="s">
        <v>379</v>
      </c>
      <c r="C204" s="137">
        <f>(4)*4</f>
        <v>16</v>
      </c>
      <c r="D204" s="127"/>
      <c r="E204" s="127"/>
      <c r="F204" s="127">
        <f>0.2+0.15</f>
        <v>0.35</v>
      </c>
      <c r="G204" s="131">
        <f>PRODUCT(C204:F204)</f>
        <v>5.6</v>
      </c>
      <c r="H204" s="132" t="s">
        <v>9</v>
      </c>
    </row>
    <row r="205" spans="1:8">
      <c r="A205" s="137"/>
      <c r="B205" s="126"/>
      <c r="C205" s="137"/>
      <c r="D205" s="127"/>
      <c r="E205" s="127"/>
      <c r="F205" s="127"/>
      <c r="G205" s="128"/>
      <c r="H205" s="129"/>
    </row>
    <row r="206" spans="1:8">
      <c r="A206" s="137"/>
      <c r="B206" s="125"/>
      <c r="C206" s="137"/>
      <c r="D206" s="127"/>
      <c r="E206" s="127"/>
      <c r="F206" s="127"/>
      <c r="G206" s="128">
        <f>SUM(G204:G205)*1.1</f>
        <v>6.16</v>
      </c>
      <c r="H206" s="132" t="s">
        <v>369</v>
      </c>
    </row>
    <row r="207" spans="1:8">
      <c r="A207" s="133"/>
      <c r="B207" s="125" t="s">
        <v>380</v>
      </c>
      <c r="C207" s="137">
        <v>1</v>
      </c>
      <c r="D207" s="134">
        <f>G206</f>
        <v>6.16</v>
      </c>
      <c r="E207" s="134" t="s">
        <v>113</v>
      </c>
      <c r="F207" s="134">
        <v>1.6</v>
      </c>
      <c r="G207" s="134">
        <f>D207*F207</f>
        <v>9.8560000000000016</v>
      </c>
      <c r="H207" s="135"/>
    </row>
    <row r="208" spans="1:8">
      <c r="A208" s="133"/>
      <c r="B208" s="125"/>
      <c r="C208" s="137"/>
      <c r="D208" s="134"/>
      <c r="E208" s="134"/>
      <c r="F208" s="128" t="s">
        <v>41</v>
      </c>
      <c r="G208" s="128">
        <f>ROUND(G207,0)</f>
        <v>10</v>
      </c>
      <c r="H208" s="132" t="s">
        <v>120</v>
      </c>
    </row>
    <row r="209" spans="1:8">
      <c r="A209" s="133"/>
      <c r="B209" s="130" t="s">
        <v>381</v>
      </c>
      <c r="C209" s="137"/>
      <c r="D209" s="134"/>
      <c r="E209" s="134"/>
      <c r="F209" s="128"/>
      <c r="G209" s="128">
        <f>G208+G201</f>
        <v>40</v>
      </c>
      <c r="H209" s="129" t="s">
        <v>120</v>
      </c>
    </row>
    <row r="210" spans="1:8">
      <c r="A210" s="84"/>
      <c r="B210" s="88"/>
      <c r="C210" s="86"/>
      <c r="D210" s="87"/>
      <c r="E210" s="87"/>
      <c r="F210" s="87"/>
      <c r="G210" s="103"/>
      <c r="H210" s="100"/>
    </row>
    <row r="211" spans="1:8">
      <c r="A211" s="84" t="s">
        <v>374</v>
      </c>
      <c r="B211" s="130" t="s">
        <v>375</v>
      </c>
      <c r="C211" s="137"/>
      <c r="D211" s="134"/>
      <c r="E211" s="127"/>
      <c r="F211" s="136"/>
      <c r="G211" s="128"/>
      <c r="H211" s="129"/>
    </row>
    <row r="212" spans="1:8">
      <c r="A212" s="84"/>
      <c r="B212" s="130" t="s">
        <v>382</v>
      </c>
      <c r="C212" s="137"/>
      <c r="D212" s="134"/>
      <c r="E212" s="127"/>
      <c r="F212" s="136"/>
      <c r="G212" s="128"/>
      <c r="H212" s="129"/>
    </row>
    <row r="213" spans="1:8">
      <c r="A213" s="125"/>
      <c r="B213" s="125" t="s">
        <v>377</v>
      </c>
      <c r="C213" s="137">
        <f>4*4</f>
        <v>16</v>
      </c>
      <c r="D213" s="134">
        <v>0.3</v>
      </c>
      <c r="E213" s="127">
        <v>0.3</v>
      </c>
      <c r="F213" s="127"/>
      <c r="G213" s="134">
        <f>PRODUCT(C213:F213)</f>
        <v>1.44</v>
      </c>
      <c r="H213" s="132" t="s">
        <v>6</v>
      </c>
    </row>
    <row r="214" spans="1:8">
      <c r="A214" s="125"/>
      <c r="B214" s="125"/>
      <c r="C214" s="137"/>
      <c r="D214" s="127"/>
      <c r="E214" s="127"/>
      <c r="F214" s="127" t="s">
        <v>33</v>
      </c>
      <c r="G214" s="134">
        <f>ROUND(SUM(G213),2)</f>
        <v>1.44</v>
      </c>
      <c r="H214" s="132" t="s">
        <v>6</v>
      </c>
    </row>
    <row r="215" spans="1:8">
      <c r="A215" s="125"/>
      <c r="B215" s="125"/>
      <c r="C215" s="137"/>
      <c r="D215" s="127"/>
      <c r="E215" s="127"/>
      <c r="F215" s="127"/>
      <c r="G215" s="134"/>
      <c r="H215" s="132"/>
    </row>
    <row r="216" spans="1:8">
      <c r="A216" s="125"/>
      <c r="B216" s="125" t="s">
        <v>378</v>
      </c>
      <c r="C216" s="137"/>
      <c r="D216" s="134">
        <f>314/2</f>
        <v>157</v>
      </c>
      <c r="E216" s="127"/>
      <c r="F216" s="136"/>
      <c r="G216" s="128">
        <f>ROUND((G214*D216)*1.1,0)</f>
        <v>249</v>
      </c>
      <c r="H216" s="129" t="s">
        <v>376</v>
      </c>
    </row>
    <row r="217" spans="1:8">
      <c r="A217" s="84"/>
      <c r="B217" s="88"/>
      <c r="C217" s="86"/>
      <c r="D217" s="87"/>
      <c r="E217" s="87"/>
      <c r="F217" s="87"/>
      <c r="G217" s="103"/>
      <c r="H217" s="100"/>
    </row>
    <row r="218" spans="1:8">
      <c r="A218" s="84"/>
      <c r="B218" s="88"/>
      <c r="C218" s="86"/>
      <c r="D218" s="87"/>
      <c r="E218" s="87"/>
      <c r="F218" s="87"/>
      <c r="G218" s="103"/>
      <c r="H218" s="100"/>
    </row>
    <row r="219" spans="1:8">
      <c r="A219" s="84"/>
      <c r="B219" s="130" t="s">
        <v>383</v>
      </c>
      <c r="C219" s="86"/>
      <c r="D219" s="87"/>
      <c r="E219" s="87"/>
      <c r="F219" s="87"/>
      <c r="G219" s="103"/>
      <c r="H219" s="100"/>
    </row>
    <row r="220" spans="1:8">
      <c r="A220" s="84"/>
      <c r="B220" s="130" t="s">
        <v>382</v>
      </c>
      <c r="C220" s="137"/>
      <c r="D220" s="134"/>
      <c r="E220" s="127"/>
      <c r="F220" s="136"/>
      <c r="G220" s="128"/>
      <c r="H220" s="129"/>
    </row>
    <row r="221" spans="1:8">
      <c r="A221" s="125"/>
      <c r="B221" s="125" t="s">
        <v>385</v>
      </c>
      <c r="C221" s="137">
        <f>4*4</f>
        <v>16</v>
      </c>
      <c r="D221" s="134">
        <v>0.25</v>
      </c>
      <c r="E221" s="127">
        <v>0.3</v>
      </c>
      <c r="F221" s="127"/>
      <c r="G221" s="134">
        <f>PRODUCT(C221:F221)</f>
        <v>1.2</v>
      </c>
      <c r="H221" s="132" t="s">
        <v>6</v>
      </c>
    </row>
    <row r="222" spans="1:8">
      <c r="A222" s="125"/>
      <c r="B222" s="125"/>
      <c r="C222" s="137"/>
      <c r="D222" s="127"/>
      <c r="E222" s="127"/>
      <c r="F222" s="127" t="s">
        <v>33</v>
      </c>
      <c r="G222" s="134">
        <f>ROUND(SUM(G221),2)</f>
        <v>1.2</v>
      </c>
      <c r="H222" s="132" t="s">
        <v>6</v>
      </c>
    </row>
    <row r="223" spans="1:8">
      <c r="A223" s="125"/>
      <c r="B223" s="125"/>
      <c r="C223" s="137"/>
      <c r="D223" s="127"/>
      <c r="E223" s="127"/>
      <c r="F223" s="127"/>
      <c r="G223" s="134"/>
      <c r="H223" s="132"/>
    </row>
    <row r="224" spans="1:8">
      <c r="A224" s="125"/>
      <c r="B224" s="125" t="s">
        <v>386</v>
      </c>
      <c r="C224" s="137"/>
      <c r="D224" s="134">
        <f>157/2</f>
        <v>78.5</v>
      </c>
      <c r="E224" s="127"/>
      <c r="F224" s="136"/>
      <c r="G224" s="128">
        <f>ROUND((G222*D224)*1.1,0)</f>
        <v>104</v>
      </c>
      <c r="H224" s="129" t="s">
        <v>376</v>
      </c>
    </row>
    <row r="225" spans="1:8">
      <c r="A225" s="125"/>
      <c r="B225" s="125"/>
      <c r="C225" s="137"/>
      <c r="D225" s="134"/>
      <c r="E225" s="127"/>
      <c r="F225" s="136"/>
      <c r="G225" s="128"/>
      <c r="H225" s="129"/>
    </row>
    <row r="226" spans="1:8">
      <c r="A226" s="133"/>
      <c r="B226" s="130" t="s">
        <v>387</v>
      </c>
      <c r="C226" s="137"/>
      <c r="D226" s="134"/>
      <c r="E226" s="134"/>
      <c r="F226" s="128"/>
      <c r="G226" s="128">
        <f>G224+G216</f>
        <v>353</v>
      </c>
      <c r="H226" s="129" t="s">
        <v>120</v>
      </c>
    </row>
    <row r="227" spans="1:8">
      <c r="A227" s="125"/>
      <c r="B227" s="125"/>
      <c r="C227" s="137"/>
      <c r="D227" s="134"/>
      <c r="E227" s="127"/>
      <c r="F227" s="136"/>
      <c r="G227" s="128"/>
      <c r="H227" s="129"/>
    </row>
    <row r="228" spans="1:8">
      <c r="A228" s="84" t="s">
        <v>388</v>
      </c>
      <c r="B228" s="130" t="s">
        <v>528</v>
      </c>
      <c r="C228" s="137"/>
      <c r="D228" s="134"/>
      <c r="E228" s="127"/>
      <c r="F228" s="136"/>
      <c r="G228" s="128"/>
      <c r="H228" s="129"/>
    </row>
    <row r="229" spans="1:8">
      <c r="A229" s="84"/>
      <c r="B229" s="130" t="s">
        <v>401</v>
      </c>
      <c r="C229" s="137"/>
      <c r="D229" s="134"/>
      <c r="E229" s="127"/>
      <c r="F229" s="136"/>
      <c r="G229" s="128"/>
      <c r="H229" s="129"/>
    </row>
    <row r="230" spans="1:8">
      <c r="A230" s="84"/>
      <c r="B230" s="130" t="s">
        <v>389</v>
      </c>
      <c r="C230" s="137"/>
      <c r="D230" s="134"/>
      <c r="E230" s="127"/>
      <c r="F230" s="136"/>
      <c r="G230" s="128"/>
      <c r="H230" s="129"/>
    </row>
    <row r="231" spans="1:8">
      <c r="A231" s="84"/>
      <c r="B231" s="125" t="s">
        <v>1053</v>
      </c>
      <c r="C231" s="86">
        <v>4</v>
      </c>
      <c r="D231" s="87">
        <v>3.5</v>
      </c>
      <c r="E231" s="87"/>
      <c r="F231" s="87"/>
      <c r="G231" s="131">
        <f>PRODUCT(C231:F231)</f>
        <v>14</v>
      </c>
      <c r="H231" s="132" t="s">
        <v>9</v>
      </c>
    </row>
    <row r="232" spans="1:8">
      <c r="A232" s="137"/>
      <c r="B232" s="125"/>
      <c r="C232" s="137"/>
      <c r="D232" s="127"/>
      <c r="E232" s="127"/>
      <c r="F232" s="127"/>
      <c r="G232" s="128">
        <f>SUM(G231:G231)*1.1</f>
        <v>15.400000000000002</v>
      </c>
      <c r="H232" s="132" t="s">
        <v>369</v>
      </c>
    </row>
    <row r="233" spans="1:8">
      <c r="A233" s="133"/>
      <c r="B233" s="125" t="s">
        <v>1054</v>
      </c>
      <c r="C233" s="137">
        <v>1</v>
      </c>
      <c r="D233" s="134">
        <f>G232</f>
        <v>15.400000000000002</v>
      </c>
      <c r="E233" s="134" t="s">
        <v>113</v>
      </c>
      <c r="F233" s="134">
        <v>5.44</v>
      </c>
      <c r="G233" s="134">
        <f>D233*F233</f>
        <v>83.776000000000025</v>
      </c>
      <c r="H233" s="135"/>
    </row>
    <row r="234" spans="1:8">
      <c r="A234" s="133"/>
      <c r="B234" s="125"/>
      <c r="C234" s="137"/>
      <c r="D234" s="134"/>
      <c r="E234" s="134"/>
      <c r="F234" s="128" t="s">
        <v>41</v>
      </c>
      <c r="G234" s="128">
        <f>ROUND(G233,0)</f>
        <v>84</v>
      </c>
      <c r="H234" s="132" t="s">
        <v>120</v>
      </c>
    </row>
    <row r="235" spans="1:8">
      <c r="A235" s="84"/>
      <c r="B235" s="130"/>
      <c r="C235" s="86"/>
      <c r="D235" s="87"/>
      <c r="E235" s="87"/>
      <c r="F235" s="87"/>
      <c r="G235" s="103"/>
      <c r="H235" s="100"/>
    </row>
    <row r="236" spans="1:8">
      <c r="A236" s="84"/>
      <c r="B236" s="130" t="s">
        <v>391</v>
      </c>
      <c r="C236" s="137"/>
      <c r="D236" s="134"/>
      <c r="E236" s="127"/>
      <c r="F236" s="136"/>
      <c r="G236" s="128"/>
      <c r="H236" s="129"/>
    </row>
    <row r="237" spans="1:8">
      <c r="A237" s="84"/>
      <c r="B237" s="125" t="s">
        <v>1053</v>
      </c>
      <c r="C237" s="86">
        <v>4</v>
      </c>
      <c r="D237" s="87">
        <v>3.3</v>
      </c>
      <c r="E237" s="87"/>
      <c r="F237" s="87"/>
      <c r="G237" s="131">
        <f>PRODUCT(C237:F237)</f>
        <v>13.2</v>
      </c>
      <c r="H237" s="132" t="s">
        <v>9</v>
      </c>
    </row>
    <row r="238" spans="1:8">
      <c r="A238" s="137"/>
      <c r="B238" s="125"/>
      <c r="C238" s="137"/>
      <c r="D238" s="127"/>
      <c r="E238" s="127"/>
      <c r="F238" s="127"/>
      <c r="G238" s="128">
        <f>SUM(G237:G237)*1.1</f>
        <v>14.52</v>
      </c>
      <c r="H238" s="132" t="s">
        <v>369</v>
      </c>
    </row>
    <row r="239" spans="1:8">
      <c r="A239" s="133"/>
      <c r="B239" s="125" t="s">
        <v>1054</v>
      </c>
      <c r="C239" s="137">
        <v>1</v>
      </c>
      <c r="D239" s="134">
        <f>G238</f>
        <v>14.52</v>
      </c>
      <c r="E239" s="134" t="s">
        <v>113</v>
      </c>
      <c r="F239" s="134">
        <v>5.44</v>
      </c>
      <c r="G239" s="134">
        <f>D239*F239</f>
        <v>78.988799999999998</v>
      </c>
      <c r="H239" s="135"/>
    </row>
    <row r="240" spans="1:8">
      <c r="A240" s="133"/>
      <c r="B240" s="125"/>
      <c r="C240" s="137"/>
      <c r="D240" s="134"/>
      <c r="E240" s="134"/>
      <c r="F240" s="128" t="s">
        <v>41</v>
      </c>
      <c r="G240" s="128">
        <f>ROUND(G239,0)</f>
        <v>79</v>
      </c>
      <c r="H240" s="132" t="s">
        <v>120</v>
      </c>
    </row>
    <row r="241" spans="1:8">
      <c r="A241" s="84"/>
      <c r="B241" s="130"/>
      <c r="C241" s="86"/>
      <c r="D241" s="87"/>
      <c r="E241" s="87"/>
      <c r="F241" s="87"/>
      <c r="G241" s="103"/>
      <c r="H241" s="100"/>
    </row>
    <row r="242" spans="1:8">
      <c r="A242" s="133"/>
      <c r="B242" s="130" t="s">
        <v>392</v>
      </c>
      <c r="C242" s="137"/>
      <c r="D242" s="134"/>
      <c r="E242" s="134"/>
      <c r="F242" s="128"/>
      <c r="G242" s="128">
        <f>G240+G234</f>
        <v>163</v>
      </c>
      <c r="H242" s="129" t="s">
        <v>120</v>
      </c>
    </row>
    <row r="243" spans="1:8">
      <c r="A243" s="84"/>
      <c r="B243" s="130"/>
      <c r="C243" s="86"/>
      <c r="D243" s="87"/>
      <c r="E243" s="87"/>
      <c r="F243" s="87"/>
      <c r="G243" s="103"/>
      <c r="H243" s="100"/>
    </row>
    <row r="244" spans="1:8">
      <c r="A244" s="84"/>
      <c r="B244" s="130"/>
      <c r="C244" s="86"/>
      <c r="D244" s="87"/>
      <c r="E244" s="87"/>
      <c r="F244" s="87"/>
      <c r="G244" s="103"/>
      <c r="H244" s="100"/>
    </row>
    <row r="245" spans="1:8">
      <c r="A245" s="84" t="s">
        <v>393</v>
      </c>
      <c r="B245" s="130" t="s">
        <v>394</v>
      </c>
      <c r="C245" s="137"/>
      <c r="D245" s="134"/>
      <c r="E245" s="127"/>
      <c r="F245" s="136"/>
      <c r="G245" s="128"/>
      <c r="H245" s="129"/>
    </row>
    <row r="246" spans="1:8">
      <c r="A246" s="84"/>
      <c r="B246" s="130" t="s">
        <v>401</v>
      </c>
      <c r="C246" s="137"/>
      <c r="D246" s="134"/>
      <c r="E246" s="127"/>
      <c r="F246" s="136"/>
      <c r="G246" s="128"/>
      <c r="H246" s="129"/>
    </row>
    <row r="247" spans="1:8">
      <c r="A247" s="84"/>
      <c r="B247" s="125" t="s">
        <v>395</v>
      </c>
      <c r="C247" s="86">
        <v>3</v>
      </c>
      <c r="D247" s="87">
        <v>0.3</v>
      </c>
      <c r="E247" s="87"/>
      <c r="F247" s="87"/>
      <c r="G247" s="131">
        <f>PRODUCT(C247:F247)</f>
        <v>0.89999999999999991</v>
      </c>
      <c r="H247" s="132" t="s">
        <v>9</v>
      </c>
    </row>
    <row r="248" spans="1:8">
      <c r="A248" s="137"/>
      <c r="B248" s="125"/>
      <c r="C248" s="137"/>
      <c r="D248" s="127"/>
      <c r="E248" s="127"/>
      <c r="F248" s="127"/>
      <c r="G248" s="128">
        <f>SUM(G247:G247)*1.1</f>
        <v>0.99</v>
      </c>
      <c r="H248" s="132" t="s">
        <v>369</v>
      </c>
    </row>
    <row r="249" spans="1:8">
      <c r="A249" s="133"/>
      <c r="B249" s="125" t="s">
        <v>396</v>
      </c>
      <c r="C249" s="137">
        <v>1</v>
      </c>
      <c r="D249" s="134">
        <f>G248</f>
        <v>0.99</v>
      </c>
      <c r="E249" s="134" t="s">
        <v>113</v>
      </c>
      <c r="F249" s="134">
        <v>1.98</v>
      </c>
      <c r="G249" s="134">
        <f>D249*F249</f>
        <v>1.9601999999999999</v>
      </c>
      <c r="H249" s="135"/>
    </row>
    <row r="250" spans="1:8">
      <c r="A250" s="133"/>
      <c r="B250" s="125"/>
      <c r="C250" s="137"/>
      <c r="D250" s="134"/>
      <c r="E250" s="134"/>
      <c r="F250" s="128" t="s">
        <v>41</v>
      </c>
      <c r="G250" s="128">
        <f>ROUND(G249,0)</f>
        <v>2</v>
      </c>
      <c r="H250" s="132" t="s">
        <v>120</v>
      </c>
    </row>
    <row r="251" spans="1:8">
      <c r="A251" s="84"/>
      <c r="B251" s="130" t="s">
        <v>402</v>
      </c>
      <c r="C251" s="137"/>
      <c r="D251" s="134"/>
      <c r="E251" s="127"/>
      <c r="F251" s="136"/>
      <c r="G251" s="128"/>
      <c r="H251" s="129"/>
    </row>
    <row r="252" spans="1:8">
      <c r="A252" s="84"/>
      <c r="B252" s="125" t="s">
        <v>395</v>
      </c>
      <c r="C252" s="86">
        <v>3</v>
      </c>
      <c r="D252" s="87">
        <v>1.2</v>
      </c>
      <c r="E252" s="87"/>
      <c r="F252" s="87"/>
      <c r="G252" s="131">
        <f>PRODUCT(C252:F252)</f>
        <v>3.5999999999999996</v>
      </c>
      <c r="H252" s="132" t="s">
        <v>9</v>
      </c>
    </row>
    <row r="253" spans="1:8">
      <c r="A253" s="137"/>
      <c r="B253" s="125"/>
      <c r="C253" s="137"/>
      <c r="D253" s="127"/>
      <c r="E253" s="127"/>
      <c r="F253" s="127"/>
      <c r="G253" s="128">
        <f>SUM(G252:G252)*1.1</f>
        <v>3.96</v>
      </c>
      <c r="H253" s="132" t="s">
        <v>369</v>
      </c>
    </row>
    <row r="254" spans="1:8">
      <c r="A254" s="133"/>
      <c r="B254" s="125" t="s">
        <v>396</v>
      </c>
      <c r="C254" s="137">
        <v>1</v>
      </c>
      <c r="D254" s="134">
        <f>G253</f>
        <v>3.96</v>
      </c>
      <c r="E254" s="134" t="s">
        <v>113</v>
      </c>
      <c r="F254" s="134">
        <v>1.98</v>
      </c>
      <c r="G254" s="134">
        <f>D254*F254</f>
        <v>7.8407999999999998</v>
      </c>
      <c r="H254" s="135"/>
    </row>
    <row r="255" spans="1:8">
      <c r="A255" s="133"/>
      <c r="B255" s="125"/>
      <c r="C255" s="137"/>
      <c r="D255" s="134"/>
      <c r="E255" s="134"/>
      <c r="F255" s="128" t="s">
        <v>41</v>
      </c>
      <c r="G255" s="128">
        <f>ROUND(G254,0)</f>
        <v>8</v>
      </c>
      <c r="H255" s="132" t="s">
        <v>120</v>
      </c>
    </row>
    <row r="256" spans="1:8">
      <c r="A256" s="133"/>
      <c r="B256" s="125"/>
      <c r="C256" s="137"/>
      <c r="D256" s="134"/>
      <c r="E256" s="134"/>
      <c r="F256" s="128"/>
      <c r="G256" s="128"/>
      <c r="H256" s="132"/>
    </row>
    <row r="257" spans="1:8">
      <c r="A257" s="133"/>
      <c r="B257" s="130" t="s">
        <v>403</v>
      </c>
      <c r="C257" s="137"/>
      <c r="D257" s="134"/>
      <c r="E257" s="134"/>
      <c r="F257" s="128"/>
      <c r="G257" s="128">
        <f>G255+G250</f>
        <v>10</v>
      </c>
      <c r="H257" s="129" t="s">
        <v>120</v>
      </c>
    </row>
    <row r="258" spans="1:8">
      <c r="A258" s="133"/>
      <c r="B258" s="125"/>
      <c r="C258" s="137"/>
      <c r="D258" s="134"/>
      <c r="E258" s="134"/>
      <c r="F258" s="128"/>
      <c r="G258" s="128"/>
      <c r="H258" s="132"/>
    </row>
    <row r="259" spans="1:8">
      <c r="A259" s="84" t="s">
        <v>397</v>
      </c>
      <c r="B259" s="130" t="s">
        <v>398</v>
      </c>
      <c r="C259" s="137"/>
      <c r="D259" s="134"/>
      <c r="E259" s="127"/>
      <c r="F259" s="136"/>
      <c r="G259" s="128"/>
      <c r="H259" s="129"/>
    </row>
    <row r="260" spans="1:8">
      <c r="A260" s="133"/>
      <c r="B260" s="125" t="s">
        <v>399</v>
      </c>
      <c r="C260" s="86">
        <v>2</v>
      </c>
      <c r="D260" s="87"/>
      <c r="E260" s="87"/>
      <c r="F260" s="87">
        <v>3</v>
      </c>
      <c r="G260" s="131">
        <f>PRODUCT(C260:F260)</f>
        <v>6</v>
      </c>
      <c r="H260" s="132" t="s">
        <v>9</v>
      </c>
    </row>
    <row r="261" spans="1:8">
      <c r="A261" s="137"/>
      <c r="B261" s="125"/>
      <c r="C261" s="137"/>
      <c r="D261" s="127"/>
      <c r="E261" s="127"/>
      <c r="F261" s="127"/>
      <c r="G261" s="128">
        <f>SUM(G260:G260)*1.1</f>
        <v>6.6000000000000005</v>
      </c>
      <c r="H261" s="132" t="s">
        <v>369</v>
      </c>
    </row>
    <row r="262" spans="1:8">
      <c r="A262" s="133"/>
      <c r="B262" s="125" t="s">
        <v>400</v>
      </c>
      <c r="C262" s="137">
        <v>1</v>
      </c>
      <c r="D262" s="134">
        <f>G261</f>
        <v>6.6000000000000005</v>
      </c>
      <c r="E262" s="134" t="s">
        <v>113</v>
      </c>
      <c r="F262" s="134">
        <v>14.41</v>
      </c>
      <c r="G262" s="134">
        <f>D262*F262</f>
        <v>95.106000000000009</v>
      </c>
      <c r="H262" s="135"/>
    </row>
    <row r="263" spans="1:8">
      <c r="A263" s="133"/>
      <c r="B263" s="125"/>
      <c r="C263" s="137"/>
      <c r="D263" s="134"/>
      <c r="E263" s="134"/>
      <c r="F263" s="128" t="s">
        <v>41</v>
      </c>
      <c r="G263" s="128">
        <f>ROUND(G262,0)</f>
        <v>95</v>
      </c>
      <c r="H263" s="132" t="s">
        <v>120</v>
      </c>
    </row>
    <row r="264" spans="1:8">
      <c r="A264" s="133"/>
      <c r="B264" s="125"/>
      <c r="C264" s="137"/>
      <c r="D264" s="134"/>
      <c r="E264" s="134"/>
      <c r="F264" s="128"/>
      <c r="G264" s="128"/>
      <c r="H264" s="132"/>
    </row>
    <row r="265" spans="1:8">
      <c r="A265" s="133"/>
      <c r="B265" s="130" t="s">
        <v>404</v>
      </c>
      <c r="C265" s="137"/>
      <c r="D265" s="134"/>
      <c r="E265" s="134"/>
      <c r="F265" s="128"/>
      <c r="G265" s="128">
        <f>G263</f>
        <v>95</v>
      </c>
      <c r="H265" s="129" t="s">
        <v>120</v>
      </c>
    </row>
    <row r="266" spans="1:8">
      <c r="A266" s="84"/>
      <c r="B266" s="130"/>
      <c r="C266" s="86"/>
      <c r="D266" s="87"/>
      <c r="E266" s="87"/>
      <c r="F266" s="87"/>
      <c r="G266" s="103"/>
      <c r="H266" s="100"/>
    </row>
    <row r="267" spans="1:8">
      <c r="A267" s="80"/>
      <c r="B267" s="109" t="s">
        <v>703</v>
      </c>
      <c r="C267" s="106"/>
      <c r="D267" s="107"/>
      <c r="E267" s="107"/>
      <c r="F267" s="107"/>
      <c r="G267" s="110">
        <f>ROUND(+G265*10%,0)</f>
        <v>10</v>
      </c>
      <c r="H267" s="106" t="s">
        <v>114</v>
      </c>
    </row>
    <row r="268" spans="1:8">
      <c r="A268" s="84"/>
      <c r="B268" s="610"/>
      <c r="C268" s="158"/>
      <c r="D268" s="195"/>
      <c r="E268" s="195"/>
      <c r="F268" s="195"/>
      <c r="G268" s="235"/>
      <c r="H268" s="158"/>
    </row>
    <row r="269" spans="1:8">
      <c r="A269" s="125"/>
      <c r="B269" s="130" t="s">
        <v>405</v>
      </c>
      <c r="C269" s="137"/>
      <c r="D269" s="134"/>
      <c r="E269" s="127"/>
      <c r="F269" s="136"/>
      <c r="G269" s="128">
        <f>G265+G257+G242+G226+G209+G267</f>
        <v>671</v>
      </c>
      <c r="H269" s="129" t="s">
        <v>120</v>
      </c>
    </row>
    <row r="270" spans="1:8">
      <c r="A270" s="125"/>
      <c r="B270" s="130"/>
      <c r="C270" s="137"/>
      <c r="D270" s="134"/>
      <c r="E270" s="127"/>
      <c r="F270" s="136"/>
      <c r="G270" s="128"/>
      <c r="H270" s="129"/>
    </row>
    <row r="271" spans="1:8" ht="15.6">
      <c r="A271" s="239">
        <f>A193+1</f>
        <v>21</v>
      </c>
      <c r="B271" s="609" t="s">
        <v>1056</v>
      </c>
      <c r="C271" s="137"/>
      <c r="D271" s="134"/>
      <c r="E271" s="127"/>
      <c r="F271" s="136"/>
      <c r="G271" s="128"/>
      <c r="H271" s="129"/>
    </row>
    <row r="272" spans="1:8">
      <c r="A272" s="125"/>
      <c r="B272" s="130" t="s">
        <v>1057</v>
      </c>
      <c r="C272" s="137"/>
      <c r="D272" s="134"/>
      <c r="E272" s="127"/>
      <c r="F272" s="136"/>
      <c r="G272" s="128"/>
      <c r="H272" s="129"/>
    </row>
    <row r="273" spans="1:15">
      <c r="A273" s="125"/>
      <c r="B273" s="125" t="s">
        <v>1058</v>
      </c>
      <c r="C273" s="86">
        <v>4</v>
      </c>
      <c r="D273" s="87"/>
      <c r="E273" s="87"/>
      <c r="F273" s="87">
        <v>4.5</v>
      </c>
      <c r="G273" s="131">
        <f>PRODUCT(C273:F273)</f>
        <v>18</v>
      </c>
      <c r="H273" s="132" t="s">
        <v>9</v>
      </c>
    </row>
    <row r="274" spans="1:15">
      <c r="A274" s="125"/>
      <c r="B274" s="125"/>
      <c r="C274" s="137"/>
      <c r="D274" s="127"/>
      <c r="E274" s="127"/>
      <c r="F274" s="127"/>
      <c r="G274" s="128">
        <f>ROUND(G273,0)</f>
        <v>18</v>
      </c>
      <c r="H274" s="132" t="s">
        <v>369</v>
      </c>
    </row>
    <row r="275" spans="1:15">
      <c r="A275" s="125"/>
      <c r="B275" s="125" t="s">
        <v>1059</v>
      </c>
      <c r="C275" s="137">
        <v>1</v>
      </c>
      <c r="D275" s="134">
        <f>G274</f>
        <v>18</v>
      </c>
      <c r="E275" s="134" t="s">
        <v>113</v>
      </c>
      <c r="F275" s="134">
        <v>6.71</v>
      </c>
      <c r="G275" s="134">
        <f>D275*F275</f>
        <v>120.78</v>
      </c>
      <c r="H275" s="135"/>
    </row>
    <row r="276" spans="1:15">
      <c r="A276" s="125"/>
      <c r="B276" s="125"/>
      <c r="C276" s="137"/>
      <c r="D276" s="134"/>
      <c r="E276" s="134"/>
      <c r="F276" s="128" t="s">
        <v>41</v>
      </c>
      <c r="G276" s="128">
        <f>ROUND(G275,0)</f>
        <v>121</v>
      </c>
      <c r="H276" s="132" t="s">
        <v>120</v>
      </c>
    </row>
    <row r="277" spans="1:15" ht="15.6">
      <c r="A277" s="125"/>
      <c r="B277" s="125"/>
      <c r="C277" s="137"/>
      <c r="D277" s="134"/>
      <c r="E277" s="134"/>
      <c r="F277" s="128"/>
      <c r="G277" s="128"/>
      <c r="H277" s="132"/>
      <c r="I277" s="188"/>
      <c r="J277" s="188"/>
      <c r="K277" s="188"/>
      <c r="L277" s="188"/>
      <c r="M277" s="188"/>
      <c r="N277" s="188"/>
      <c r="O277" s="188"/>
    </row>
    <row r="278" spans="1:15">
      <c r="A278" s="125"/>
      <c r="B278" s="130" t="s">
        <v>404</v>
      </c>
      <c r="C278" s="137"/>
      <c r="D278" s="134"/>
      <c r="E278" s="134"/>
      <c r="F278" s="128"/>
      <c r="G278" s="128">
        <f>G276</f>
        <v>121</v>
      </c>
      <c r="H278" s="129" t="s">
        <v>120</v>
      </c>
    </row>
    <row r="279" spans="1:15">
      <c r="A279" s="125"/>
      <c r="B279" s="130"/>
      <c r="C279" s="137"/>
      <c r="D279" s="134"/>
      <c r="E279" s="127"/>
      <c r="F279" s="136"/>
      <c r="G279" s="128"/>
      <c r="H279" s="129"/>
    </row>
    <row r="280" spans="1:15" ht="15.6">
      <c r="A280" s="239">
        <f>A271+1</f>
        <v>22</v>
      </c>
      <c r="B280" s="130" t="s">
        <v>862</v>
      </c>
      <c r="C280" s="137"/>
      <c r="D280" s="134"/>
      <c r="E280" s="127"/>
      <c r="F280" s="136"/>
      <c r="G280" s="128"/>
      <c r="H280" s="129"/>
    </row>
    <row r="281" spans="1:15">
      <c r="A281" s="125"/>
      <c r="B281" s="130" t="s">
        <v>863</v>
      </c>
      <c r="C281" s="86">
        <v>1</v>
      </c>
      <c r="D281" s="87">
        <v>3.5</v>
      </c>
      <c r="E281" s="87"/>
      <c r="F281" s="87"/>
      <c r="G281" s="131">
        <f>PRODUCT(C281:F281)</f>
        <v>3.5</v>
      </c>
      <c r="H281" s="132" t="s">
        <v>9</v>
      </c>
    </row>
    <row r="282" spans="1:15">
      <c r="A282" s="125"/>
      <c r="B282" s="130"/>
      <c r="C282" s="137"/>
      <c r="D282" s="134"/>
      <c r="E282" s="127"/>
      <c r="F282" s="136"/>
      <c r="G282" s="128"/>
      <c r="H282" s="129"/>
    </row>
    <row r="283" spans="1:15">
      <c r="A283" s="125"/>
      <c r="B283" s="130"/>
      <c r="C283" s="137"/>
      <c r="D283" s="134"/>
      <c r="E283" s="127"/>
      <c r="F283" s="136"/>
      <c r="G283" s="128">
        <f>ROUND(SUM(G281:G282)*1.1,0)</f>
        <v>4</v>
      </c>
      <c r="H283" s="132" t="s">
        <v>369</v>
      </c>
    </row>
    <row r="285" spans="1:15" s="188" customFormat="1" ht="15.6">
      <c r="A285" s="239">
        <f>A280+1</f>
        <v>23</v>
      </c>
      <c r="B285" s="251" t="s">
        <v>842</v>
      </c>
      <c r="C285" s="245"/>
      <c r="D285" s="243"/>
      <c r="E285" s="243"/>
      <c r="F285" s="243"/>
      <c r="G285" s="244"/>
      <c r="H285" s="245"/>
      <c r="I285"/>
      <c r="J285"/>
      <c r="K285"/>
      <c r="L285"/>
      <c r="M285"/>
      <c r="N285"/>
      <c r="O285"/>
    </row>
    <row r="286" spans="1:15" ht="15.6">
      <c r="A286" s="352"/>
      <c r="B286" s="358" t="s">
        <v>843</v>
      </c>
      <c r="C286" s="353">
        <v>2</v>
      </c>
      <c r="D286" s="354">
        <f>3.2+0.6</f>
        <v>3.8000000000000003</v>
      </c>
      <c r="E286" s="354"/>
      <c r="F286" s="355"/>
      <c r="G286" s="359">
        <f>+PRODUCT(C286:F286)</f>
        <v>7.6000000000000005</v>
      </c>
      <c r="H286" s="360" t="s">
        <v>9</v>
      </c>
    </row>
    <row r="287" spans="1:15" ht="15.6">
      <c r="A287" s="361"/>
      <c r="B287" s="358"/>
      <c r="C287" s="353"/>
      <c r="D287" s="354"/>
      <c r="E287" s="354"/>
      <c r="F287" s="355"/>
      <c r="G287" s="356"/>
      <c r="H287" s="357"/>
    </row>
    <row r="288" spans="1:15" ht="15.6">
      <c r="A288" s="361"/>
      <c r="B288" s="358"/>
      <c r="C288" s="353"/>
      <c r="D288" s="354"/>
      <c r="E288" s="354"/>
      <c r="F288" s="355" t="s">
        <v>33</v>
      </c>
      <c r="G288" s="356">
        <f>ROUNDUP(+SUM(G286:G287),0)</f>
        <v>8</v>
      </c>
      <c r="H288" s="357" t="s">
        <v>9</v>
      </c>
    </row>
    <row r="290" spans="1:8">
      <c r="A290" s="125"/>
      <c r="B290" s="125"/>
      <c r="C290" s="137"/>
      <c r="D290" s="134"/>
      <c r="E290" s="127"/>
      <c r="F290" s="136"/>
      <c r="G290" s="128"/>
      <c r="H290" s="129"/>
    </row>
    <row r="291" spans="1:8">
      <c r="A291" s="125"/>
      <c r="B291" s="125"/>
      <c r="C291" s="137"/>
      <c r="D291" s="134"/>
      <c r="E291" s="127"/>
      <c r="F291" s="136"/>
      <c r="G291" s="128"/>
      <c r="H291" s="129"/>
    </row>
    <row r="292" spans="1:8">
      <c r="A292" s="10"/>
      <c r="B292" s="13"/>
      <c r="C292" s="12"/>
      <c r="D292" s="12"/>
      <c r="E292" s="12"/>
      <c r="F292" s="12"/>
      <c r="G292" s="11"/>
      <c r="H292" s="11"/>
    </row>
  </sheetData>
  <mergeCells count="2">
    <mergeCell ref="E160:F160"/>
    <mergeCell ref="E105:F105"/>
  </mergeCells>
  <pageMargins left="0.7" right="0.7" top="0.75" bottom="0.75" header="0.3" footer="0.3"/>
  <pageSetup paperSize="9" scale="78"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132"/>
  <sheetViews>
    <sheetView view="pageBreakPreview" zoomScale="110" zoomScaleSheetLayoutView="11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6.109375" style="9" customWidth="1"/>
    <col min="10" max="11" width="9.109375"/>
  </cols>
  <sheetData>
    <row r="1" spans="1:8">
      <c r="A1" s="30" t="s">
        <v>25</v>
      </c>
      <c r="B1" s="31" t="s">
        <v>26</v>
      </c>
      <c r="C1" s="31" t="s">
        <v>27</v>
      </c>
      <c r="D1" s="32" t="s">
        <v>28</v>
      </c>
      <c r="E1" s="32" t="s">
        <v>29</v>
      </c>
      <c r="F1" s="32" t="s">
        <v>30</v>
      </c>
      <c r="G1" s="32" t="s">
        <v>2</v>
      </c>
      <c r="H1" s="31" t="s">
        <v>31</v>
      </c>
    </row>
    <row r="2" spans="1:8" ht="15.6">
      <c r="A2" s="15"/>
      <c r="B2" s="16" t="s">
        <v>722</v>
      </c>
      <c r="C2" s="141"/>
      <c r="D2" s="17"/>
      <c r="E2" s="17"/>
      <c r="F2" s="17"/>
      <c r="G2" s="17"/>
      <c r="H2" s="141"/>
    </row>
    <row r="3" spans="1:8">
      <c r="A3" s="38">
        <v>1</v>
      </c>
      <c r="B3" s="37" t="s">
        <v>32</v>
      </c>
      <c r="C3" s="33">
        <v>0</v>
      </c>
      <c r="D3" s="35">
        <f>4.48+2</f>
        <v>6.48</v>
      </c>
      <c r="E3" s="35">
        <f>8+2</f>
        <v>10</v>
      </c>
      <c r="F3" s="35"/>
      <c r="G3" s="35">
        <f>PRODUCT(C3:F3)</f>
        <v>0</v>
      </c>
      <c r="H3" s="33" t="s">
        <v>6</v>
      </c>
    </row>
    <row r="4" spans="1:8">
      <c r="A4" s="38"/>
      <c r="B4" s="37"/>
      <c r="C4" s="33"/>
      <c r="D4" s="35"/>
      <c r="E4" s="36"/>
      <c r="F4" s="36" t="s">
        <v>33</v>
      </c>
      <c r="G4" s="36">
        <f>ROUNDUP(SUM(G3)*1.1,0)</f>
        <v>0</v>
      </c>
      <c r="H4" s="38" t="s">
        <v>6</v>
      </c>
    </row>
    <row r="5" spans="1:8">
      <c r="A5" s="38"/>
      <c r="B5" s="37"/>
      <c r="C5" s="38"/>
      <c r="D5" s="35"/>
      <c r="E5" s="35" t="s">
        <v>34</v>
      </c>
      <c r="F5" s="35"/>
      <c r="G5" s="36"/>
      <c r="H5" s="38"/>
    </row>
    <row r="6" spans="1:8">
      <c r="A6" s="38">
        <f>A3+1</f>
        <v>2</v>
      </c>
      <c r="B6" s="37" t="s">
        <v>35</v>
      </c>
      <c r="C6" s="33"/>
      <c r="D6" s="35"/>
      <c r="E6" s="35" t="s">
        <v>34</v>
      </c>
      <c r="F6" s="35"/>
      <c r="G6" s="35"/>
      <c r="H6" s="33"/>
    </row>
    <row r="7" spans="1:8">
      <c r="A7" s="44" t="s">
        <v>707</v>
      </c>
      <c r="B7" s="48" t="s">
        <v>708</v>
      </c>
      <c r="C7" s="40"/>
      <c r="D7" s="42"/>
      <c r="E7" s="42"/>
      <c r="F7" s="42"/>
      <c r="G7" s="42"/>
      <c r="H7" s="40"/>
    </row>
    <row r="8" spans="1:8">
      <c r="A8" s="38"/>
      <c r="B8" s="37" t="s">
        <v>36</v>
      </c>
      <c r="C8" s="33"/>
      <c r="D8" s="35"/>
      <c r="E8" s="35"/>
      <c r="F8" s="35"/>
      <c r="G8" s="35"/>
      <c r="H8" s="33"/>
    </row>
    <row r="9" spans="1:8">
      <c r="A9" s="38"/>
      <c r="B9" s="34" t="s">
        <v>706</v>
      </c>
      <c r="C9" s="33">
        <v>0</v>
      </c>
      <c r="D9" s="35">
        <f>1.8+0.075*2</f>
        <v>1.95</v>
      </c>
      <c r="E9" s="35">
        <f>1.8+0.075*2</f>
        <v>1.95</v>
      </c>
      <c r="F9" s="35">
        <v>1.5</v>
      </c>
      <c r="G9" s="35">
        <f>PRODUCT(C9:F9)</f>
        <v>0</v>
      </c>
      <c r="H9" s="33" t="s">
        <v>7</v>
      </c>
    </row>
    <row r="10" spans="1:8">
      <c r="A10" s="38"/>
      <c r="B10" s="34"/>
      <c r="C10" s="33"/>
      <c r="D10" s="35"/>
      <c r="E10" s="35"/>
      <c r="F10" s="35"/>
      <c r="G10" s="35"/>
      <c r="H10" s="33"/>
    </row>
    <row r="11" spans="1:8">
      <c r="A11" s="38"/>
      <c r="B11" s="37" t="s">
        <v>41</v>
      </c>
      <c r="C11" s="33"/>
      <c r="D11" s="35"/>
      <c r="E11" s="35"/>
      <c r="F11" s="35"/>
      <c r="G11" s="36">
        <f>ROUND(SUM(G9:G10)*1.1,0)</f>
        <v>0</v>
      </c>
      <c r="H11" s="38" t="s">
        <v>7</v>
      </c>
    </row>
    <row r="12" spans="1:8">
      <c r="A12" s="44" t="s">
        <v>374</v>
      </c>
      <c r="B12" s="48" t="s">
        <v>709</v>
      </c>
      <c r="C12" s="40"/>
      <c r="D12" s="42"/>
      <c r="E12" s="42"/>
      <c r="F12" s="42"/>
      <c r="G12" s="42"/>
      <c r="H12" s="40"/>
    </row>
    <row r="13" spans="1:8">
      <c r="A13" s="38"/>
      <c r="B13" s="37" t="s">
        <v>36</v>
      </c>
      <c r="C13" s="33"/>
      <c r="D13" s="35"/>
      <c r="E13" s="35"/>
      <c r="F13" s="35"/>
      <c r="G13" s="35"/>
      <c r="H13" s="33"/>
    </row>
    <row r="14" spans="1:8">
      <c r="A14" s="38"/>
      <c r="B14" s="34" t="s">
        <v>706</v>
      </c>
      <c r="C14" s="33">
        <v>0</v>
      </c>
      <c r="D14" s="35">
        <f>1.8+0.075*2</f>
        <v>1.95</v>
      </c>
      <c r="E14" s="35">
        <f>1.8+0.075*2</f>
        <v>1.95</v>
      </c>
      <c r="F14" s="35">
        <f>2+0.6+0.1-F9</f>
        <v>1.2000000000000002</v>
      </c>
      <c r="G14" s="35">
        <f>PRODUCT(C14:F14)</f>
        <v>0</v>
      </c>
      <c r="H14" s="33" t="s">
        <v>7</v>
      </c>
    </row>
    <row r="15" spans="1:8">
      <c r="A15" s="38"/>
      <c r="B15" s="34"/>
      <c r="C15" s="33"/>
      <c r="D15" s="35"/>
      <c r="E15" s="35"/>
      <c r="F15" s="35"/>
      <c r="G15" s="35"/>
      <c r="H15" s="33"/>
    </row>
    <row r="16" spans="1:8">
      <c r="A16" s="38"/>
      <c r="B16" s="37" t="s">
        <v>41</v>
      </c>
      <c r="C16" s="33"/>
      <c r="D16" s="35"/>
      <c r="E16" s="35"/>
      <c r="F16" s="35"/>
      <c r="G16" s="36">
        <f>ROUND(SUM(G14:G15)*1.1,0)</f>
        <v>0</v>
      </c>
      <c r="H16" s="38" t="s">
        <v>7</v>
      </c>
    </row>
    <row r="17" spans="1:8">
      <c r="A17" s="38"/>
      <c r="B17" s="37"/>
      <c r="C17" s="33"/>
      <c r="D17" s="35"/>
      <c r="E17" s="35"/>
      <c r="F17" s="35"/>
      <c r="G17" s="36"/>
      <c r="H17" s="38"/>
    </row>
    <row r="18" spans="1:8">
      <c r="A18" s="38"/>
      <c r="B18" s="39" t="s">
        <v>42</v>
      </c>
      <c r="C18" s="33"/>
      <c r="D18" s="35"/>
      <c r="E18" s="35"/>
      <c r="F18" s="35"/>
      <c r="G18" s="36">
        <f>+G11+G16</f>
        <v>0</v>
      </c>
      <c r="H18" s="38" t="s">
        <v>7</v>
      </c>
    </row>
    <row r="19" spans="1:8">
      <c r="A19" s="38"/>
      <c r="B19" s="34"/>
      <c r="C19" s="33"/>
      <c r="D19" s="35"/>
      <c r="E19" s="35"/>
      <c r="F19" s="35"/>
      <c r="G19" s="36"/>
      <c r="H19" s="38"/>
    </row>
    <row r="20" spans="1:8" ht="27.6">
      <c r="A20" s="38">
        <f>A6+1</f>
        <v>3</v>
      </c>
      <c r="B20" s="49" t="s">
        <v>43</v>
      </c>
      <c r="C20" s="50"/>
      <c r="D20" s="51"/>
      <c r="E20" s="51"/>
      <c r="F20" s="51"/>
      <c r="G20" s="52"/>
      <c r="H20" s="53"/>
    </row>
    <row r="21" spans="1:8">
      <c r="A21" s="53"/>
      <c r="B21" s="54" t="s">
        <v>44</v>
      </c>
      <c r="C21" s="50"/>
      <c r="D21" s="51"/>
      <c r="E21" s="51"/>
      <c r="F21" s="51"/>
      <c r="G21" s="52">
        <f>G18</f>
        <v>0</v>
      </c>
      <c r="H21" s="53" t="s">
        <v>7</v>
      </c>
    </row>
    <row r="22" spans="1:8">
      <c r="A22" s="53"/>
      <c r="B22" s="54" t="s">
        <v>45</v>
      </c>
      <c r="C22" s="50"/>
      <c r="D22" s="51"/>
      <c r="E22" s="51"/>
      <c r="F22" s="51"/>
      <c r="G22" s="52"/>
      <c r="H22" s="53"/>
    </row>
    <row r="23" spans="1:8">
      <c r="A23" s="53"/>
      <c r="B23" s="55" t="s">
        <v>46</v>
      </c>
      <c r="C23" s="50"/>
      <c r="D23" s="51"/>
      <c r="E23" s="51"/>
      <c r="F23" s="51"/>
      <c r="G23" s="51">
        <f>-G45</f>
        <v>0</v>
      </c>
      <c r="H23" s="50" t="s">
        <v>7</v>
      </c>
    </row>
    <row r="24" spans="1:8">
      <c r="A24" s="53"/>
      <c r="B24" s="55" t="s">
        <v>50</v>
      </c>
      <c r="C24" s="50"/>
      <c r="D24" s="51"/>
      <c r="E24" s="51"/>
      <c r="F24" s="51"/>
      <c r="G24" s="51">
        <f>-G54</f>
        <v>0</v>
      </c>
      <c r="H24" s="50" t="s">
        <v>7</v>
      </c>
    </row>
    <row r="25" spans="1:8">
      <c r="A25" s="38"/>
      <c r="B25" s="54" t="s">
        <v>51</v>
      </c>
      <c r="C25" s="50"/>
      <c r="D25" s="51"/>
      <c r="E25" s="51"/>
      <c r="F25" s="51"/>
      <c r="G25" s="56">
        <f>ROUND(SUM(G21:G24),0)</f>
        <v>0</v>
      </c>
      <c r="H25" s="50" t="s">
        <v>7</v>
      </c>
    </row>
    <row r="26" spans="1:8">
      <c r="A26" s="53"/>
      <c r="B26" s="54"/>
      <c r="C26" s="50"/>
      <c r="D26" s="51"/>
      <c r="E26" s="51"/>
      <c r="F26" s="51"/>
      <c r="G26" s="57"/>
      <c r="H26" s="50"/>
    </row>
    <row r="27" spans="1:8">
      <c r="A27" s="53"/>
      <c r="B27" s="58" t="s">
        <v>52</v>
      </c>
      <c r="C27" s="59">
        <v>0</v>
      </c>
      <c r="D27" s="51">
        <v>4.4800000000000004</v>
      </c>
      <c r="E27" s="51">
        <v>8</v>
      </c>
      <c r="F27" s="51">
        <v>0.3</v>
      </c>
      <c r="G27" s="51">
        <f>PRODUCT(C27:F27)</f>
        <v>0</v>
      </c>
      <c r="H27" s="50" t="s">
        <v>7</v>
      </c>
    </row>
    <row r="28" spans="1:8">
      <c r="A28" s="53"/>
      <c r="B28" s="58"/>
      <c r="C28" s="59"/>
      <c r="D28" s="51"/>
      <c r="E28" s="51"/>
      <c r="F28" s="51"/>
      <c r="G28" s="60"/>
      <c r="H28" s="50"/>
    </row>
    <row r="29" spans="1:8">
      <c r="A29" s="53"/>
      <c r="B29" s="54" t="s">
        <v>53</v>
      </c>
      <c r="C29" s="50"/>
      <c r="D29" s="51"/>
      <c r="E29" s="51"/>
      <c r="F29" s="51"/>
      <c r="G29" s="56">
        <f>ROUNDUP((G25+G27)-G31,0)</f>
        <v>0</v>
      </c>
      <c r="H29" s="53" t="s">
        <v>7</v>
      </c>
    </row>
    <row r="30" spans="1:8">
      <c r="A30" s="53"/>
      <c r="B30" s="54"/>
      <c r="C30" s="50"/>
      <c r="D30" s="51"/>
      <c r="E30" s="51"/>
      <c r="F30" s="51"/>
      <c r="G30" s="57"/>
      <c r="H30" s="53"/>
    </row>
    <row r="31" spans="1:8" ht="27.6">
      <c r="A31" s="53"/>
      <c r="B31" s="49" t="s">
        <v>54</v>
      </c>
      <c r="C31" s="61">
        <v>0.2</v>
      </c>
      <c r="D31" s="51" t="s">
        <v>55</v>
      </c>
      <c r="E31" s="51">
        <f>G21</f>
        <v>0</v>
      </c>
      <c r="F31" s="51"/>
      <c r="G31" s="52">
        <f>ROUND(C31*E31,0)</f>
        <v>0</v>
      </c>
      <c r="H31" s="53" t="s">
        <v>7</v>
      </c>
    </row>
    <row r="32" spans="1:8">
      <c r="A32" s="53"/>
      <c r="B32" s="62" t="s">
        <v>56</v>
      </c>
      <c r="C32" s="33"/>
      <c r="D32" s="35"/>
      <c r="E32" s="35"/>
      <c r="F32" s="35"/>
      <c r="G32" s="57">
        <f>G21-G31</f>
        <v>0</v>
      </c>
      <c r="H32" s="38" t="s">
        <v>7</v>
      </c>
    </row>
    <row r="33" spans="1:8">
      <c r="A33" s="38"/>
      <c r="B33" s="43"/>
      <c r="C33" s="33"/>
      <c r="D33" s="35"/>
      <c r="E33" s="35"/>
      <c r="F33" s="35"/>
      <c r="G33" s="35"/>
      <c r="H33" s="33"/>
    </row>
    <row r="34" spans="1:8">
      <c r="A34" s="38">
        <f>A20+1</f>
        <v>4</v>
      </c>
      <c r="B34" s="37" t="s">
        <v>57</v>
      </c>
      <c r="C34" s="33"/>
      <c r="D34" s="35"/>
      <c r="E34" s="35"/>
      <c r="F34" s="35"/>
      <c r="G34" s="35"/>
      <c r="H34" s="33"/>
    </row>
    <row r="35" spans="1:8">
      <c r="A35" s="44"/>
      <c r="B35" s="37" t="s">
        <v>710</v>
      </c>
      <c r="C35" s="40"/>
      <c r="D35" s="42"/>
      <c r="E35" s="42"/>
      <c r="F35" s="42"/>
      <c r="G35" s="42"/>
      <c r="H35" s="40"/>
    </row>
    <row r="36" spans="1:8">
      <c r="A36" s="44"/>
      <c r="B36" s="41" t="str">
        <f>B9</f>
        <v>F1</v>
      </c>
      <c r="C36" s="40">
        <f>C9</f>
        <v>0</v>
      </c>
      <c r="D36" s="42">
        <f>D9</f>
        <v>1.95</v>
      </c>
      <c r="E36" s="42">
        <f>E9</f>
        <v>1.95</v>
      </c>
      <c r="F36" s="42">
        <v>0.1</v>
      </c>
      <c r="G36" s="51">
        <f>PRODUCT(C36:F36)</f>
        <v>0</v>
      </c>
      <c r="H36" s="50" t="s">
        <v>7</v>
      </c>
    </row>
    <row r="37" spans="1:8">
      <c r="A37" s="44"/>
      <c r="B37" s="48"/>
      <c r="C37" s="40"/>
      <c r="D37" s="42"/>
      <c r="E37" s="42"/>
      <c r="F37" s="42"/>
      <c r="G37" s="42"/>
      <c r="H37" s="40"/>
    </row>
    <row r="38" spans="1:8">
      <c r="A38" s="38"/>
      <c r="B38" s="37" t="s">
        <v>41</v>
      </c>
      <c r="C38" s="33"/>
      <c r="D38" s="35"/>
      <c r="E38" s="35"/>
      <c r="F38" s="36" t="s">
        <v>33</v>
      </c>
      <c r="G38" s="36">
        <f>ROUND(SUM(G36:G37)*1.1,0)</f>
        <v>0</v>
      </c>
      <c r="H38" s="38" t="s">
        <v>7</v>
      </c>
    </row>
    <row r="39" spans="1:8">
      <c r="A39" s="44"/>
      <c r="B39" s="48"/>
      <c r="C39" s="40"/>
      <c r="D39" s="42"/>
      <c r="E39" s="42"/>
      <c r="F39" s="42"/>
      <c r="G39" s="42"/>
      <c r="H39" s="40"/>
    </row>
    <row r="40" spans="1:8">
      <c r="A40" s="38"/>
      <c r="B40" s="37" t="s">
        <v>594</v>
      </c>
      <c r="C40" s="33"/>
      <c r="D40" s="35"/>
      <c r="E40" s="35"/>
      <c r="F40" s="35"/>
      <c r="G40" s="35"/>
      <c r="H40" s="33"/>
    </row>
    <row r="41" spans="1:8">
      <c r="A41" s="38"/>
      <c r="B41" s="34" t="s">
        <v>595</v>
      </c>
      <c r="C41" s="33">
        <v>0</v>
      </c>
      <c r="D41" s="35">
        <f>4.48+8*2-6</f>
        <v>14.48</v>
      </c>
      <c r="E41" s="35">
        <f>0.38+0.15</f>
        <v>0.53</v>
      </c>
      <c r="F41" s="35">
        <v>0.1</v>
      </c>
      <c r="G41" s="35">
        <f t="shared" ref="G41" si="0">PRODUCT(C41:F41)</f>
        <v>0</v>
      </c>
      <c r="H41" s="33" t="s">
        <v>7</v>
      </c>
    </row>
    <row r="42" spans="1:8">
      <c r="A42" s="44"/>
      <c r="B42" s="41"/>
      <c r="C42" s="40"/>
      <c r="D42" s="42"/>
      <c r="E42" s="42"/>
      <c r="F42" s="42"/>
      <c r="G42" s="42"/>
      <c r="H42" s="40"/>
    </row>
    <row r="43" spans="1:8">
      <c r="A43" s="38"/>
      <c r="B43" s="37" t="s">
        <v>41</v>
      </c>
      <c r="C43" s="33"/>
      <c r="D43" s="35"/>
      <c r="E43" s="35"/>
      <c r="F43" s="36" t="s">
        <v>33</v>
      </c>
      <c r="G43" s="36">
        <f>ROUND(SUM(G41:G42)*1.1,0)</f>
        <v>0</v>
      </c>
      <c r="H43" s="38" t="s">
        <v>7</v>
      </c>
    </row>
    <row r="44" spans="1:8">
      <c r="A44" s="38"/>
      <c r="B44" s="37"/>
      <c r="C44" s="33"/>
      <c r="D44" s="35"/>
      <c r="E44" s="35"/>
      <c r="F44" s="35"/>
      <c r="G44" s="36"/>
      <c r="H44" s="38"/>
    </row>
    <row r="45" spans="1:8">
      <c r="A45" s="38"/>
      <c r="B45" s="37" t="s">
        <v>59</v>
      </c>
      <c r="C45" s="33"/>
      <c r="D45" s="35"/>
      <c r="E45" s="35"/>
      <c r="F45" s="35"/>
      <c r="G45" s="36">
        <f>G43+G38</f>
        <v>0</v>
      </c>
      <c r="H45" s="38" t="s">
        <v>7</v>
      </c>
    </row>
    <row r="46" spans="1:8">
      <c r="A46" s="38"/>
      <c r="B46" s="37"/>
      <c r="C46" s="33"/>
      <c r="D46" s="35"/>
      <c r="E46" s="35"/>
      <c r="F46" s="36"/>
      <c r="G46" s="36"/>
      <c r="H46" s="38"/>
    </row>
    <row r="47" spans="1:8">
      <c r="A47" s="38">
        <f>A34+1</f>
        <v>5</v>
      </c>
      <c r="B47" s="37" t="s">
        <v>62</v>
      </c>
      <c r="C47" s="33"/>
      <c r="D47" s="35"/>
      <c r="E47" s="35"/>
      <c r="F47" s="36"/>
      <c r="G47" s="36"/>
      <c r="H47" s="38"/>
    </row>
    <row r="48" spans="1:8">
      <c r="A48" s="44"/>
      <c r="B48" s="48" t="s">
        <v>261</v>
      </c>
      <c r="C48" s="40"/>
      <c r="D48" s="42"/>
      <c r="E48" s="42"/>
      <c r="F48" s="45"/>
      <c r="G48" s="45"/>
      <c r="H48" s="44"/>
    </row>
    <row r="49" spans="1:8">
      <c r="A49" s="38"/>
      <c r="B49" s="37" t="s">
        <v>63</v>
      </c>
      <c r="C49" s="33"/>
      <c r="D49" s="35"/>
      <c r="E49" s="35"/>
      <c r="F49" s="36"/>
      <c r="G49" s="36"/>
      <c r="H49" s="38"/>
    </row>
    <row r="50" spans="1:8">
      <c r="A50" s="38"/>
      <c r="B50" s="34" t="str">
        <f>B41</f>
        <v>For External  Wall</v>
      </c>
      <c r="C50" s="33">
        <f>C41</f>
        <v>0</v>
      </c>
      <c r="D50" s="35">
        <f>D41</f>
        <v>14.48</v>
      </c>
      <c r="E50" s="35">
        <v>0.45</v>
      </c>
      <c r="F50" s="35">
        <v>0.6</v>
      </c>
      <c r="G50" s="35">
        <f>PRODUCT(C50:F50)</f>
        <v>0</v>
      </c>
      <c r="H50" s="33" t="s">
        <v>7</v>
      </c>
    </row>
    <row r="51" spans="1:8">
      <c r="A51" s="44"/>
      <c r="B51" s="41"/>
      <c r="C51" s="40"/>
      <c r="D51" s="42"/>
      <c r="E51" s="42"/>
      <c r="F51" s="42"/>
      <c r="G51" s="42"/>
      <c r="H51" s="40"/>
    </row>
    <row r="52" spans="1:8">
      <c r="A52" s="38"/>
      <c r="B52" s="37"/>
      <c r="C52" s="33"/>
      <c r="D52" s="35"/>
      <c r="E52" s="35"/>
      <c r="F52" s="36"/>
      <c r="G52" s="36">
        <f>ROUNDUP(SUM(G50:G51)*1.1,0)</f>
        <v>0</v>
      </c>
      <c r="H52" s="38" t="s">
        <v>7</v>
      </c>
    </row>
    <row r="53" spans="1:8">
      <c r="A53" s="38"/>
      <c r="B53" s="37"/>
      <c r="C53" s="33"/>
      <c r="D53" s="35"/>
      <c r="E53" s="35"/>
      <c r="F53" s="36"/>
      <c r="G53" s="36"/>
      <c r="H53" s="33"/>
    </row>
    <row r="54" spans="1:8">
      <c r="A54" s="38"/>
      <c r="B54" s="37" t="s">
        <v>66</v>
      </c>
      <c r="C54" s="33"/>
      <c r="D54" s="35"/>
      <c r="E54" s="35"/>
      <c r="F54" s="36"/>
      <c r="G54" s="36">
        <f>G52</f>
        <v>0</v>
      </c>
      <c r="H54" s="38" t="s">
        <v>7</v>
      </c>
    </row>
    <row r="55" spans="1:8">
      <c r="A55" s="38"/>
      <c r="B55" s="37"/>
      <c r="C55" s="33"/>
      <c r="D55" s="35"/>
      <c r="E55" s="35"/>
      <c r="F55" s="36"/>
      <c r="G55" s="36"/>
      <c r="H55" s="38"/>
    </row>
    <row r="56" spans="1:8">
      <c r="A56" s="44"/>
      <c r="B56" s="48"/>
      <c r="C56" s="40"/>
      <c r="D56" s="42"/>
      <c r="E56" s="42"/>
      <c r="F56" s="45"/>
      <c r="G56" s="45"/>
      <c r="H56" s="44"/>
    </row>
    <row r="57" spans="1:8">
      <c r="A57" s="44">
        <f>A47+1</f>
        <v>6</v>
      </c>
      <c r="B57" s="48" t="s">
        <v>47</v>
      </c>
      <c r="C57" s="40"/>
      <c r="D57" s="42"/>
      <c r="E57" s="42"/>
      <c r="F57" s="45"/>
      <c r="G57" s="45"/>
      <c r="H57" s="44"/>
    </row>
    <row r="58" spans="1:8">
      <c r="A58" s="44"/>
      <c r="B58" s="48" t="str">
        <f>B36</f>
        <v>F1</v>
      </c>
      <c r="C58" s="40">
        <f>C36</f>
        <v>0</v>
      </c>
      <c r="D58" s="42">
        <f>D36-0.075*2</f>
        <v>1.8</v>
      </c>
      <c r="E58" s="42">
        <f>E36-0.075*2</f>
        <v>1.8</v>
      </c>
      <c r="F58" s="42">
        <v>0.6</v>
      </c>
      <c r="G58" s="35">
        <f t="shared" ref="G58" si="1">PRODUCT(C58:F58)</f>
        <v>0</v>
      </c>
      <c r="H58" s="33" t="s">
        <v>7</v>
      </c>
    </row>
    <row r="59" spans="1:8">
      <c r="A59" s="44"/>
      <c r="B59" s="48"/>
      <c r="C59" s="40"/>
      <c r="D59" s="42"/>
      <c r="E59" s="42"/>
      <c r="F59" s="45"/>
      <c r="G59" s="45"/>
      <c r="H59" s="44"/>
    </row>
    <row r="60" spans="1:8">
      <c r="A60" s="44"/>
      <c r="B60" s="48"/>
      <c r="C60" s="40"/>
      <c r="D60" s="42"/>
      <c r="E60" s="42"/>
      <c r="F60" s="36" t="s">
        <v>33</v>
      </c>
      <c r="G60" s="36">
        <f>ROUND(SUM(G58:G59)*1.1,0)</f>
        <v>0</v>
      </c>
      <c r="H60" s="38" t="s">
        <v>7</v>
      </c>
    </row>
    <row r="61" spans="1:8">
      <c r="A61" s="44"/>
      <c r="B61" s="48"/>
      <c r="C61" s="40"/>
      <c r="D61" s="42"/>
      <c r="E61" s="42"/>
      <c r="F61" s="45"/>
      <c r="G61" s="45"/>
      <c r="H61" s="44"/>
    </row>
    <row r="62" spans="1:8">
      <c r="A62" s="38"/>
      <c r="B62" s="37" t="s">
        <v>711</v>
      </c>
      <c r="C62" s="33"/>
      <c r="D62" s="35"/>
      <c r="E62" s="35"/>
      <c r="F62" s="36"/>
      <c r="G62" s="36">
        <f>G60</f>
        <v>0</v>
      </c>
      <c r="H62" s="38" t="s">
        <v>7</v>
      </c>
    </row>
    <row r="63" spans="1:8">
      <c r="A63" s="44"/>
      <c r="B63" s="48"/>
      <c r="C63" s="40"/>
      <c r="D63" s="42"/>
      <c r="E63" s="42"/>
      <c r="F63" s="45"/>
      <c r="G63" s="45"/>
      <c r="H63" s="44"/>
    </row>
    <row r="64" spans="1:8">
      <c r="A64" s="44">
        <f>A57+1</f>
        <v>7</v>
      </c>
      <c r="B64" s="48" t="s">
        <v>713</v>
      </c>
      <c r="C64" s="40"/>
      <c r="D64" s="42"/>
      <c r="E64" s="42"/>
      <c r="F64" s="45"/>
      <c r="G64" s="45"/>
      <c r="H64" s="44"/>
    </row>
    <row r="65" spans="1:8">
      <c r="A65" s="44"/>
      <c r="B65" s="48" t="s">
        <v>262</v>
      </c>
      <c r="C65" s="40"/>
      <c r="D65" s="42"/>
      <c r="E65" s="42"/>
      <c r="F65" s="45"/>
      <c r="G65" s="45"/>
      <c r="H65" s="44"/>
    </row>
    <row r="66" spans="1:8">
      <c r="A66" s="44"/>
      <c r="B66" s="48" t="s">
        <v>306</v>
      </c>
      <c r="C66" s="40">
        <v>0</v>
      </c>
      <c r="D66" s="42">
        <v>0.38</v>
      </c>
      <c r="E66" s="42">
        <v>0.38</v>
      </c>
      <c r="F66" s="42">
        <f>2+0.6+0.1-F58-F36</f>
        <v>2</v>
      </c>
      <c r="G66" s="35">
        <f t="shared" ref="G66" si="2">PRODUCT(C66:F66)</f>
        <v>0</v>
      </c>
      <c r="H66" s="33" t="s">
        <v>7</v>
      </c>
    </row>
    <row r="67" spans="1:8">
      <c r="A67" s="44"/>
      <c r="B67" s="48"/>
      <c r="C67" s="40"/>
      <c r="D67" s="42"/>
      <c r="E67" s="42"/>
      <c r="F67" s="45"/>
      <c r="G67" s="45"/>
      <c r="H67" s="44"/>
    </row>
    <row r="68" spans="1:8">
      <c r="A68" s="44"/>
      <c r="B68" s="48"/>
      <c r="C68" s="40"/>
      <c r="D68" s="42"/>
      <c r="E68" s="42"/>
      <c r="F68" s="36" t="s">
        <v>33</v>
      </c>
      <c r="G68" s="36">
        <f>ROUND(SUM(G66:G67)*1.1,0)</f>
        <v>0</v>
      </c>
      <c r="H68" s="38" t="s">
        <v>7</v>
      </c>
    </row>
    <row r="69" spans="1:8">
      <c r="A69" s="44"/>
      <c r="B69" s="48"/>
      <c r="C69" s="40"/>
      <c r="D69" s="42"/>
      <c r="E69" s="42"/>
      <c r="F69" s="45"/>
      <c r="G69" s="45"/>
      <c r="H69" s="44"/>
    </row>
    <row r="70" spans="1:8">
      <c r="A70" s="38"/>
      <c r="B70" s="37" t="s">
        <v>712</v>
      </c>
      <c r="C70" s="33"/>
      <c r="D70" s="35"/>
      <c r="E70" s="35"/>
      <c r="F70" s="36"/>
      <c r="G70" s="36">
        <f>G68</f>
        <v>0</v>
      </c>
      <c r="H70" s="38" t="s">
        <v>7</v>
      </c>
    </row>
    <row r="71" spans="1:8">
      <c r="A71" s="44"/>
      <c r="B71" s="48"/>
      <c r="C71" s="40"/>
      <c r="D71" s="42"/>
      <c r="E71" s="42"/>
      <c r="F71" s="45"/>
      <c r="G71" s="45"/>
      <c r="H71" s="44"/>
    </row>
    <row r="72" spans="1:8">
      <c r="A72" s="44"/>
      <c r="B72" s="20" t="s">
        <v>297</v>
      </c>
      <c r="C72" s="40"/>
      <c r="D72" s="42"/>
      <c r="E72" s="42"/>
      <c r="F72" s="45"/>
      <c r="G72" s="45">
        <f>G62+G70</f>
        <v>0</v>
      </c>
      <c r="H72" s="38" t="s">
        <v>7</v>
      </c>
    </row>
    <row r="73" spans="1:8">
      <c r="A73" s="44"/>
      <c r="B73" s="19" t="s">
        <v>298</v>
      </c>
      <c r="C73" s="40"/>
      <c r="D73" s="42"/>
      <c r="E73" s="42"/>
      <c r="F73" s="45"/>
      <c r="G73" s="45">
        <v>0</v>
      </c>
      <c r="H73" s="38" t="s">
        <v>7</v>
      </c>
    </row>
    <row r="74" spans="1:8">
      <c r="A74" s="44"/>
      <c r="B74" s="79"/>
      <c r="C74" s="40"/>
      <c r="D74" s="42"/>
      <c r="E74" s="42"/>
      <c r="F74" s="45"/>
      <c r="G74" s="45"/>
      <c r="H74" s="44"/>
    </row>
    <row r="75" spans="1:8">
      <c r="A75" s="38">
        <f>A64+1</f>
        <v>8</v>
      </c>
      <c r="B75" s="105" t="s">
        <v>111</v>
      </c>
      <c r="C75" s="106"/>
      <c r="D75" s="107"/>
      <c r="E75" s="107"/>
      <c r="F75" s="107"/>
      <c r="G75" s="107"/>
      <c r="H75" s="106"/>
    </row>
    <row r="76" spans="1:8">
      <c r="A76" s="38"/>
      <c r="B76" s="108" t="s">
        <v>112</v>
      </c>
      <c r="C76" s="106"/>
      <c r="D76" s="107">
        <f>G62</f>
        <v>0</v>
      </c>
      <c r="E76" s="107" t="s">
        <v>113</v>
      </c>
      <c r="F76" s="12">
        <v>60</v>
      </c>
      <c r="G76" s="107">
        <f t="shared" ref="G76:G83" si="3">F76*D76</f>
        <v>0</v>
      </c>
      <c r="H76" s="106" t="s">
        <v>114</v>
      </c>
    </row>
    <row r="77" spans="1:8">
      <c r="A77" s="38"/>
      <c r="B77" s="108" t="s">
        <v>115</v>
      </c>
      <c r="C77" s="106"/>
      <c r="D77" s="107">
        <v>0</v>
      </c>
      <c r="E77" s="107" t="s">
        <v>113</v>
      </c>
      <c r="F77" s="12">
        <v>150</v>
      </c>
      <c r="G77" s="107">
        <f t="shared" si="3"/>
        <v>0</v>
      </c>
      <c r="H77" s="106" t="s">
        <v>114</v>
      </c>
    </row>
    <row r="78" spans="1:8">
      <c r="A78" s="38"/>
      <c r="B78" s="108" t="s">
        <v>116</v>
      </c>
      <c r="C78" s="106"/>
      <c r="D78" s="107">
        <f>G70</f>
        <v>0</v>
      </c>
      <c r="E78" s="107" t="s">
        <v>113</v>
      </c>
      <c r="F78" s="12">
        <v>250</v>
      </c>
      <c r="G78" s="107">
        <f t="shared" si="3"/>
        <v>0</v>
      </c>
      <c r="H78" s="106" t="s">
        <v>114</v>
      </c>
    </row>
    <row r="79" spans="1:8">
      <c r="A79" s="38"/>
      <c r="B79" s="108" t="s">
        <v>117</v>
      </c>
      <c r="C79" s="106"/>
      <c r="D79" s="107">
        <v>0</v>
      </c>
      <c r="E79" s="107" t="s">
        <v>113</v>
      </c>
      <c r="F79" s="12">
        <v>250</v>
      </c>
      <c r="G79" s="107">
        <f t="shared" si="3"/>
        <v>0</v>
      </c>
      <c r="H79" s="106" t="s">
        <v>114</v>
      </c>
    </row>
    <row r="80" spans="1:8">
      <c r="A80" s="38"/>
      <c r="B80" s="108" t="s">
        <v>118</v>
      </c>
      <c r="C80" s="106"/>
      <c r="D80" s="107">
        <v>0</v>
      </c>
      <c r="E80" s="107" t="s">
        <v>113</v>
      </c>
      <c r="F80" s="12">
        <v>80</v>
      </c>
      <c r="G80" s="107">
        <f t="shared" si="3"/>
        <v>0</v>
      </c>
      <c r="H80" s="106" t="s">
        <v>114</v>
      </c>
    </row>
    <row r="81" spans="1:8">
      <c r="A81" s="38"/>
      <c r="B81" s="108" t="s">
        <v>410</v>
      </c>
      <c r="C81" s="106"/>
      <c r="D81" s="107">
        <v>0</v>
      </c>
      <c r="E81" s="107" t="s">
        <v>113</v>
      </c>
      <c r="F81" s="12">
        <v>100</v>
      </c>
      <c r="G81" s="107">
        <f t="shared" si="3"/>
        <v>0</v>
      </c>
      <c r="H81" s="106" t="s">
        <v>114</v>
      </c>
    </row>
    <row r="82" spans="1:8">
      <c r="A82" s="38"/>
      <c r="B82" s="109" t="s">
        <v>409</v>
      </c>
      <c r="C82" s="106"/>
      <c r="D82" s="107">
        <v>0</v>
      </c>
      <c r="E82" s="107" t="s">
        <v>113</v>
      </c>
      <c r="F82" s="12">
        <v>80</v>
      </c>
      <c r="G82" s="107">
        <f t="shared" si="3"/>
        <v>0</v>
      </c>
      <c r="H82" s="106" t="s">
        <v>114</v>
      </c>
    </row>
    <row r="83" spans="1:8">
      <c r="A83" s="38"/>
      <c r="B83" s="109" t="s">
        <v>412</v>
      </c>
      <c r="C83" s="106"/>
      <c r="D83" s="107">
        <v>0</v>
      </c>
      <c r="E83" s="107" t="s">
        <v>113</v>
      </c>
      <c r="F83" s="12">
        <v>60</v>
      </c>
      <c r="G83" s="107">
        <f t="shared" si="3"/>
        <v>0</v>
      </c>
      <c r="H83" s="106" t="s">
        <v>114</v>
      </c>
    </row>
    <row r="84" spans="1:8">
      <c r="A84" s="38"/>
      <c r="B84" s="109"/>
      <c r="C84" s="106"/>
      <c r="D84" s="107">
        <f>ROUNDUP(SUM(D76:D83),0)</f>
        <v>0</v>
      </c>
      <c r="E84" s="107"/>
      <c r="F84" s="107"/>
      <c r="G84" s="107">
        <f>ROUND(SUM(G76:G83),0)</f>
        <v>0</v>
      </c>
      <c r="H84" s="106" t="s">
        <v>114</v>
      </c>
    </row>
    <row r="85" spans="1:8">
      <c r="A85" s="38"/>
      <c r="B85" s="109" t="s">
        <v>119</v>
      </c>
      <c r="C85" s="106"/>
      <c r="D85" s="107"/>
      <c r="E85" s="107"/>
      <c r="F85" s="107"/>
      <c r="G85" s="107">
        <f>ROUND(+G84*5%,0)</f>
        <v>0</v>
      </c>
      <c r="H85" s="106" t="s">
        <v>114</v>
      </c>
    </row>
    <row r="86" spans="1:8">
      <c r="A86" s="38"/>
      <c r="B86" s="109"/>
      <c r="C86" s="106"/>
      <c r="D86" s="107"/>
      <c r="E86" s="107"/>
      <c r="F86" s="107"/>
      <c r="G86" s="107"/>
      <c r="H86" s="106"/>
    </row>
    <row r="87" spans="1:8">
      <c r="A87" s="38"/>
      <c r="B87" s="109"/>
      <c r="C87" s="106"/>
      <c r="D87" s="107"/>
      <c r="E87" s="107"/>
      <c r="F87" s="107"/>
      <c r="G87" s="110">
        <f>SUM(G84:G86)</f>
        <v>0</v>
      </c>
      <c r="H87" s="111" t="s">
        <v>120</v>
      </c>
    </row>
    <row r="88" spans="1:8">
      <c r="A88" s="38"/>
      <c r="B88" s="109"/>
      <c r="C88" s="106"/>
      <c r="D88" s="107"/>
      <c r="E88" s="107"/>
      <c r="F88" s="110" t="s">
        <v>121</v>
      </c>
      <c r="G88" s="110">
        <f>ROUNDUP((G87/1000),0)</f>
        <v>0</v>
      </c>
      <c r="H88" s="111" t="s">
        <v>122</v>
      </c>
    </row>
    <row r="89" spans="1:8">
      <c r="A89" s="44"/>
      <c r="B89" s="79"/>
      <c r="C89" s="40"/>
      <c r="D89" s="42"/>
      <c r="E89" s="42"/>
      <c r="F89" s="45"/>
      <c r="G89" s="45"/>
      <c r="H89" s="44"/>
    </row>
    <row r="90" spans="1:8">
      <c r="A90" s="38">
        <f>A75+1</f>
        <v>9</v>
      </c>
      <c r="B90" s="37" t="s">
        <v>123</v>
      </c>
      <c r="C90" s="11"/>
      <c r="D90" s="11"/>
      <c r="E90" s="11"/>
      <c r="F90" s="11"/>
      <c r="G90" s="11"/>
      <c r="H90" s="11"/>
    </row>
    <row r="91" spans="1:8">
      <c r="A91" s="10"/>
      <c r="B91" s="29" t="str">
        <f>B57</f>
        <v>RCC Footing</v>
      </c>
      <c r="C91" s="11"/>
      <c r="D91" s="11"/>
      <c r="E91" s="11"/>
      <c r="F91" s="11"/>
      <c r="G91" s="35"/>
      <c r="H91" s="33"/>
    </row>
    <row r="92" spans="1:8">
      <c r="A92" s="10"/>
      <c r="B92" s="112" t="str">
        <f>B58</f>
        <v>F1</v>
      </c>
      <c r="C92" s="11">
        <f>C58</f>
        <v>0</v>
      </c>
      <c r="D92" s="11">
        <f>D58*2+E58*2</f>
        <v>7.2</v>
      </c>
      <c r="E92" s="11"/>
      <c r="F92" s="12">
        <f>F58</f>
        <v>0.6</v>
      </c>
      <c r="G92" s="35">
        <f>PRODUCT(C92:F92)</f>
        <v>0</v>
      </c>
      <c r="H92" s="33" t="s">
        <v>6</v>
      </c>
    </row>
    <row r="93" spans="1:8">
      <c r="A93" s="10"/>
      <c r="B93" s="29" t="s">
        <v>269</v>
      </c>
      <c r="C93" s="11"/>
      <c r="D93" s="11"/>
      <c r="E93" s="11"/>
      <c r="F93" s="11"/>
      <c r="G93" s="36">
        <f>ROUND(SUM(G92)*1.1,0)</f>
        <v>0</v>
      </c>
      <c r="H93" s="38" t="s">
        <v>6</v>
      </c>
    </row>
    <row r="94" spans="1:8">
      <c r="A94" s="10"/>
      <c r="B94" s="29"/>
      <c r="C94" s="11"/>
      <c r="D94" s="11"/>
      <c r="E94" s="11"/>
      <c r="F94" s="11"/>
      <c r="G94" s="36"/>
      <c r="H94" s="38"/>
    </row>
    <row r="95" spans="1:8">
      <c r="A95" s="10"/>
      <c r="B95" s="29" t="str">
        <f>B64</f>
        <v>RCC  COLUMN</v>
      </c>
      <c r="C95" s="11"/>
      <c r="D95" s="11"/>
      <c r="E95" s="11"/>
      <c r="F95" s="11"/>
      <c r="G95" s="11"/>
      <c r="H95" s="11"/>
    </row>
    <row r="96" spans="1:8">
      <c r="A96" s="10"/>
      <c r="B96" s="29" t="str">
        <f>B65</f>
        <v xml:space="preserve">Below FFL </v>
      </c>
      <c r="C96" s="11"/>
      <c r="D96" s="11"/>
      <c r="E96" s="11"/>
      <c r="F96" s="11"/>
      <c r="G96" s="11"/>
      <c r="H96" s="11"/>
    </row>
    <row r="97" spans="1:8">
      <c r="A97" s="10"/>
      <c r="B97" s="112" t="str">
        <f>B66</f>
        <v>P1</v>
      </c>
      <c r="C97" s="11">
        <f>C66</f>
        <v>0</v>
      </c>
      <c r="D97" s="11">
        <f>D66*2+E66*2</f>
        <v>1.52</v>
      </c>
      <c r="E97" s="11"/>
      <c r="F97" s="12">
        <f>F66</f>
        <v>2</v>
      </c>
      <c r="G97" s="35">
        <f>PRODUCT(C97:F97)</f>
        <v>0</v>
      </c>
      <c r="H97" s="33" t="s">
        <v>6</v>
      </c>
    </row>
    <row r="98" spans="1:8">
      <c r="A98" s="63"/>
      <c r="B98" s="176"/>
      <c r="C98" s="157"/>
      <c r="D98" s="157"/>
      <c r="E98" s="157"/>
      <c r="F98" s="150"/>
      <c r="G98" s="42"/>
      <c r="H98" s="40"/>
    </row>
    <row r="99" spans="1:8">
      <c r="A99" s="10"/>
      <c r="B99" s="29"/>
      <c r="C99" s="11"/>
      <c r="D99" s="11"/>
      <c r="E99" s="11"/>
      <c r="F99" s="11"/>
      <c r="G99" s="36">
        <f>ROUND(SUM(G97:G98)*1.1,0)</f>
        <v>0</v>
      </c>
      <c r="H99" s="38" t="s">
        <v>6</v>
      </c>
    </row>
    <row r="100" spans="1:8">
      <c r="A100" s="44"/>
      <c r="B100" s="79"/>
      <c r="C100" s="40"/>
      <c r="D100" s="42"/>
      <c r="E100" s="42"/>
      <c r="F100" s="45"/>
      <c r="G100" s="45"/>
      <c r="H100" s="44"/>
    </row>
    <row r="101" spans="1:8">
      <c r="A101" s="44">
        <f>A90+1</f>
        <v>10</v>
      </c>
      <c r="B101" s="48" t="s">
        <v>621</v>
      </c>
      <c r="C101" s="40"/>
      <c r="D101" s="42"/>
      <c r="E101" s="42"/>
      <c r="F101" s="45"/>
      <c r="G101" s="45"/>
      <c r="H101" s="44"/>
    </row>
    <row r="102" spans="1:8">
      <c r="A102" s="44"/>
      <c r="B102" s="41" t="s">
        <v>705</v>
      </c>
      <c r="C102" s="40">
        <v>0</v>
      </c>
      <c r="D102" s="42">
        <v>4.4800000000000004</v>
      </c>
      <c r="E102" s="42">
        <v>8</v>
      </c>
      <c r="F102" s="45"/>
      <c r="G102" s="35">
        <f t="shared" ref="G102" si="4">PRODUCT(C102:F102)</f>
        <v>0</v>
      </c>
      <c r="H102" s="40" t="s">
        <v>6</v>
      </c>
    </row>
    <row r="103" spans="1:8">
      <c r="A103" s="44"/>
      <c r="B103" s="48"/>
      <c r="C103" s="40"/>
      <c r="D103" s="42"/>
      <c r="E103" s="42"/>
      <c r="F103" s="45"/>
      <c r="G103" s="45"/>
      <c r="H103" s="44"/>
    </row>
    <row r="104" spans="1:8">
      <c r="A104" s="84"/>
      <c r="B104" s="88"/>
      <c r="C104" s="86"/>
      <c r="D104" s="87"/>
      <c r="E104" s="638" t="s">
        <v>110</v>
      </c>
      <c r="F104" s="639"/>
      <c r="G104" s="90">
        <f>ROUND(G102,0)</f>
        <v>0</v>
      </c>
      <c r="H104" s="80" t="s">
        <v>6</v>
      </c>
    </row>
    <row r="105" spans="1:8">
      <c r="A105" s="84"/>
      <c r="B105" s="88"/>
      <c r="C105" s="86"/>
      <c r="D105" s="87"/>
      <c r="E105" s="87"/>
      <c r="F105" s="87"/>
      <c r="G105" s="90"/>
      <c r="H105" s="86"/>
    </row>
    <row r="106" spans="1:8">
      <c r="A106" s="80"/>
      <c r="B106" s="116" t="s">
        <v>721</v>
      </c>
      <c r="C106" s="89">
        <v>18</v>
      </c>
      <c r="D106" s="89"/>
      <c r="E106" s="89"/>
      <c r="F106" s="89"/>
      <c r="G106" s="89">
        <f>C106*G104</f>
        <v>0</v>
      </c>
      <c r="H106" s="80" t="s">
        <v>174</v>
      </c>
    </row>
    <row r="107" spans="1:8">
      <c r="A107" s="84"/>
      <c r="B107" s="85"/>
      <c r="C107" s="90"/>
      <c r="D107" s="90"/>
      <c r="E107" s="90"/>
      <c r="F107" s="90"/>
      <c r="G107" s="90"/>
      <c r="H107" s="84"/>
    </row>
    <row r="108" spans="1:8">
      <c r="A108" s="98">
        <f>A64+1</f>
        <v>8</v>
      </c>
      <c r="B108" s="99" t="s">
        <v>346</v>
      </c>
      <c r="C108" s="100"/>
      <c r="D108" s="101"/>
      <c r="E108" s="98"/>
      <c r="F108" s="101"/>
      <c r="G108" s="101"/>
      <c r="H108" s="98"/>
    </row>
    <row r="109" spans="1:8">
      <c r="A109" s="98"/>
      <c r="B109" s="102" t="s">
        <v>347</v>
      </c>
      <c r="C109" s="100">
        <v>1</v>
      </c>
      <c r="D109" s="103">
        <v>6</v>
      </c>
      <c r="E109" s="103">
        <v>9</v>
      </c>
      <c r="F109" s="101"/>
      <c r="G109" s="104">
        <f>PRODUCT(C109:F109)</f>
        <v>54</v>
      </c>
      <c r="H109" s="96" t="s">
        <v>6</v>
      </c>
    </row>
    <row r="110" spans="1:8">
      <c r="A110" s="98"/>
      <c r="B110" s="102"/>
      <c r="C110" s="100"/>
      <c r="D110" s="103"/>
      <c r="E110" s="103"/>
      <c r="F110" s="101"/>
      <c r="G110" s="103"/>
      <c r="H110" s="100"/>
    </row>
    <row r="111" spans="1:8">
      <c r="A111" s="98"/>
      <c r="B111" s="102"/>
      <c r="C111" s="100"/>
      <c r="D111" s="101"/>
      <c r="E111" s="98"/>
      <c r="F111" s="101"/>
      <c r="G111" s="97">
        <f>ROUND(SUM(G109:G110),0)</f>
        <v>54</v>
      </c>
      <c r="H111" s="94" t="s">
        <v>6</v>
      </c>
    </row>
    <row r="112" spans="1:8">
      <c r="A112" s="98"/>
      <c r="B112" s="99"/>
      <c r="C112" s="100"/>
      <c r="D112" s="101"/>
      <c r="E112" s="98"/>
      <c r="F112" s="97" t="s">
        <v>33</v>
      </c>
      <c r="G112" s="97">
        <f>G111</f>
        <v>54</v>
      </c>
      <c r="H112" s="94" t="s">
        <v>6</v>
      </c>
    </row>
    <row r="113" spans="1:11">
      <c r="A113" s="80"/>
      <c r="B113" s="83"/>
      <c r="C113" s="81"/>
      <c r="D113" s="82"/>
      <c r="E113" s="82"/>
      <c r="F113" s="82"/>
      <c r="G113" s="89"/>
      <c r="H113" s="81"/>
    </row>
    <row r="114" spans="1:11">
      <c r="A114" s="84">
        <f>A108+1</f>
        <v>9</v>
      </c>
      <c r="B114" s="85" t="s">
        <v>368</v>
      </c>
      <c r="C114" s="86"/>
      <c r="D114" s="87"/>
      <c r="E114" s="87"/>
      <c r="F114" s="87"/>
      <c r="G114" s="90"/>
      <c r="H114" s="86"/>
    </row>
    <row r="115" spans="1:11">
      <c r="A115" s="137"/>
      <c r="B115" s="126" t="s">
        <v>714</v>
      </c>
      <c r="C115" s="137"/>
      <c r="D115" s="127"/>
      <c r="E115" s="127"/>
      <c r="F115" s="127"/>
      <c r="G115" s="128"/>
      <c r="H115" s="129"/>
    </row>
    <row r="116" spans="1:11">
      <c r="A116" s="137"/>
      <c r="B116" s="130" t="s">
        <v>599</v>
      </c>
      <c r="C116" s="137">
        <v>1</v>
      </c>
      <c r="D116" s="103">
        <v>6</v>
      </c>
      <c r="E116" s="103">
        <v>9</v>
      </c>
      <c r="F116" s="127"/>
      <c r="G116" s="131">
        <f>PRODUCT(C116:F116)</f>
        <v>54</v>
      </c>
      <c r="H116" s="96" t="s">
        <v>6</v>
      </c>
    </row>
    <row r="117" spans="1:11">
      <c r="A117" s="137"/>
      <c r="B117" s="126"/>
      <c r="C117" s="137"/>
      <c r="D117" s="127"/>
      <c r="E117" s="127"/>
      <c r="F117" s="127"/>
      <c r="G117" s="128"/>
      <c r="H117" s="129"/>
    </row>
    <row r="118" spans="1:11">
      <c r="A118" s="137"/>
      <c r="B118" s="125"/>
      <c r="C118" s="137"/>
      <c r="D118" s="127"/>
      <c r="E118" s="127"/>
      <c r="F118" s="127"/>
      <c r="G118" s="128">
        <f>SUM(G116:G117)*1.1</f>
        <v>59.400000000000006</v>
      </c>
      <c r="H118" s="96" t="s">
        <v>6</v>
      </c>
    </row>
    <row r="119" spans="1:11">
      <c r="A119" s="133"/>
      <c r="B119" s="125" t="s">
        <v>720</v>
      </c>
      <c r="C119" s="137">
        <v>1</v>
      </c>
      <c r="D119" s="103">
        <f>G118</f>
        <v>59.400000000000006</v>
      </c>
      <c r="E119" s="134" t="s">
        <v>113</v>
      </c>
      <c r="F119" s="134">
        <v>44</v>
      </c>
      <c r="G119" s="134">
        <f>D119*F119</f>
        <v>2613.6000000000004</v>
      </c>
      <c r="H119" s="135"/>
    </row>
    <row r="120" spans="1:11">
      <c r="A120" s="133"/>
      <c r="B120" s="125"/>
      <c r="C120" s="137"/>
      <c r="D120" s="134"/>
      <c r="E120" s="134"/>
      <c r="F120" s="128" t="s">
        <v>41</v>
      </c>
      <c r="G120" s="128">
        <f>ROUND(G119,0)</f>
        <v>2614</v>
      </c>
      <c r="H120" s="132" t="s">
        <v>120</v>
      </c>
    </row>
    <row r="121" spans="1:11">
      <c r="A121" s="80"/>
      <c r="B121" s="109" t="s">
        <v>703</v>
      </c>
      <c r="C121" s="106"/>
      <c r="D121" s="107"/>
      <c r="E121" s="107"/>
      <c r="F121" s="107"/>
      <c r="G121" s="110">
        <f>ROUND(+G119*10%,0)</f>
        <v>261</v>
      </c>
      <c r="H121" s="106" t="s">
        <v>114</v>
      </c>
    </row>
    <row r="122" spans="1:11">
      <c r="A122" s="133"/>
      <c r="B122" s="130" t="s">
        <v>598</v>
      </c>
      <c r="C122" s="137"/>
      <c r="D122" s="134"/>
      <c r="E122" s="134"/>
      <c r="F122" s="128"/>
      <c r="G122" s="128">
        <f>+G120+G121</f>
        <v>2875</v>
      </c>
      <c r="H122" s="129" t="s">
        <v>120</v>
      </c>
    </row>
    <row r="123" spans="1:11">
      <c r="A123" s="130">
        <f>A114+1</f>
        <v>10</v>
      </c>
      <c r="B123" s="130" t="s">
        <v>862</v>
      </c>
      <c r="C123" s="137"/>
      <c r="D123" s="134"/>
      <c r="E123" s="127"/>
      <c r="F123" s="136"/>
      <c r="G123" s="128"/>
      <c r="H123" s="129"/>
    </row>
    <row r="124" spans="1:11">
      <c r="A124" s="125"/>
      <c r="B124" s="130" t="s">
        <v>863</v>
      </c>
      <c r="C124" s="86">
        <v>1</v>
      </c>
      <c r="D124" s="87">
        <f>6+9</f>
        <v>15</v>
      </c>
      <c r="E124" s="87"/>
      <c r="F124" s="87"/>
      <c r="G124" s="131">
        <f>PRODUCT(C124:F124)</f>
        <v>15</v>
      </c>
      <c r="H124" s="132" t="s">
        <v>9</v>
      </c>
    </row>
    <row r="125" spans="1:11">
      <c r="A125" s="125"/>
      <c r="B125" s="130"/>
      <c r="C125" s="137"/>
      <c r="D125" s="134"/>
      <c r="E125" s="127"/>
      <c r="F125" s="136"/>
      <c r="G125" s="128"/>
      <c r="H125" s="129"/>
    </row>
    <row r="126" spans="1:11">
      <c r="A126" s="125"/>
      <c r="B126" s="130"/>
      <c r="C126" s="137"/>
      <c r="D126" s="134"/>
      <c r="E126" s="127"/>
      <c r="F126" s="136"/>
      <c r="G126" s="128">
        <f>ROUND(SUM(G124:G125)*1.1,0)</f>
        <v>17</v>
      </c>
      <c r="H126" s="132" t="s">
        <v>369</v>
      </c>
    </row>
    <row r="127" spans="1:11" s="188" customFormat="1" ht="15.6">
      <c r="A127" s="239">
        <f>A123+1</f>
        <v>11</v>
      </c>
      <c r="B127" s="251" t="s">
        <v>842</v>
      </c>
      <c r="C127" s="245"/>
      <c r="D127" s="243"/>
      <c r="E127" s="243"/>
      <c r="F127" s="243"/>
      <c r="G127" s="244"/>
      <c r="H127" s="245"/>
      <c r="I127" s="9"/>
      <c r="J127"/>
      <c r="K127"/>
    </row>
    <row r="128" spans="1:11" ht="15.6">
      <c r="A128" s="352"/>
      <c r="B128" s="358" t="s">
        <v>843</v>
      </c>
      <c r="C128" s="353">
        <v>4</v>
      </c>
      <c r="D128" s="354">
        <f>3.5+0.45</f>
        <v>3.95</v>
      </c>
      <c r="E128" s="354"/>
      <c r="F128" s="355"/>
      <c r="G128" s="359">
        <f>+PRODUCT(C128:F128)</f>
        <v>15.8</v>
      </c>
      <c r="H128" s="360" t="s">
        <v>9</v>
      </c>
    </row>
    <row r="129" spans="1:8" ht="15.6">
      <c r="A129" s="361"/>
      <c r="B129" s="358"/>
      <c r="C129" s="353"/>
      <c r="D129" s="354"/>
      <c r="E129" s="354"/>
      <c r="F129" s="355"/>
      <c r="G129" s="356"/>
      <c r="H129" s="357"/>
    </row>
    <row r="130" spans="1:8" ht="15.6">
      <c r="A130" s="361"/>
      <c r="B130" s="358"/>
      <c r="C130" s="353"/>
      <c r="D130" s="354"/>
      <c r="E130" s="354"/>
      <c r="F130" s="355" t="s">
        <v>33</v>
      </c>
      <c r="G130" s="356">
        <f>ROUNDUP(+SUM(G128:G129),0)</f>
        <v>16</v>
      </c>
      <c r="H130" s="357" t="s">
        <v>9</v>
      </c>
    </row>
    <row r="132" spans="1:8">
      <c r="A132" s="80"/>
      <c r="B132" s="91"/>
      <c r="C132" s="89"/>
      <c r="D132" s="89"/>
      <c r="E132" s="98"/>
      <c r="F132" s="89"/>
      <c r="G132" s="97"/>
      <c r="H132" s="98"/>
    </row>
  </sheetData>
  <mergeCells count="1">
    <mergeCell ref="E104:F104"/>
  </mergeCells>
  <pageMargins left="0.7" right="0.7" top="0.75" bottom="0.75" header="0.3" footer="0.3"/>
  <pageSetup paperSize="9" scale="7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427"/>
  <sheetViews>
    <sheetView view="pageBreakPreview" zoomScaleSheetLayoutView="100" workbookViewId="0">
      <selection sqref="A1:XFD1"/>
    </sheetView>
  </sheetViews>
  <sheetFormatPr defaultRowHeight="14.4"/>
  <cols>
    <col min="1" max="1" width="6.88671875" style="7" bestFit="1" customWidth="1"/>
    <col min="2" max="2" width="56.6640625" style="8" bestFit="1" customWidth="1"/>
    <col min="3" max="3" width="6.109375" style="9" customWidth="1"/>
    <col min="4" max="6" width="10.88671875" style="9" customWidth="1"/>
    <col min="7" max="7" width="13.33203125" style="9" customWidth="1"/>
    <col min="8" max="8" width="7.88671875" style="9" bestFit="1" customWidth="1"/>
  </cols>
  <sheetData>
    <row r="1" spans="1:8">
      <c r="A1" s="30" t="s">
        <v>25</v>
      </c>
      <c r="B1" s="31" t="s">
        <v>26</v>
      </c>
      <c r="C1" s="31" t="s">
        <v>27</v>
      </c>
      <c r="D1" s="32" t="s">
        <v>28</v>
      </c>
      <c r="E1" s="32" t="s">
        <v>29</v>
      </c>
      <c r="F1" s="32" t="s">
        <v>30</v>
      </c>
      <c r="G1" s="32" t="s">
        <v>2</v>
      </c>
      <c r="H1" s="31" t="s">
        <v>31</v>
      </c>
    </row>
    <row r="2" spans="1:8" ht="15.6">
      <c r="A2" s="15"/>
      <c r="B2" s="16" t="s">
        <v>768</v>
      </c>
      <c r="C2" s="141"/>
      <c r="D2" s="17"/>
      <c r="E2" s="17"/>
      <c r="F2" s="17"/>
      <c r="G2" s="17"/>
      <c r="H2" s="141"/>
    </row>
    <row r="3" spans="1:8">
      <c r="A3" s="38">
        <v>1</v>
      </c>
      <c r="B3" s="37" t="s">
        <v>32</v>
      </c>
      <c r="C3" s="33"/>
      <c r="D3" s="35"/>
      <c r="E3" s="35"/>
      <c r="F3" s="35"/>
      <c r="G3" s="35">
        <f>PRODUCT(C3:F3)</f>
        <v>0</v>
      </c>
      <c r="H3" s="33" t="s">
        <v>6</v>
      </c>
    </row>
    <row r="4" spans="1:8">
      <c r="A4" s="38"/>
      <c r="B4" s="37"/>
      <c r="C4" s="33"/>
      <c r="D4" s="35"/>
      <c r="E4" s="36"/>
      <c r="F4" s="36" t="s">
        <v>33</v>
      </c>
      <c r="G4" s="36">
        <f>ROUNDUP(SUM(G3)*1.1,0)</f>
        <v>0</v>
      </c>
      <c r="H4" s="38" t="s">
        <v>6</v>
      </c>
    </row>
    <row r="5" spans="1:8">
      <c r="A5" s="38">
        <f>A3+1</f>
        <v>2</v>
      </c>
      <c r="B5" s="37" t="s">
        <v>35</v>
      </c>
      <c r="C5" s="33"/>
      <c r="D5" s="35"/>
      <c r="E5" s="35" t="s">
        <v>34</v>
      </c>
      <c r="F5" s="35"/>
      <c r="G5" s="35"/>
      <c r="H5" s="33"/>
    </row>
    <row r="6" spans="1:8">
      <c r="A6" s="38"/>
      <c r="B6" s="37" t="s">
        <v>588</v>
      </c>
      <c r="C6" s="33"/>
      <c r="D6" s="35"/>
      <c r="E6" s="35"/>
      <c r="F6" s="35"/>
      <c r="G6" s="35"/>
      <c r="H6" s="33"/>
    </row>
    <row r="7" spans="1:8">
      <c r="A7" s="38"/>
      <c r="B7" s="34" t="s">
        <v>407</v>
      </c>
      <c r="C7" s="33"/>
      <c r="D7" s="35"/>
      <c r="E7" s="35"/>
      <c r="F7" s="35"/>
      <c r="G7" s="35"/>
      <c r="H7" s="33" t="s">
        <v>7</v>
      </c>
    </row>
    <row r="8" spans="1:8">
      <c r="A8" s="44"/>
      <c r="B8" s="34" t="s">
        <v>769</v>
      </c>
      <c r="C8" s="33"/>
      <c r="D8" s="35"/>
      <c r="E8" s="35"/>
      <c r="F8" s="35"/>
      <c r="G8" s="35"/>
      <c r="H8" s="33" t="s">
        <v>7</v>
      </c>
    </row>
    <row r="9" spans="1:8">
      <c r="A9" s="38"/>
      <c r="B9" s="34"/>
      <c r="C9" s="33"/>
      <c r="D9" s="35"/>
      <c r="E9" s="35"/>
      <c r="F9" s="35"/>
      <c r="G9" s="35"/>
      <c r="H9" s="33"/>
    </row>
    <row r="10" spans="1:8">
      <c r="A10" s="38"/>
      <c r="B10" s="37" t="s">
        <v>41</v>
      </c>
      <c r="C10" s="33"/>
      <c r="D10" s="35"/>
      <c r="E10" s="35"/>
      <c r="F10" s="35"/>
      <c r="G10" s="36">
        <f>ROUND(SUM(G6:G9)*1.1,0)</f>
        <v>0</v>
      </c>
      <c r="H10" s="38" t="s">
        <v>7</v>
      </c>
    </row>
    <row r="11" spans="1:8">
      <c r="A11" s="38"/>
      <c r="B11" s="37"/>
      <c r="C11" s="33"/>
      <c r="D11" s="35"/>
      <c r="E11" s="35"/>
      <c r="F11" s="35"/>
      <c r="G11" s="36"/>
      <c r="H11" s="38"/>
    </row>
    <row r="12" spans="1:8">
      <c r="A12" s="38"/>
      <c r="B12" s="39" t="s">
        <v>42</v>
      </c>
      <c r="C12" s="33"/>
      <c r="D12" s="35"/>
      <c r="E12" s="35"/>
      <c r="F12" s="35"/>
      <c r="G12" s="36">
        <f>+G10</f>
        <v>0</v>
      </c>
      <c r="H12" s="38" t="s">
        <v>7</v>
      </c>
    </row>
    <row r="13" spans="1:8">
      <c r="A13" s="38"/>
      <c r="B13" s="34"/>
      <c r="C13" s="33"/>
      <c r="D13" s="35"/>
      <c r="E13" s="35"/>
      <c r="F13" s="35"/>
      <c r="G13" s="36"/>
      <c r="H13" s="38"/>
    </row>
    <row r="14" spans="1:8" ht="27.6">
      <c r="A14" s="38">
        <f>A5+1</f>
        <v>3</v>
      </c>
      <c r="B14" s="49" t="s">
        <v>43</v>
      </c>
      <c r="C14" s="50"/>
      <c r="D14" s="51"/>
      <c r="E14" s="51"/>
      <c r="F14" s="51"/>
      <c r="G14" s="52"/>
      <c r="H14" s="53"/>
    </row>
    <row r="15" spans="1:8">
      <c r="A15" s="53"/>
      <c r="B15" s="54" t="s">
        <v>44</v>
      </c>
      <c r="C15" s="50"/>
      <c r="D15" s="51"/>
      <c r="E15" s="51"/>
      <c r="F15" s="51"/>
      <c r="G15" s="52">
        <f>G12</f>
        <v>0</v>
      </c>
      <c r="H15" s="53" t="s">
        <v>7</v>
      </c>
    </row>
    <row r="16" spans="1:8">
      <c r="A16" s="53"/>
      <c r="B16" s="54" t="s">
        <v>45</v>
      </c>
      <c r="C16" s="50"/>
      <c r="D16" s="51"/>
      <c r="E16" s="51"/>
      <c r="F16" s="51"/>
      <c r="G16" s="52"/>
      <c r="H16" s="53"/>
    </row>
    <row r="17" spans="1:8">
      <c r="A17" s="53"/>
      <c r="B17" s="55" t="s">
        <v>46</v>
      </c>
      <c r="C17" s="50"/>
      <c r="D17" s="51"/>
      <c r="E17" s="51"/>
      <c r="F17" s="51"/>
      <c r="G17" s="51"/>
      <c r="H17" s="50" t="s">
        <v>7</v>
      </c>
    </row>
    <row r="18" spans="1:8">
      <c r="A18" s="44"/>
      <c r="B18" s="41" t="s">
        <v>778</v>
      </c>
      <c r="C18" s="40"/>
      <c r="D18" s="42"/>
      <c r="E18" s="42"/>
      <c r="F18" s="42"/>
      <c r="G18" s="42">
        <f>-G41</f>
        <v>0</v>
      </c>
      <c r="H18" s="50" t="s">
        <v>7</v>
      </c>
    </row>
    <row r="19" spans="1:8">
      <c r="A19" s="53"/>
      <c r="B19" s="55" t="s">
        <v>50</v>
      </c>
      <c r="C19" s="50"/>
      <c r="D19" s="51"/>
      <c r="E19" s="51"/>
      <c r="F19" s="51"/>
      <c r="G19" s="51">
        <f>-G55</f>
        <v>0</v>
      </c>
      <c r="H19" s="50" t="s">
        <v>7</v>
      </c>
    </row>
    <row r="20" spans="1:8">
      <c r="A20" s="38"/>
      <c r="B20" s="54" t="s">
        <v>51</v>
      </c>
      <c r="C20" s="50"/>
      <c r="D20" s="51"/>
      <c r="E20" s="51"/>
      <c r="F20" s="51"/>
      <c r="G20" s="56">
        <f>ROUND(SUM(G15:G19),0)</f>
        <v>0</v>
      </c>
      <c r="H20" s="50" t="s">
        <v>7</v>
      </c>
    </row>
    <row r="21" spans="1:8">
      <c r="A21" s="53"/>
      <c r="B21" s="54"/>
      <c r="C21" s="50"/>
      <c r="D21" s="51"/>
      <c r="E21" s="51"/>
      <c r="F21" s="51"/>
      <c r="G21" s="57"/>
      <c r="H21" s="50"/>
    </row>
    <row r="22" spans="1:8">
      <c r="A22" s="53"/>
      <c r="B22" s="58" t="s">
        <v>52</v>
      </c>
      <c r="C22" s="59"/>
      <c r="D22" s="51"/>
      <c r="E22" s="51"/>
      <c r="F22" s="51"/>
      <c r="G22" s="51">
        <f>PRODUCT(C22:F22)</f>
        <v>0</v>
      </c>
      <c r="H22" s="50" t="s">
        <v>7</v>
      </c>
    </row>
    <row r="23" spans="1:8">
      <c r="A23" s="53"/>
      <c r="B23" s="58"/>
      <c r="C23" s="59"/>
      <c r="D23" s="51"/>
      <c r="E23" s="51"/>
      <c r="F23" s="51"/>
      <c r="G23" s="60"/>
      <c r="H23" s="50"/>
    </row>
    <row r="24" spans="1:8">
      <c r="A24" s="53"/>
      <c r="B24" s="54" t="s">
        <v>53</v>
      </c>
      <c r="C24" s="50"/>
      <c r="D24" s="51"/>
      <c r="E24" s="51"/>
      <c r="F24" s="51"/>
      <c r="G24" s="56">
        <f>ROUNDUP((G20+G22)-G26,0)</f>
        <v>0</v>
      </c>
      <c r="H24" s="53" t="s">
        <v>7</v>
      </c>
    </row>
    <row r="25" spans="1:8">
      <c r="A25" s="53"/>
      <c r="B25" s="54"/>
      <c r="C25" s="50"/>
      <c r="D25" s="51"/>
      <c r="E25" s="51"/>
      <c r="F25" s="51"/>
      <c r="G25" s="57"/>
      <c r="H25" s="53"/>
    </row>
    <row r="26" spans="1:8" ht="27.6">
      <c r="A26" s="53"/>
      <c r="B26" s="49" t="s">
        <v>54</v>
      </c>
      <c r="C26" s="61">
        <v>0</v>
      </c>
      <c r="D26" s="51" t="s">
        <v>55</v>
      </c>
      <c r="E26" s="51">
        <f>G15</f>
        <v>0</v>
      </c>
      <c r="F26" s="51"/>
      <c r="G26" s="52">
        <f>C26*E26</f>
        <v>0</v>
      </c>
      <c r="H26" s="53" t="s">
        <v>7</v>
      </c>
    </row>
    <row r="27" spans="1:8">
      <c r="A27" s="53"/>
      <c r="B27" s="62" t="s">
        <v>56</v>
      </c>
      <c r="C27" s="33"/>
      <c r="D27" s="35"/>
      <c r="E27" s="35"/>
      <c r="F27" s="35"/>
      <c r="G27" s="57">
        <f>G15-G26</f>
        <v>0</v>
      </c>
      <c r="H27" s="38" t="s">
        <v>7</v>
      </c>
    </row>
    <row r="28" spans="1:8">
      <c r="A28" s="38"/>
      <c r="B28" s="43"/>
      <c r="C28" s="33"/>
      <c r="D28" s="35"/>
      <c r="E28" s="35"/>
      <c r="F28" s="35"/>
      <c r="G28" s="35"/>
      <c r="H28" s="33"/>
    </row>
    <row r="29" spans="1:8">
      <c r="A29" s="38">
        <f>A14+1</f>
        <v>4</v>
      </c>
      <c r="B29" s="37" t="s">
        <v>57</v>
      </c>
      <c r="C29" s="33"/>
      <c r="D29" s="35"/>
      <c r="E29" s="35"/>
      <c r="F29" s="35"/>
      <c r="G29" s="35"/>
      <c r="H29" s="33"/>
    </row>
    <row r="30" spans="1:8">
      <c r="A30" s="38"/>
      <c r="B30" s="37" t="s">
        <v>589</v>
      </c>
      <c r="C30" s="33"/>
      <c r="D30" s="35"/>
      <c r="E30" s="35"/>
      <c r="F30" s="35"/>
      <c r="G30" s="35"/>
      <c r="H30" s="33"/>
    </row>
    <row r="31" spans="1:8">
      <c r="A31" s="38"/>
      <c r="B31" s="34" t="s">
        <v>770</v>
      </c>
      <c r="C31" s="33">
        <v>1</v>
      </c>
      <c r="D31" s="35">
        <v>4.8650000000000002</v>
      </c>
      <c r="E31" s="35">
        <v>3</v>
      </c>
      <c r="F31" s="35">
        <v>0.15</v>
      </c>
      <c r="G31" s="35">
        <f t="shared" ref="G31" si="0">PRODUCT(C31:F31)</f>
        <v>2.1892499999999999</v>
      </c>
      <c r="H31" s="33" t="s">
        <v>7</v>
      </c>
    </row>
    <row r="32" spans="1:8">
      <c r="A32" s="44"/>
      <c r="B32" s="41"/>
      <c r="C32" s="40"/>
      <c r="D32" s="42"/>
      <c r="E32" s="42"/>
      <c r="F32" s="42"/>
      <c r="G32" s="42"/>
      <c r="H32" s="40"/>
    </row>
    <row r="33" spans="1:8">
      <c r="A33" s="38"/>
      <c r="B33" s="37" t="s">
        <v>41</v>
      </c>
      <c r="C33" s="33"/>
      <c r="D33" s="35"/>
      <c r="E33" s="35"/>
      <c r="F33" s="36" t="s">
        <v>33</v>
      </c>
      <c r="G33" s="36">
        <f>SUM(G31:G32)*1.1</f>
        <v>2.408175</v>
      </c>
      <c r="H33" s="38" t="s">
        <v>7</v>
      </c>
    </row>
    <row r="34" spans="1:8">
      <c r="A34" s="38"/>
      <c r="B34" s="37"/>
      <c r="C34" s="33"/>
      <c r="D34" s="35"/>
      <c r="E34" s="35"/>
      <c r="F34" s="35"/>
      <c r="G34" s="36"/>
      <c r="H34" s="38"/>
    </row>
    <row r="35" spans="1:8">
      <c r="A35" s="38"/>
      <c r="B35" s="37" t="s">
        <v>59</v>
      </c>
      <c r="C35" s="33"/>
      <c r="D35" s="35"/>
      <c r="E35" s="35"/>
      <c r="F35" s="35"/>
      <c r="G35" s="36">
        <f>G33</f>
        <v>2.408175</v>
      </c>
      <c r="H35" s="38" t="s">
        <v>7</v>
      </c>
    </row>
    <row r="36" spans="1:8">
      <c r="A36" s="44"/>
      <c r="B36" s="48"/>
      <c r="C36" s="40"/>
      <c r="D36" s="42"/>
      <c r="E36" s="42"/>
      <c r="F36" s="42"/>
      <c r="G36" s="45"/>
      <c r="H36" s="44"/>
    </row>
    <row r="37" spans="1:8">
      <c r="A37" s="38">
        <f>A29+1</f>
        <v>5</v>
      </c>
      <c r="B37" s="37" t="s">
        <v>587</v>
      </c>
      <c r="C37" s="33"/>
      <c r="D37" s="35"/>
      <c r="E37" s="35"/>
      <c r="F37" s="35"/>
      <c r="G37" s="35"/>
      <c r="H37" s="33"/>
    </row>
    <row r="38" spans="1:8">
      <c r="A38" s="38"/>
      <c r="B38" s="37" t="s">
        <v>590</v>
      </c>
      <c r="C38" s="33"/>
      <c r="D38" s="35"/>
      <c r="E38" s="35"/>
      <c r="F38" s="35"/>
      <c r="G38" s="35"/>
      <c r="H38" s="33"/>
    </row>
    <row r="39" spans="1:8">
      <c r="A39" s="38"/>
      <c r="B39" s="34"/>
      <c r="C39" s="33"/>
      <c r="D39" s="35"/>
      <c r="E39" s="35"/>
      <c r="F39" s="35"/>
      <c r="G39" s="35">
        <f>PRODUCT(C39:F39)</f>
        <v>0</v>
      </c>
      <c r="H39" s="33" t="s">
        <v>7</v>
      </c>
    </row>
    <row r="40" spans="1:8">
      <c r="A40" s="44"/>
      <c r="B40" s="41"/>
      <c r="C40" s="40"/>
      <c r="D40" s="42"/>
      <c r="E40" s="42"/>
      <c r="F40" s="42"/>
      <c r="G40" s="42"/>
      <c r="H40" s="40"/>
    </row>
    <row r="41" spans="1:8">
      <c r="A41" s="38"/>
      <c r="B41" s="34"/>
      <c r="C41" s="33"/>
      <c r="D41" s="35"/>
      <c r="E41" s="35"/>
      <c r="F41" s="36" t="s">
        <v>33</v>
      </c>
      <c r="G41" s="36">
        <f>ROUND(SUM(G39:G40)*1.1,0)</f>
        <v>0</v>
      </c>
      <c r="H41" s="38" t="s">
        <v>7</v>
      </c>
    </row>
    <row r="42" spans="1:8">
      <c r="A42" s="44"/>
      <c r="B42" s="48"/>
      <c r="C42" s="40"/>
      <c r="D42" s="42"/>
      <c r="E42" s="42"/>
      <c r="F42" s="42"/>
      <c r="G42" s="45"/>
      <c r="H42" s="44"/>
    </row>
    <row r="43" spans="1:8">
      <c r="A43" s="38">
        <f>A37+1</f>
        <v>6</v>
      </c>
      <c r="B43" s="37" t="s">
        <v>60</v>
      </c>
      <c r="C43" s="33"/>
      <c r="D43" s="35"/>
      <c r="E43" s="35"/>
      <c r="F43" s="35"/>
      <c r="G43" s="35"/>
      <c r="H43" s="33"/>
    </row>
    <row r="44" spans="1:8">
      <c r="A44" s="38"/>
      <c r="B44" s="34" t="s">
        <v>61</v>
      </c>
      <c r="C44" s="33"/>
      <c r="D44" s="35"/>
      <c r="E44" s="35"/>
      <c r="F44" s="35"/>
      <c r="G44" s="35">
        <f>ROUND(PRODUCT(C44:F44),0)</f>
        <v>0</v>
      </c>
      <c r="H44" s="33" t="s">
        <v>6</v>
      </c>
    </row>
    <row r="45" spans="1:8">
      <c r="A45" s="38"/>
      <c r="B45" s="37"/>
      <c r="C45" s="33"/>
      <c r="D45" s="35"/>
      <c r="E45" s="35"/>
      <c r="F45" s="36"/>
      <c r="G45" s="36">
        <f>ROUND(SUM(G44)*1.1,0)</f>
        <v>0</v>
      </c>
      <c r="H45" s="33" t="s">
        <v>6</v>
      </c>
    </row>
    <row r="46" spans="1:8">
      <c r="A46" s="38"/>
      <c r="B46" s="37"/>
      <c r="C46" s="33"/>
      <c r="D46" s="35"/>
      <c r="E46" s="35"/>
      <c r="F46" s="36"/>
      <c r="G46" s="36"/>
      <c r="H46" s="38"/>
    </row>
    <row r="47" spans="1:8">
      <c r="A47" s="38"/>
      <c r="B47" s="37" t="s">
        <v>185</v>
      </c>
      <c r="C47" s="33"/>
      <c r="D47" s="35"/>
      <c r="E47" s="35"/>
      <c r="F47" s="36"/>
      <c r="G47" s="36">
        <f>+G45</f>
        <v>0</v>
      </c>
      <c r="H47" s="38" t="s">
        <v>6</v>
      </c>
    </row>
    <row r="48" spans="1:8">
      <c r="A48" s="38"/>
      <c r="B48" s="37"/>
      <c r="C48" s="33"/>
      <c r="D48" s="35"/>
      <c r="E48" s="35"/>
      <c r="F48" s="36"/>
      <c r="G48" s="36"/>
      <c r="H48" s="38"/>
    </row>
    <row r="49" spans="1:8">
      <c r="A49" s="38">
        <f>A43+1</f>
        <v>7</v>
      </c>
      <c r="B49" s="37" t="s">
        <v>62</v>
      </c>
      <c r="C49" s="33"/>
      <c r="D49" s="35"/>
      <c r="E49" s="35"/>
      <c r="F49" s="36"/>
      <c r="G49" s="36"/>
      <c r="H49" s="38"/>
    </row>
    <row r="50" spans="1:8">
      <c r="A50" s="44"/>
      <c r="B50" s="48" t="s">
        <v>261</v>
      </c>
      <c r="C50" s="40"/>
      <c r="D50" s="42"/>
      <c r="E50" s="42"/>
      <c r="F50" s="45"/>
      <c r="G50" s="45"/>
      <c r="H50" s="44"/>
    </row>
    <row r="51" spans="1:8">
      <c r="A51" s="38"/>
      <c r="B51" s="37" t="s">
        <v>63</v>
      </c>
      <c r="C51" s="33"/>
      <c r="D51" s="35"/>
      <c r="E51" s="35"/>
      <c r="F51" s="36"/>
      <c r="G51" s="36"/>
      <c r="H51" s="38"/>
    </row>
    <row r="52" spans="1:8">
      <c r="A52" s="38"/>
      <c r="B52" s="34" t="str">
        <f>B7</f>
        <v>Horizontal  Wall</v>
      </c>
      <c r="C52" s="33"/>
      <c r="D52" s="35"/>
      <c r="E52" s="35"/>
      <c r="F52" s="35"/>
      <c r="G52" s="35">
        <f>PRODUCT(C52:F52)</f>
        <v>0</v>
      </c>
      <c r="H52" s="33" t="s">
        <v>7</v>
      </c>
    </row>
    <row r="53" spans="1:8">
      <c r="A53" s="44"/>
      <c r="B53" s="34" t="str">
        <f>B8</f>
        <v>Vertical Wall</v>
      </c>
      <c r="C53" s="33"/>
      <c r="D53" s="35"/>
      <c r="E53" s="35"/>
      <c r="F53" s="35"/>
      <c r="G53" s="35">
        <f>PRODUCT(C53:F53)</f>
        <v>0</v>
      </c>
      <c r="H53" s="33" t="s">
        <v>7</v>
      </c>
    </row>
    <row r="54" spans="1:8">
      <c r="A54" s="44"/>
      <c r="B54" s="41"/>
      <c r="C54" s="40"/>
      <c r="D54" s="42"/>
      <c r="E54" s="42"/>
      <c r="F54" s="42"/>
      <c r="G54" s="42"/>
      <c r="H54" s="40"/>
    </row>
    <row r="55" spans="1:8">
      <c r="A55" s="38"/>
      <c r="B55" s="37"/>
      <c r="C55" s="33"/>
      <c r="D55" s="35"/>
      <c r="E55" s="35"/>
      <c r="F55" s="36"/>
      <c r="G55" s="36">
        <f>ROUNDUP(SUM(G52:G54)*1.1,0)</f>
        <v>0</v>
      </c>
      <c r="H55" s="38" t="s">
        <v>7</v>
      </c>
    </row>
    <row r="56" spans="1:8">
      <c r="A56" s="38"/>
      <c r="B56" s="37" t="s">
        <v>65</v>
      </c>
      <c r="C56" s="33"/>
      <c r="D56" s="35"/>
      <c r="E56" s="35"/>
      <c r="F56" s="36"/>
      <c r="G56" s="36"/>
      <c r="H56" s="38"/>
    </row>
    <row r="57" spans="1:8">
      <c r="A57" s="38"/>
      <c r="B57" s="34" t="str">
        <f t="shared" ref="B57:B58" si="1">B52</f>
        <v>Horizontal  Wall</v>
      </c>
      <c r="C57" s="33"/>
      <c r="D57" s="35"/>
      <c r="E57" s="35"/>
      <c r="F57" s="35"/>
      <c r="G57" s="35">
        <f>PRODUCT(C57:F57)</f>
        <v>0</v>
      </c>
      <c r="H57" s="33" t="s">
        <v>7</v>
      </c>
    </row>
    <row r="58" spans="1:8">
      <c r="A58" s="44"/>
      <c r="B58" s="34" t="str">
        <f t="shared" si="1"/>
        <v>Vertical Wall</v>
      </c>
      <c r="C58" s="33"/>
      <c r="D58" s="35"/>
      <c r="E58" s="35"/>
      <c r="F58" s="35"/>
      <c r="G58" s="35">
        <f>PRODUCT(C58:F58)</f>
        <v>0</v>
      </c>
      <c r="H58" s="33" t="s">
        <v>7</v>
      </c>
    </row>
    <row r="59" spans="1:8">
      <c r="A59" s="44"/>
      <c r="B59" s="48"/>
      <c r="C59" s="40"/>
      <c r="D59" s="42"/>
      <c r="E59" s="42"/>
      <c r="F59" s="42"/>
      <c r="G59" s="42"/>
      <c r="H59" s="40"/>
    </row>
    <row r="60" spans="1:8">
      <c r="A60" s="38"/>
      <c r="B60" s="37"/>
      <c r="C60" s="33"/>
      <c r="D60" s="35"/>
      <c r="E60" s="35"/>
      <c r="F60" s="36"/>
      <c r="G60" s="36">
        <f>ROUND(SUM(G57:G59)*1.1,0)</f>
        <v>0</v>
      </c>
      <c r="H60" s="38" t="s">
        <v>7</v>
      </c>
    </row>
    <row r="61" spans="1:8">
      <c r="A61" s="38"/>
      <c r="B61" s="37"/>
      <c r="C61" s="33"/>
      <c r="D61" s="35"/>
      <c r="E61" s="35"/>
      <c r="F61" s="36"/>
      <c r="G61" s="36"/>
      <c r="H61" s="33"/>
    </row>
    <row r="62" spans="1:8">
      <c r="A62" s="38"/>
      <c r="B62" s="37" t="s">
        <v>66</v>
      </c>
      <c r="C62" s="33"/>
      <c r="D62" s="35"/>
      <c r="E62" s="35"/>
      <c r="F62" s="36"/>
      <c r="G62" s="36">
        <f>G55+G60</f>
        <v>0</v>
      </c>
      <c r="H62" s="38" t="s">
        <v>7</v>
      </c>
    </row>
    <row r="63" spans="1:8">
      <c r="A63" s="38"/>
      <c r="B63" s="37"/>
      <c r="C63" s="33"/>
      <c r="D63" s="35"/>
      <c r="E63" s="35"/>
      <c r="F63" s="36"/>
      <c r="G63" s="36"/>
      <c r="H63" s="33"/>
    </row>
    <row r="64" spans="1:8">
      <c r="A64" s="38">
        <f>A49+1</f>
        <v>8</v>
      </c>
      <c r="B64" s="37" t="s">
        <v>67</v>
      </c>
      <c r="C64" s="33"/>
      <c r="D64" s="35"/>
      <c r="E64" s="35"/>
      <c r="F64" s="35"/>
      <c r="G64" s="35"/>
      <c r="H64" s="33"/>
    </row>
    <row r="65" spans="1:8">
      <c r="A65" s="38"/>
      <c r="B65" s="34"/>
      <c r="C65" s="33"/>
      <c r="D65" s="35"/>
      <c r="E65" s="35"/>
      <c r="F65" s="35"/>
      <c r="G65" s="35">
        <f>ROUND(PRODUCT(C65:F65),0)</f>
        <v>0</v>
      </c>
      <c r="H65" s="33" t="s">
        <v>6</v>
      </c>
    </row>
    <row r="66" spans="1:8">
      <c r="A66" s="38"/>
      <c r="B66" s="37"/>
      <c r="C66" s="33"/>
      <c r="D66" s="35"/>
      <c r="E66" s="35"/>
      <c r="F66" s="36"/>
      <c r="G66" s="36">
        <f>ROUNDUP(SUM(G65)*1.1,0)</f>
        <v>0</v>
      </c>
      <c r="H66" s="33" t="s">
        <v>6</v>
      </c>
    </row>
    <row r="67" spans="1:8">
      <c r="A67" s="38"/>
      <c r="B67" s="37"/>
      <c r="C67" s="33"/>
      <c r="D67" s="35"/>
      <c r="E67" s="35"/>
      <c r="F67" s="36"/>
      <c r="G67" s="36"/>
      <c r="H67" s="38"/>
    </row>
    <row r="68" spans="1:8">
      <c r="A68" s="38"/>
      <c r="B68" s="37" t="s">
        <v>68</v>
      </c>
      <c r="C68" s="33"/>
      <c r="D68" s="35"/>
      <c r="E68" s="35"/>
      <c r="F68" s="36"/>
      <c r="G68" s="36">
        <f>+G66</f>
        <v>0</v>
      </c>
      <c r="H68" s="38" t="s">
        <v>6</v>
      </c>
    </row>
    <row r="69" spans="1:8">
      <c r="A69" s="38"/>
      <c r="B69" s="37"/>
      <c r="C69" s="33"/>
      <c r="D69" s="35"/>
      <c r="E69" s="35"/>
      <c r="F69" s="36"/>
      <c r="G69" s="36"/>
      <c r="H69" s="38"/>
    </row>
    <row r="70" spans="1:8">
      <c r="A70" s="80">
        <f>A64+1</f>
        <v>9</v>
      </c>
      <c r="B70" s="116" t="s">
        <v>135</v>
      </c>
      <c r="C70" s="81"/>
      <c r="D70" s="82"/>
      <c r="E70" s="82"/>
      <c r="F70" s="82"/>
      <c r="G70" s="82"/>
      <c r="H70" s="81"/>
    </row>
    <row r="71" spans="1:8">
      <c r="A71" s="80"/>
      <c r="B71" s="117" t="s">
        <v>591</v>
      </c>
      <c r="C71" s="81"/>
      <c r="D71" s="82"/>
      <c r="E71" s="82"/>
      <c r="F71" s="82"/>
      <c r="G71" s="82"/>
      <c r="H71" s="81"/>
    </row>
    <row r="72" spans="1:8">
      <c r="A72" s="80"/>
      <c r="B72" s="116" t="s">
        <v>80</v>
      </c>
      <c r="C72" s="81"/>
      <c r="D72" s="82"/>
      <c r="E72" s="82"/>
      <c r="F72" s="82"/>
      <c r="G72" s="82"/>
      <c r="H72" s="81"/>
    </row>
    <row r="73" spans="1:8">
      <c r="A73" s="80"/>
      <c r="B73" s="83" t="s">
        <v>407</v>
      </c>
      <c r="C73" s="81">
        <v>1</v>
      </c>
      <c r="D73" s="82">
        <v>4.8650000000000002</v>
      </c>
      <c r="E73" s="82">
        <v>0.2</v>
      </c>
      <c r="F73" s="82">
        <v>3.2</v>
      </c>
      <c r="G73" s="35">
        <f>PRODUCT(C73:F73)</f>
        <v>3.1136000000000004</v>
      </c>
      <c r="H73" s="81" t="s">
        <v>7</v>
      </c>
    </row>
    <row r="74" spans="1:8">
      <c r="A74" s="80"/>
      <c r="B74" s="83" t="s">
        <v>771</v>
      </c>
      <c r="C74" s="81">
        <v>2</v>
      </c>
      <c r="D74" s="82">
        <v>3</v>
      </c>
      <c r="E74" s="82">
        <v>0.2</v>
      </c>
      <c r="F74" s="82">
        <v>3.2</v>
      </c>
      <c r="G74" s="35">
        <f>PRODUCT(C74:F74)</f>
        <v>3.8400000000000007</v>
      </c>
      <c r="H74" s="81" t="s">
        <v>7</v>
      </c>
    </row>
    <row r="75" spans="1:8">
      <c r="A75" s="84"/>
      <c r="B75" s="88"/>
      <c r="C75" s="86"/>
      <c r="D75" s="87"/>
      <c r="E75" s="87"/>
      <c r="F75" s="87"/>
      <c r="G75" s="35"/>
      <c r="H75" s="81"/>
    </row>
    <row r="76" spans="1:8">
      <c r="A76" s="84"/>
      <c r="B76" s="85" t="s">
        <v>272</v>
      </c>
      <c r="C76" s="86"/>
      <c r="D76" s="87"/>
      <c r="E76" s="87"/>
      <c r="F76" s="87"/>
      <c r="G76" s="42"/>
      <c r="H76" s="86"/>
    </row>
    <row r="77" spans="1:8">
      <c r="A77" s="84"/>
      <c r="B77" s="88" t="s">
        <v>186</v>
      </c>
      <c r="C77" s="86">
        <v>2</v>
      </c>
      <c r="D77" s="87">
        <v>0.75</v>
      </c>
      <c r="E77" s="87">
        <v>0.2</v>
      </c>
      <c r="F77" s="87">
        <v>2.1</v>
      </c>
      <c r="G77" s="35">
        <f>-PRODUCT(C77:F77)</f>
        <v>-0.63000000000000012</v>
      </c>
      <c r="H77" s="81" t="s">
        <v>7</v>
      </c>
    </row>
    <row r="78" spans="1:8">
      <c r="A78" s="84"/>
      <c r="B78" s="88" t="s">
        <v>420</v>
      </c>
      <c r="C78" s="86">
        <v>2</v>
      </c>
      <c r="D78" s="87">
        <v>0.6</v>
      </c>
      <c r="E78" s="87">
        <v>0.2</v>
      </c>
      <c r="F78" s="87">
        <v>0.45</v>
      </c>
      <c r="G78" s="35">
        <f>-PRODUCT(C78:F78)</f>
        <v>-0.108</v>
      </c>
      <c r="H78" s="81" t="s">
        <v>7</v>
      </c>
    </row>
    <row r="79" spans="1:8">
      <c r="A79" s="84"/>
      <c r="B79" s="88"/>
      <c r="C79" s="86"/>
      <c r="D79" s="87"/>
      <c r="E79" s="87"/>
      <c r="F79" s="87"/>
      <c r="G79" s="42"/>
      <c r="H79" s="86"/>
    </row>
    <row r="80" spans="1:8">
      <c r="A80" s="80"/>
      <c r="B80" s="116" t="s">
        <v>738</v>
      </c>
      <c r="C80" s="81"/>
      <c r="D80" s="82"/>
      <c r="E80" s="82"/>
      <c r="F80" s="82"/>
      <c r="G80" s="36">
        <f>ROUND(SUM(G73:G79)*1.1,0)</f>
        <v>7</v>
      </c>
      <c r="H80" s="80" t="s">
        <v>7</v>
      </c>
    </row>
    <row r="81" spans="1:8">
      <c r="A81" s="84"/>
      <c r="B81" s="85"/>
      <c r="C81" s="86"/>
      <c r="D81" s="87"/>
      <c r="E81" s="87"/>
      <c r="F81" s="87"/>
      <c r="G81" s="45"/>
      <c r="H81" s="84"/>
    </row>
    <row r="82" spans="1:8">
      <c r="A82" s="84"/>
      <c r="B82" s="116" t="s">
        <v>715</v>
      </c>
      <c r="C82" s="81"/>
      <c r="D82" s="89" t="s">
        <v>80</v>
      </c>
      <c r="E82" s="80"/>
      <c r="F82" s="89" t="s">
        <v>23</v>
      </c>
      <c r="G82" s="89">
        <f>G80</f>
        <v>7</v>
      </c>
      <c r="H82" s="80" t="s">
        <v>7</v>
      </c>
    </row>
    <row r="83" spans="1:8">
      <c r="A83" s="84"/>
      <c r="B83" s="85"/>
      <c r="C83" s="86"/>
      <c r="D83" s="90"/>
      <c r="E83" s="84"/>
      <c r="F83" s="90"/>
      <c r="G83" s="90"/>
      <c r="H83" s="84"/>
    </row>
    <row r="84" spans="1:8">
      <c r="A84" s="80">
        <f>A70+1</f>
        <v>10</v>
      </c>
      <c r="B84" s="117" t="s">
        <v>592</v>
      </c>
      <c r="C84" s="81"/>
      <c r="D84" s="82"/>
      <c r="E84" s="82"/>
      <c r="F84" s="82"/>
      <c r="G84" s="82"/>
      <c r="H84" s="81"/>
    </row>
    <row r="85" spans="1:8">
      <c r="A85" s="84"/>
      <c r="B85" s="117" t="s">
        <v>211</v>
      </c>
      <c r="C85" s="81"/>
      <c r="D85" s="82"/>
      <c r="E85" s="82"/>
      <c r="F85" s="82"/>
      <c r="G85" s="82"/>
      <c r="H85" s="81"/>
    </row>
    <row r="86" spans="1:8">
      <c r="A86" s="80"/>
      <c r="B86" s="116" t="s">
        <v>80</v>
      </c>
      <c r="C86" s="81"/>
      <c r="D86" s="82"/>
      <c r="E86" s="82"/>
      <c r="F86" s="82"/>
      <c r="G86" s="82"/>
      <c r="H86" s="81"/>
    </row>
    <row r="87" spans="1:8">
      <c r="A87" s="84"/>
      <c r="B87" s="88" t="s">
        <v>772</v>
      </c>
      <c r="C87" s="86"/>
      <c r="D87" s="87"/>
      <c r="E87" s="87"/>
      <c r="F87" s="87"/>
      <c r="G87" s="35"/>
      <c r="H87" s="82"/>
    </row>
    <row r="88" spans="1:8">
      <c r="A88" s="84"/>
      <c r="B88" s="83" t="s">
        <v>407</v>
      </c>
      <c r="C88" s="86">
        <v>1</v>
      </c>
      <c r="D88" s="87">
        <v>4.8650000000000002</v>
      </c>
      <c r="E88" s="87"/>
      <c r="F88" s="87">
        <v>3.2</v>
      </c>
      <c r="G88" s="35">
        <f t="shared" ref="G88:G89" si="2">PRODUCT(C88:F88)</f>
        <v>15.568000000000001</v>
      </c>
      <c r="H88" s="82" t="s">
        <v>6</v>
      </c>
    </row>
    <row r="89" spans="1:8">
      <c r="A89" s="84"/>
      <c r="B89" s="83" t="s">
        <v>771</v>
      </c>
      <c r="C89" s="86">
        <v>1</v>
      </c>
      <c r="D89" s="87">
        <v>3</v>
      </c>
      <c r="E89" s="87"/>
      <c r="F89" s="87">
        <v>3.2</v>
      </c>
      <c r="G89" s="35">
        <f t="shared" si="2"/>
        <v>9.6000000000000014</v>
      </c>
      <c r="H89" s="82" t="s">
        <v>6</v>
      </c>
    </row>
    <row r="90" spans="1:8">
      <c r="A90" s="84"/>
      <c r="B90" s="88" t="s">
        <v>189</v>
      </c>
      <c r="C90" s="86">
        <v>1</v>
      </c>
      <c r="D90" s="87">
        <f>4.86+3*2</f>
        <v>10.86</v>
      </c>
      <c r="E90" s="87"/>
      <c r="F90" s="87">
        <f>0.3</f>
        <v>0.3</v>
      </c>
      <c r="G90" s="35">
        <f t="shared" ref="G90" si="3">PRODUCT(C90:F90)</f>
        <v>3.2579999999999996</v>
      </c>
      <c r="H90" s="82" t="s">
        <v>6</v>
      </c>
    </row>
    <row r="91" spans="1:8">
      <c r="A91" s="84"/>
      <c r="B91" s="88" t="s">
        <v>773</v>
      </c>
      <c r="C91" s="86">
        <v>2</v>
      </c>
      <c r="D91" s="87">
        <v>0.75</v>
      </c>
      <c r="E91" s="87"/>
      <c r="F91" s="87">
        <v>2.1</v>
      </c>
      <c r="G91" s="35">
        <f t="shared" ref="G91" si="4">PRODUCT(C91:F91)</f>
        <v>3.1500000000000004</v>
      </c>
      <c r="H91" s="82" t="s">
        <v>6</v>
      </c>
    </row>
    <row r="92" spans="1:8">
      <c r="A92" s="84"/>
      <c r="B92" s="85" t="s">
        <v>272</v>
      </c>
      <c r="C92" s="86"/>
      <c r="D92" s="87"/>
      <c r="E92" s="87"/>
      <c r="F92" s="87"/>
      <c r="G92" s="42"/>
      <c r="H92" s="86"/>
    </row>
    <row r="93" spans="1:8">
      <c r="A93" s="84"/>
      <c r="B93" s="88" t="s">
        <v>186</v>
      </c>
      <c r="C93" s="86">
        <v>2</v>
      </c>
      <c r="D93" s="87">
        <v>0.75</v>
      </c>
      <c r="E93" s="87"/>
      <c r="F93" s="87">
        <v>2.1</v>
      </c>
      <c r="G93" s="35">
        <f>-PRODUCT(C93:F93)</f>
        <v>-3.1500000000000004</v>
      </c>
      <c r="H93" s="82" t="s">
        <v>6</v>
      </c>
    </row>
    <row r="94" spans="1:8">
      <c r="A94" s="84"/>
      <c r="B94" s="88"/>
      <c r="C94" s="86"/>
      <c r="D94" s="87"/>
      <c r="E94" s="87"/>
      <c r="F94" s="87"/>
      <c r="G94" s="42"/>
      <c r="H94" s="87"/>
    </row>
    <row r="95" spans="1:8">
      <c r="A95" s="80"/>
      <c r="B95" s="116" t="s">
        <v>593</v>
      </c>
      <c r="C95" s="81"/>
      <c r="D95" s="82"/>
      <c r="E95" s="82"/>
      <c r="F95" s="82"/>
      <c r="G95" s="36">
        <f>ROUND(SUM(G88:G94)*1.1,0)</f>
        <v>31</v>
      </c>
      <c r="H95" s="89" t="s">
        <v>6</v>
      </c>
    </row>
    <row r="96" spans="1:8">
      <c r="A96" s="80"/>
      <c r="B96" s="116"/>
      <c r="C96" s="81"/>
      <c r="D96" s="82"/>
      <c r="E96" s="82"/>
      <c r="F96" s="82"/>
      <c r="G96" s="89"/>
      <c r="H96" s="89"/>
    </row>
    <row r="97" spans="1:8">
      <c r="A97" s="80"/>
      <c r="B97" s="116" t="s">
        <v>586</v>
      </c>
      <c r="C97" s="81"/>
      <c r="D97" s="89" t="s">
        <v>80</v>
      </c>
      <c r="E97" s="82"/>
      <c r="F97" s="89" t="s">
        <v>23</v>
      </c>
      <c r="G97" s="89">
        <f>G95</f>
        <v>31</v>
      </c>
      <c r="H97" s="80" t="s">
        <v>6</v>
      </c>
    </row>
    <row r="98" spans="1:8">
      <c r="A98" s="80"/>
      <c r="B98" s="116"/>
      <c r="C98" s="81"/>
      <c r="D98" s="89"/>
      <c r="E98" s="82"/>
      <c r="F98" s="89"/>
      <c r="G98" s="89"/>
      <c r="H98" s="80"/>
    </row>
    <row r="99" spans="1:8">
      <c r="A99" s="80">
        <f>A84+1</f>
        <v>11</v>
      </c>
      <c r="B99" s="116" t="s">
        <v>140</v>
      </c>
      <c r="C99" s="81"/>
      <c r="D99" s="82"/>
      <c r="E99" s="82"/>
      <c r="F99" s="82"/>
      <c r="G99" s="82"/>
      <c r="H99" s="81"/>
    </row>
    <row r="100" spans="1:8">
      <c r="A100" s="80"/>
      <c r="B100" s="116" t="s">
        <v>142</v>
      </c>
      <c r="C100" s="81"/>
      <c r="D100" s="82"/>
      <c r="E100" s="82"/>
      <c r="F100" s="82"/>
      <c r="G100" s="82"/>
      <c r="H100" s="81"/>
    </row>
    <row r="101" spans="1:8">
      <c r="A101" s="80"/>
      <c r="B101" s="83" t="s">
        <v>273</v>
      </c>
      <c r="C101" s="81">
        <v>1</v>
      </c>
      <c r="D101" s="87">
        <v>11</v>
      </c>
      <c r="E101" s="82"/>
      <c r="F101" s="82">
        <v>3.2</v>
      </c>
      <c r="G101" s="82">
        <f>PRODUCT(C101:F101)</f>
        <v>35.200000000000003</v>
      </c>
      <c r="H101" s="81" t="s">
        <v>6</v>
      </c>
    </row>
    <row r="102" spans="1:8">
      <c r="A102" s="84"/>
      <c r="B102" s="88" t="s">
        <v>190</v>
      </c>
      <c r="C102" s="86">
        <v>1</v>
      </c>
      <c r="D102" s="87">
        <f>4.865*2+3*2</f>
        <v>15.73</v>
      </c>
      <c r="E102" s="87"/>
      <c r="F102" s="87">
        <v>0.8</v>
      </c>
      <c r="G102" s="82">
        <f>PRODUCT(C102:F102)</f>
        <v>12.584000000000001</v>
      </c>
      <c r="H102" s="81" t="s">
        <v>6</v>
      </c>
    </row>
    <row r="103" spans="1:8">
      <c r="A103" s="80"/>
      <c r="B103" s="116" t="s">
        <v>192</v>
      </c>
      <c r="C103" s="81"/>
      <c r="D103" s="82"/>
      <c r="E103" s="82"/>
      <c r="F103" s="82"/>
      <c r="G103" s="82"/>
      <c r="H103" s="81"/>
    </row>
    <row r="104" spans="1:8">
      <c r="A104" s="80"/>
      <c r="B104" s="83" t="s">
        <v>186</v>
      </c>
      <c r="C104" s="81">
        <f>2*0.5</f>
        <v>1</v>
      </c>
      <c r="D104" s="82">
        <v>0.75</v>
      </c>
      <c r="E104" s="82"/>
      <c r="F104" s="82">
        <v>2.1</v>
      </c>
      <c r="G104" s="82">
        <f>-PRODUCT(C104:F104)</f>
        <v>-1.5750000000000002</v>
      </c>
      <c r="H104" s="81" t="s">
        <v>6</v>
      </c>
    </row>
    <row r="105" spans="1:8">
      <c r="A105" s="84"/>
      <c r="B105" s="88" t="s">
        <v>420</v>
      </c>
      <c r="C105" s="81">
        <f>2*0.5</f>
        <v>1</v>
      </c>
      <c r="D105" s="87">
        <v>0.6</v>
      </c>
      <c r="E105" s="87"/>
      <c r="F105" s="87">
        <v>0.45</v>
      </c>
      <c r="G105" s="82">
        <f t="shared" ref="G105" si="5">-PRODUCT(C105:F105)</f>
        <v>-0.27</v>
      </c>
      <c r="H105" s="81" t="s">
        <v>6</v>
      </c>
    </row>
    <row r="106" spans="1:8">
      <c r="A106" s="80"/>
      <c r="B106" s="83"/>
      <c r="C106" s="81"/>
      <c r="D106" s="82"/>
      <c r="E106" s="82"/>
      <c r="F106" s="89" t="s">
        <v>33</v>
      </c>
      <c r="G106" s="36">
        <f>ROUND(SUM(G101:G105)*1.1,0)</f>
        <v>51</v>
      </c>
      <c r="H106" s="80" t="s">
        <v>6</v>
      </c>
    </row>
    <row r="107" spans="1:8">
      <c r="A107" s="80"/>
      <c r="B107" s="83"/>
      <c r="C107" s="81"/>
      <c r="D107" s="82"/>
      <c r="E107" s="82"/>
      <c r="F107" s="89"/>
      <c r="G107" s="89"/>
      <c r="H107" s="80"/>
    </row>
    <row r="108" spans="1:8">
      <c r="A108" s="80"/>
      <c r="B108" s="116" t="s">
        <v>142</v>
      </c>
      <c r="C108" s="81"/>
      <c r="D108" s="89" t="s">
        <v>80</v>
      </c>
      <c r="E108" s="80"/>
      <c r="F108" s="82"/>
      <c r="G108" s="89">
        <f>G106</f>
        <v>51</v>
      </c>
      <c r="H108" s="80" t="s">
        <v>6</v>
      </c>
    </row>
    <row r="109" spans="1:8">
      <c r="A109" s="80"/>
      <c r="B109" s="116"/>
      <c r="C109" s="81"/>
      <c r="D109" s="82"/>
      <c r="E109" s="82"/>
      <c r="F109" s="82"/>
      <c r="G109" s="89"/>
      <c r="H109" s="80"/>
    </row>
    <row r="110" spans="1:8">
      <c r="A110" s="80">
        <f>A99+1</f>
        <v>12</v>
      </c>
      <c r="B110" s="116" t="s">
        <v>143</v>
      </c>
      <c r="C110" s="81"/>
      <c r="D110" s="82"/>
      <c r="E110" s="82"/>
      <c r="F110" s="82"/>
      <c r="G110" s="82"/>
      <c r="H110" s="81"/>
    </row>
    <row r="111" spans="1:8">
      <c r="A111" s="80"/>
      <c r="B111" s="152" t="s">
        <v>80</v>
      </c>
      <c r="C111" s="81"/>
      <c r="D111" s="82"/>
      <c r="E111" s="82"/>
      <c r="F111" s="82"/>
      <c r="G111" s="82"/>
      <c r="H111" s="81"/>
    </row>
    <row r="112" spans="1:8">
      <c r="A112" s="80"/>
      <c r="B112" s="83" t="s">
        <v>421</v>
      </c>
      <c r="C112" s="81">
        <v>1</v>
      </c>
      <c r="D112" s="82">
        <f>3.335*2+1.385*2</f>
        <v>9.44</v>
      </c>
      <c r="E112" s="82"/>
      <c r="F112" s="82">
        <v>3.2</v>
      </c>
      <c r="G112" s="82">
        <f>PRODUCT(C112:F112)</f>
        <v>30.207999999999998</v>
      </c>
      <c r="H112" s="81" t="s">
        <v>6</v>
      </c>
    </row>
    <row r="113" spans="1:8">
      <c r="A113" s="84"/>
      <c r="B113" s="88" t="s">
        <v>188</v>
      </c>
      <c r="C113" s="86">
        <v>1</v>
      </c>
      <c r="D113" s="87">
        <f>1.2*2+1.385*2</f>
        <v>5.17</v>
      </c>
      <c r="E113" s="87"/>
      <c r="F113" s="82">
        <v>3.2</v>
      </c>
      <c r="G113" s="82">
        <f t="shared" ref="G113:G116" si="6">PRODUCT(C113:F113)</f>
        <v>16.544</v>
      </c>
      <c r="H113" s="81" t="s">
        <v>6</v>
      </c>
    </row>
    <row r="114" spans="1:8">
      <c r="A114" s="84"/>
      <c r="B114" s="83" t="s">
        <v>422</v>
      </c>
      <c r="C114" s="86">
        <v>1</v>
      </c>
      <c r="D114" s="82">
        <f>3.335*2+1.385*2</f>
        <v>9.44</v>
      </c>
      <c r="E114" s="87"/>
      <c r="F114" s="82">
        <v>3.2</v>
      </c>
      <c r="G114" s="82">
        <f t="shared" si="6"/>
        <v>30.207999999999998</v>
      </c>
      <c r="H114" s="81" t="s">
        <v>6</v>
      </c>
    </row>
    <row r="115" spans="1:8">
      <c r="A115" s="84"/>
      <c r="B115" s="88" t="s">
        <v>188</v>
      </c>
      <c r="C115" s="86">
        <v>1</v>
      </c>
      <c r="D115" s="87">
        <f>1.2*2+1.385*2</f>
        <v>5.17</v>
      </c>
      <c r="E115" s="87"/>
      <c r="F115" s="82">
        <v>3.2</v>
      </c>
      <c r="G115" s="82">
        <f t="shared" si="6"/>
        <v>16.544</v>
      </c>
      <c r="H115" s="81" t="s">
        <v>6</v>
      </c>
    </row>
    <row r="116" spans="1:8">
      <c r="A116" s="84"/>
      <c r="B116" s="88" t="s">
        <v>773</v>
      </c>
      <c r="C116" s="86">
        <v>2</v>
      </c>
      <c r="D116" s="82">
        <f>0.75*2+0.1*2</f>
        <v>1.7</v>
      </c>
      <c r="E116" s="87"/>
      <c r="F116" s="82">
        <v>3.2</v>
      </c>
      <c r="G116" s="82">
        <f t="shared" si="6"/>
        <v>10.88</v>
      </c>
      <c r="H116" s="81" t="s">
        <v>6</v>
      </c>
    </row>
    <row r="117" spans="1:8">
      <c r="A117" s="80"/>
      <c r="B117" s="116" t="s">
        <v>193</v>
      </c>
      <c r="C117" s="81"/>
      <c r="D117" s="82"/>
      <c r="E117" s="82"/>
      <c r="F117" s="82"/>
      <c r="G117" s="82"/>
      <c r="H117" s="81"/>
    </row>
    <row r="118" spans="1:8">
      <c r="A118" s="80"/>
      <c r="B118" s="83" t="s">
        <v>186</v>
      </c>
      <c r="C118" s="81">
        <f>6*0.5</f>
        <v>3</v>
      </c>
      <c r="D118" s="82">
        <v>0.75</v>
      </c>
      <c r="E118" s="82"/>
      <c r="F118" s="82">
        <v>2.1</v>
      </c>
      <c r="G118" s="82">
        <f>-PRODUCT(C118:F118)</f>
        <v>-4.7250000000000005</v>
      </c>
      <c r="H118" s="81" t="s">
        <v>6</v>
      </c>
    </row>
    <row r="119" spans="1:8">
      <c r="A119" s="84"/>
      <c r="B119" s="88" t="s">
        <v>420</v>
      </c>
      <c r="C119" s="81">
        <f>2*0.5</f>
        <v>1</v>
      </c>
      <c r="D119" s="87">
        <v>0.6</v>
      </c>
      <c r="E119" s="87"/>
      <c r="F119" s="87">
        <v>0.45</v>
      </c>
      <c r="G119" s="82">
        <f t="shared" ref="G119" si="7">-PRODUCT(C119:F119)</f>
        <v>-0.27</v>
      </c>
      <c r="H119" s="81" t="s">
        <v>6</v>
      </c>
    </row>
    <row r="120" spans="1:8">
      <c r="A120" s="80"/>
      <c r="B120" s="83"/>
      <c r="C120" s="81"/>
      <c r="D120" s="82"/>
      <c r="E120" s="82"/>
      <c r="F120" s="89" t="s">
        <v>33</v>
      </c>
      <c r="G120" s="36">
        <f>ROUND(SUM(G112:G119)*1.1,0)</f>
        <v>109</v>
      </c>
      <c r="H120" s="80" t="s">
        <v>6</v>
      </c>
    </row>
    <row r="121" spans="1:8">
      <c r="A121" s="80"/>
      <c r="B121" s="116"/>
      <c r="C121" s="81"/>
      <c r="D121" s="82"/>
      <c r="E121" s="82"/>
      <c r="F121" s="82"/>
      <c r="G121" s="82"/>
      <c r="H121" s="81"/>
    </row>
    <row r="122" spans="1:8">
      <c r="A122" s="80"/>
      <c r="B122" s="116" t="s">
        <v>144</v>
      </c>
      <c r="C122" s="81"/>
      <c r="D122" s="89" t="s">
        <v>80</v>
      </c>
      <c r="E122" s="80"/>
      <c r="F122" s="89" t="s">
        <v>23</v>
      </c>
      <c r="G122" s="89">
        <f>G120</f>
        <v>109</v>
      </c>
      <c r="H122" s="80" t="s">
        <v>6</v>
      </c>
    </row>
    <row r="123" spans="1:8">
      <c r="A123" s="84"/>
      <c r="B123" s="85"/>
      <c r="C123" s="86"/>
      <c r="D123" s="90"/>
      <c r="E123" s="84"/>
      <c r="F123" s="90"/>
      <c r="G123" s="90"/>
      <c r="H123" s="84"/>
    </row>
    <row r="124" spans="1:8">
      <c r="A124" s="80">
        <f>A110+1</f>
        <v>13</v>
      </c>
      <c r="B124" s="116" t="s">
        <v>774</v>
      </c>
      <c r="C124" s="81"/>
      <c r="D124" s="82"/>
      <c r="E124" s="82"/>
      <c r="F124" s="82"/>
      <c r="G124" s="82"/>
      <c r="H124" s="81"/>
    </row>
    <row r="125" spans="1:8">
      <c r="A125" s="38"/>
      <c r="B125" s="83" t="s">
        <v>775</v>
      </c>
      <c r="C125" s="33">
        <v>1</v>
      </c>
      <c r="D125" s="35">
        <v>4.8650000000000002</v>
      </c>
      <c r="E125" s="35">
        <v>3</v>
      </c>
      <c r="F125" s="35"/>
      <c r="G125" s="35">
        <f>PRODUCT(C125:F125)</f>
        <v>14.595000000000001</v>
      </c>
      <c r="H125" s="81" t="s">
        <v>6</v>
      </c>
    </row>
    <row r="126" spans="1:8">
      <c r="A126" s="84"/>
      <c r="B126" s="154"/>
      <c r="C126" s="86"/>
      <c r="D126" s="87"/>
      <c r="E126" s="87"/>
      <c r="F126" s="87"/>
      <c r="G126" s="35"/>
      <c r="H126" s="81"/>
    </row>
    <row r="127" spans="1:8">
      <c r="A127" s="84"/>
      <c r="B127" s="154"/>
      <c r="C127" s="155"/>
      <c r="D127" s="87"/>
      <c r="E127" s="87"/>
      <c r="F127" s="87"/>
      <c r="G127" s="36">
        <f>ROUND(SUM(G125:G126)*1.1,0)</f>
        <v>16</v>
      </c>
      <c r="H127" s="80" t="s">
        <v>6</v>
      </c>
    </row>
    <row r="128" spans="1:8">
      <c r="A128" s="80"/>
      <c r="B128" s="83"/>
      <c r="C128" s="81"/>
      <c r="D128" s="82"/>
      <c r="E128" s="82"/>
      <c r="F128" s="89"/>
      <c r="G128" s="36"/>
      <c r="H128" s="80"/>
    </row>
    <row r="129" spans="1:8">
      <c r="A129" s="80"/>
      <c r="B129" s="116" t="s">
        <v>774</v>
      </c>
      <c r="C129" s="89"/>
      <c r="D129" s="89" t="s">
        <v>80</v>
      </c>
      <c r="E129" s="80"/>
      <c r="F129" s="89" t="s">
        <v>23</v>
      </c>
      <c r="G129" s="89">
        <f>G127</f>
        <v>16</v>
      </c>
      <c r="H129" s="80" t="s">
        <v>6</v>
      </c>
    </row>
    <row r="130" spans="1:8">
      <c r="A130" s="84"/>
      <c r="B130" s="85"/>
      <c r="C130" s="90"/>
      <c r="D130" s="90"/>
      <c r="E130" s="84"/>
      <c r="F130" s="90"/>
      <c r="G130" s="90"/>
      <c r="H130" s="84"/>
    </row>
    <row r="131" spans="1:8">
      <c r="A131" s="80">
        <f>A124+1</f>
        <v>14</v>
      </c>
      <c r="B131" s="116" t="s">
        <v>146</v>
      </c>
      <c r="C131" s="89"/>
      <c r="D131" s="89"/>
      <c r="E131" s="80"/>
      <c r="F131" s="89"/>
      <c r="G131" s="89"/>
      <c r="H131" s="80"/>
    </row>
    <row r="132" spans="1:8">
      <c r="A132" s="80"/>
      <c r="B132" s="116" t="s">
        <v>147</v>
      </c>
      <c r="C132" s="89"/>
      <c r="D132" s="89"/>
      <c r="E132" s="80"/>
      <c r="F132" s="89"/>
      <c r="G132" s="89"/>
      <c r="H132" s="80"/>
    </row>
    <row r="133" spans="1:8">
      <c r="A133" s="80"/>
      <c r="B133" s="118" t="str">
        <f t="shared" ref="B133:D134" si="8">B57</f>
        <v>Horizontal  Wall</v>
      </c>
      <c r="C133" s="119">
        <f t="shared" si="8"/>
        <v>0</v>
      </c>
      <c r="D133" s="82">
        <f t="shared" si="8"/>
        <v>0</v>
      </c>
      <c r="E133" s="82"/>
      <c r="F133" s="82">
        <f>F57</f>
        <v>0</v>
      </c>
      <c r="G133" s="82">
        <f t="shared" ref="G133:G134" si="9">PRODUCT(C133:F133)</f>
        <v>0</v>
      </c>
      <c r="H133" s="81" t="s">
        <v>6</v>
      </c>
    </row>
    <row r="134" spans="1:8">
      <c r="A134" s="84"/>
      <c r="B134" s="118" t="str">
        <f t="shared" si="8"/>
        <v>Vertical Wall</v>
      </c>
      <c r="C134" s="119">
        <f t="shared" si="8"/>
        <v>0</v>
      </c>
      <c r="D134" s="82">
        <f t="shared" si="8"/>
        <v>0</v>
      </c>
      <c r="E134" s="87"/>
      <c r="F134" s="82">
        <f>F58</f>
        <v>0</v>
      </c>
      <c r="G134" s="82">
        <f t="shared" si="9"/>
        <v>0</v>
      </c>
      <c r="H134" s="81" t="s">
        <v>6</v>
      </c>
    </row>
    <row r="135" spans="1:8">
      <c r="A135" s="80"/>
      <c r="B135" s="116"/>
      <c r="C135" s="89"/>
      <c r="D135" s="89"/>
      <c r="E135" s="80"/>
      <c r="F135" s="89"/>
      <c r="G135" s="89"/>
      <c r="H135" s="80"/>
    </row>
    <row r="136" spans="1:8">
      <c r="A136" s="80"/>
      <c r="B136" s="83"/>
      <c r="C136" s="81"/>
      <c r="D136" s="82"/>
      <c r="E136" s="82"/>
      <c r="F136" s="89"/>
      <c r="G136" s="36">
        <f>ROUND(SUM(G133:G135)*1.1,0)</f>
        <v>0</v>
      </c>
      <c r="H136" s="80" t="s">
        <v>6</v>
      </c>
    </row>
    <row r="137" spans="1:8">
      <c r="A137" s="80"/>
      <c r="B137" s="116" t="s">
        <v>148</v>
      </c>
      <c r="C137" s="89"/>
      <c r="D137" s="89"/>
      <c r="E137" s="80"/>
      <c r="F137" s="89" t="s">
        <v>23</v>
      </c>
      <c r="G137" s="89">
        <f>G136</f>
        <v>0</v>
      </c>
      <c r="H137" s="80" t="s">
        <v>6</v>
      </c>
    </row>
    <row r="138" spans="1:8">
      <c r="A138" s="80"/>
      <c r="B138" s="83"/>
      <c r="C138" s="81"/>
      <c r="D138" s="82"/>
      <c r="E138" s="82"/>
      <c r="F138" s="89"/>
      <c r="G138" s="89"/>
      <c r="H138" s="80"/>
    </row>
    <row r="139" spans="1:8">
      <c r="A139" s="80">
        <f>A131+1</f>
        <v>15</v>
      </c>
      <c r="B139" s="116" t="s">
        <v>149</v>
      </c>
      <c r="C139" s="81"/>
      <c r="D139" s="82"/>
      <c r="E139" s="82"/>
      <c r="F139" s="82"/>
      <c r="G139" s="82"/>
      <c r="H139" s="81"/>
    </row>
    <row r="140" spans="1:8">
      <c r="A140" s="80"/>
      <c r="B140" s="116" t="s">
        <v>423</v>
      </c>
      <c r="C140" s="81"/>
      <c r="D140" s="82"/>
      <c r="E140" s="82"/>
      <c r="F140" s="82"/>
      <c r="G140" s="82"/>
      <c r="H140" s="81"/>
    </row>
    <row r="141" spans="1:8">
      <c r="A141" s="80"/>
      <c r="B141" s="116" t="s">
        <v>80</v>
      </c>
      <c r="C141" s="81"/>
      <c r="D141" s="82"/>
      <c r="E141" s="82"/>
      <c r="F141" s="82"/>
      <c r="G141" s="82"/>
      <c r="H141" s="81"/>
    </row>
    <row r="142" spans="1:8">
      <c r="A142" s="80"/>
      <c r="B142" s="83" t="s">
        <v>421</v>
      </c>
      <c r="C142" s="33">
        <v>1</v>
      </c>
      <c r="D142" s="35">
        <v>3.335</v>
      </c>
      <c r="E142" s="35">
        <v>1.385</v>
      </c>
      <c r="F142" s="82"/>
      <c r="G142" s="82">
        <f>PRODUCT(C142:F142)</f>
        <v>4.6189749999999998</v>
      </c>
      <c r="H142" s="81" t="s">
        <v>6</v>
      </c>
    </row>
    <row r="143" spans="1:8">
      <c r="A143" s="84"/>
      <c r="B143" s="88" t="s">
        <v>188</v>
      </c>
      <c r="C143" s="33">
        <v>1</v>
      </c>
      <c r="D143" s="35">
        <v>1.2</v>
      </c>
      <c r="E143" s="35">
        <v>1.385</v>
      </c>
      <c r="F143" s="82"/>
      <c r="G143" s="82">
        <f t="shared" ref="G143:G145" si="10">PRODUCT(C143:F143)</f>
        <v>1.6619999999999999</v>
      </c>
      <c r="H143" s="81" t="s">
        <v>6</v>
      </c>
    </row>
    <row r="144" spans="1:8">
      <c r="A144" s="84"/>
      <c r="B144" s="83" t="s">
        <v>422</v>
      </c>
      <c r="C144" s="33">
        <v>1</v>
      </c>
      <c r="D144" s="35">
        <v>3.335</v>
      </c>
      <c r="E144" s="35">
        <v>1.385</v>
      </c>
      <c r="F144" s="82"/>
      <c r="G144" s="82">
        <f t="shared" si="10"/>
        <v>4.6189749999999998</v>
      </c>
      <c r="H144" s="81" t="s">
        <v>6</v>
      </c>
    </row>
    <row r="145" spans="1:8">
      <c r="A145" s="84"/>
      <c r="B145" s="88" t="s">
        <v>188</v>
      </c>
      <c r="C145" s="33">
        <v>1</v>
      </c>
      <c r="D145" s="35">
        <v>1.2</v>
      </c>
      <c r="E145" s="35">
        <v>1.385</v>
      </c>
      <c r="F145" s="82"/>
      <c r="G145" s="82">
        <f t="shared" si="10"/>
        <v>1.6619999999999999</v>
      </c>
      <c r="H145" s="81" t="s">
        <v>6</v>
      </c>
    </row>
    <row r="146" spans="1:8">
      <c r="A146" s="84"/>
      <c r="B146" s="88"/>
      <c r="C146" s="40"/>
      <c r="D146" s="35"/>
      <c r="E146" s="35"/>
      <c r="F146" s="87"/>
      <c r="G146" s="82"/>
      <c r="H146" s="81"/>
    </row>
    <row r="147" spans="1:8">
      <c r="A147" s="80"/>
      <c r="B147" s="118"/>
      <c r="C147" s="81"/>
      <c r="D147" s="82"/>
      <c r="E147" s="82"/>
      <c r="F147" s="89" t="s">
        <v>33</v>
      </c>
      <c r="G147" s="36">
        <f>ROUND(SUM(G142:G146)*1.1,0)</f>
        <v>14</v>
      </c>
      <c r="H147" s="80" t="s">
        <v>6</v>
      </c>
    </row>
    <row r="148" spans="1:8">
      <c r="A148" s="80"/>
      <c r="B148" s="83"/>
      <c r="C148" s="81"/>
      <c r="D148" s="82"/>
      <c r="E148" s="82"/>
      <c r="F148" s="89"/>
      <c r="G148" s="89"/>
      <c r="H148" s="80"/>
    </row>
    <row r="149" spans="1:8">
      <c r="A149" s="80"/>
      <c r="B149" s="116" t="s">
        <v>423</v>
      </c>
      <c r="C149" s="89"/>
      <c r="D149" s="89" t="s">
        <v>80</v>
      </c>
      <c r="E149" s="82"/>
      <c r="F149" s="89" t="s">
        <v>23</v>
      </c>
      <c r="G149" s="89">
        <f>G147</f>
        <v>14</v>
      </c>
      <c r="H149" s="80" t="s">
        <v>6</v>
      </c>
    </row>
    <row r="150" spans="1:8">
      <c r="A150" s="80"/>
      <c r="B150" s="116"/>
      <c r="C150" s="89"/>
      <c r="D150" s="80"/>
      <c r="E150" s="82"/>
      <c r="F150" s="89"/>
      <c r="G150" s="89"/>
      <c r="H150" s="80"/>
    </row>
    <row r="151" spans="1:8">
      <c r="A151" s="80">
        <f>A139+1</f>
        <v>16</v>
      </c>
      <c r="B151" s="116" t="s">
        <v>424</v>
      </c>
      <c r="C151" s="89"/>
      <c r="D151" s="80"/>
      <c r="E151" s="82"/>
      <c r="F151" s="89"/>
      <c r="G151" s="89"/>
      <c r="H151" s="80"/>
    </row>
    <row r="152" spans="1:8">
      <c r="A152" s="80"/>
      <c r="B152" s="118" t="str">
        <f>B142</f>
        <v>Toilet -M</v>
      </c>
      <c r="C152" s="119">
        <f>C142</f>
        <v>1</v>
      </c>
      <c r="D152" s="81">
        <f>D142*2+E142*2</f>
        <v>9.44</v>
      </c>
      <c r="E152" s="82"/>
      <c r="F152" s="82">
        <f>3</f>
        <v>3</v>
      </c>
      <c r="G152" s="82">
        <f>PRODUCT(C152:F152)</f>
        <v>28.32</v>
      </c>
      <c r="H152" s="81" t="s">
        <v>6</v>
      </c>
    </row>
    <row r="153" spans="1:8">
      <c r="A153" s="84"/>
      <c r="B153" s="118" t="str">
        <f t="shared" ref="B153:C153" si="11">B143</f>
        <v>WC</v>
      </c>
      <c r="C153" s="119">
        <f t="shared" si="11"/>
        <v>1</v>
      </c>
      <c r="D153" s="81">
        <f t="shared" ref="D153:D155" si="12">D143*2+E143*2</f>
        <v>5.17</v>
      </c>
      <c r="E153" s="87"/>
      <c r="F153" s="82">
        <f>3</f>
        <v>3</v>
      </c>
      <c r="G153" s="82">
        <f t="shared" ref="G153:G155" si="13">PRODUCT(C153:F153)</f>
        <v>15.51</v>
      </c>
      <c r="H153" s="81" t="s">
        <v>6</v>
      </c>
    </row>
    <row r="154" spans="1:8">
      <c r="A154" s="84"/>
      <c r="B154" s="118" t="str">
        <f t="shared" ref="B154:C154" si="14">B144</f>
        <v>Toilet -F</v>
      </c>
      <c r="C154" s="119">
        <f t="shared" si="14"/>
        <v>1</v>
      </c>
      <c r="D154" s="81">
        <f t="shared" si="12"/>
        <v>9.44</v>
      </c>
      <c r="E154" s="87"/>
      <c r="F154" s="82">
        <f>3</f>
        <v>3</v>
      </c>
      <c r="G154" s="82">
        <f t="shared" si="13"/>
        <v>28.32</v>
      </c>
      <c r="H154" s="81" t="s">
        <v>6</v>
      </c>
    </row>
    <row r="155" spans="1:8">
      <c r="A155" s="84"/>
      <c r="B155" s="118" t="str">
        <f t="shared" ref="B155:C155" si="15">B145</f>
        <v>WC</v>
      </c>
      <c r="C155" s="119">
        <f t="shared" si="15"/>
        <v>1</v>
      </c>
      <c r="D155" s="81">
        <f t="shared" si="12"/>
        <v>5.17</v>
      </c>
      <c r="E155" s="87"/>
      <c r="F155" s="82">
        <f>3</f>
        <v>3</v>
      </c>
      <c r="G155" s="82">
        <f t="shared" si="13"/>
        <v>15.51</v>
      </c>
      <c r="H155" s="81" t="s">
        <v>6</v>
      </c>
    </row>
    <row r="156" spans="1:8">
      <c r="A156" s="80"/>
      <c r="B156" s="83" t="s">
        <v>773</v>
      </c>
      <c r="C156" s="119">
        <v>2</v>
      </c>
      <c r="D156" s="81">
        <f>0.75*2</f>
        <v>1.5</v>
      </c>
      <c r="E156" s="82"/>
      <c r="F156" s="82">
        <f>3</f>
        <v>3</v>
      </c>
      <c r="G156" s="82">
        <f t="shared" ref="G156" si="16">PRODUCT(C156:F156)</f>
        <v>9</v>
      </c>
      <c r="H156" s="81" t="s">
        <v>6</v>
      </c>
    </row>
    <row r="157" spans="1:8">
      <c r="A157" s="225"/>
      <c r="B157" s="326"/>
      <c r="C157" s="227"/>
      <c r="D157" s="228"/>
      <c r="E157" s="229"/>
      <c r="F157" s="229"/>
      <c r="G157" s="229"/>
      <c r="H157" s="228"/>
    </row>
    <row r="158" spans="1:8">
      <c r="A158" s="225"/>
      <c r="B158" s="226"/>
      <c r="C158" s="227"/>
      <c r="D158" s="228"/>
      <c r="E158" s="229"/>
      <c r="F158" s="230" t="s">
        <v>33</v>
      </c>
      <c r="G158" s="231">
        <f>ROUND(SUM(G152:G157)*1.1,0)</f>
        <v>106</v>
      </c>
      <c r="H158" s="225" t="s">
        <v>6</v>
      </c>
    </row>
    <row r="159" spans="1:8">
      <c r="A159" s="165"/>
      <c r="B159" s="166"/>
      <c r="C159" s="167"/>
      <c r="D159" s="168"/>
      <c r="E159" s="168"/>
      <c r="F159" s="168"/>
      <c r="G159" s="169"/>
      <c r="H159" s="170"/>
    </row>
    <row r="160" spans="1:8">
      <c r="A160" s="171">
        <f>A151+1</f>
        <v>17</v>
      </c>
      <c r="B160" s="85" t="s">
        <v>154</v>
      </c>
      <c r="C160" s="86"/>
      <c r="D160" s="87"/>
      <c r="E160" s="87"/>
      <c r="F160" s="87"/>
      <c r="G160" s="87"/>
      <c r="H160" s="172"/>
    </row>
    <row r="161" spans="1:15">
      <c r="A161" s="171"/>
      <c r="B161" s="85" t="s">
        <v>80</v>
      </c>
      <c r="C161" s="86"/>
      <c r="D161" s="87"/>
      <c r="E161" s="87"/>
      <c r="F161" s="87"/>
      <c r="G161" s="87"/>
      <c r="H161" s="172"/>
      <c r="I161" s="14"/>
      <c r="J161" s="2"/>
      <c r="K161" s="2"/>
      <c r="L161" s="2"/>
      <c r="M161" s="2"/>
      <c r="N161" s="1"/>
      <c r="O161" s="1"/>
    </row>
    <row r="162" spans="1:15">
      <c r="A162" s="171"/>
      <c r="B162" s="85" t="s">
        <v>246</v>
      </c>
      <c r="C162" s="86"/>
      <c r="D162" s="87"/>
      <c r="E162" s="87"/>
      <c r="F162" s="87"/>
      <c r="G162" s="87"/>
      <c r="H162" s="172"/>
    </row>
    <row r="163" spans="1:15">
      <c r="A163" s="173"/>
      <c r="B163" s="41"/>
      <c r="C163" s="40"/>
      <c r="D163" s="42"/>
      <c r="E163" s="42"/>
      <c r="F163" s="42"/>
      <c r="G163" s="42"/>
      <c r="H163" s="174" t="s">
        <v>6</v>
      </c>
    </row>
    <row r="164" spans="1:15">
      <c r="A164" s="173"/>
      <c r="B164" s="41"/>
      <c r="C164" s="40"/>
      <c r="D164" s="42"/>
      <c r="E164" s="42"/>
      <c r="F164" s="42"/>
      <c r="G164" s="42"/>
      <c r="H164" s="174" t="s">
        <v>6</v>
      </c>
    </row>
    <row r="165" spans="1:15">
      <c r="A165" s="171"/>
      <c r="B165" s="85"/>
      <c r="C165" s="86"/>
      <c r="D165" s="87"/>
      <c r="E165" s="87"/>
      <c r="F165" s="90" t="s">
        <v>33</v>
      </c>
      <c r="G165" s="45">
        <f>ROUND(SUM(G163:G164)*1.1,0)</f>
        <v>0</v>
      </c>
      <c r="H165" s="175" t="s">
        <v>6</v>
      </c>
    </row>
    <row r="166" spans="1:15">
      <c r="A166" s="171"/>
      <c r="B166" s="88"/>
      <c r="C166" s="86"/>
      <c r="D166" s="87"/>
      <c r="E166" s="87"/>
      <c r="F166" s="90"/>
      <c r="G166" s="45"/>
      <c r="H166" s="175"/>
    </row>
    <row r="167" spans="1:15">
      <c r="A167" s="232"/>
      <c r="B167" s="226" t="s">
        <v>154</v>
      </c>
      <c r="C167" s="230"/>
      <c r="D167" s="230" t="s">
        <v>80</v>
      </c>
      <c r="E167" s="229"/>
      <c r="F167" s="230" t="s">
        <v>23</v>
      </c>
      <c r="G167" s="230">
        <f>G165</f>
        <v>0</v>
      </c>
      <c r="H167" s="233" t="s">
        <v>6</v>
      </c>
    </row>
    <row r="168" spans="1:15">
      <c r="A168" s="232"/>
      <c r="B168" s="226"/>
      <c r="C168" s="230"/>
      <c r="D168" s="230"/>
      <c r="E168" s="229"/>
      <c r="F168" s="230"/>
      <c r="G168" s="230"/>
      <c r="H168" s="233"/>
    </row>
    <row r="169" spans="1:15">
      <c r="A169" s="80">
        <f>A160+1</f>
        <v>18</v>
      </c>
      <c r="B169" s="116" t="s">
        <v>156</v>
      </c>
      <c r="C169" s="81"/>
      <c r="D169" s="82"/>
      <c r="E169" s="82"/>
      <c r="F169" s="82"/>
      <c r="G169" s="89"/>
      <c r="H169" s="80"/>
    </row>
    <row r="170" spans="1:15">
      <c r="A170" s="80"/>
      <c r="B170" s="116" t="s">
        <v>157</v>
      </c>
      <c r="C170" s="89"/>
      <c r="D170" s="89"/>
      <c r="E170" s="82"/>
      <c r="F170" s="82"/>
      <c r="G170" s="89">
        <f>G108</f>
        <v>51</v>
      </c>
      <c r="H170" s="80" t="s">
        <v>6</v>
      </c>
    </row>
    <row r="171" spans="1:15">
      <c r="A171" s="80"/>
      <c r="B171" s="116" t="s">
        <v>158</v>
      </c>
      <c r="C171" s="89"/>
      <c r="D171" s="89"/>
      <c r="E171" s="82"/>
      <c r="F171" s="82"/>
      <c r="G171" s="89">
        <f>G122</f>
        <v>109</v>
      </c>
      <c r="H171" s="80" t="s">
        <v>6</v>
      </c>
    </row>
    <row r="172" spans="1:15" s="1" customFormat="1">
      <c r="A172" s="84"/>
      <c r="B172" s="85" t="s">
        <v>853</v>
      </c>
      <c r="C172" s="90"/>
      <c r="D172" s="89"/>
      <c r="E172" s="10"/>
      <c r="F172" s="87"/>
      <c r="G172" s="90">
        <f>G170+G171</f>
        <v>160</v>
      </c>
      <c r="H172" s="80" t="s">
        <v>6</v>
      </c>
      <c r="I172"/>
      <c r="J172"/>
      <c r="K172"/>
      <c r="L172"/>
      <c r="M172"/>
      <c r="N172"/>
      <c r="O172"/>
    </row>
    <row r="173" spans="1:15">
      <c r="A173" s="80"/>
      <c r="B173" s="116"/>
      <c r="C173" s="89"/>
      <c r="D173" s="89"/>
      <c r="E173" s="82"/>
      <c r="F173" s="82"/>
      <c r="G173" s="89"/>
      <c r="H173" s="80"/>
    </row>
    <row r="174" spans="1:15">
      <c r="A174" s="80"/>
      <c r="B174" s="116"/>
      <c r="C174" s="81"/>
      <c r="D174" s="82"/>
      <c r="E174" s="82"/>
      <c r="F174" s="82"/>
      <c r="G174" s="89"/>
      <c r="H174" s="80"/>
    </row>
    <row r="175" spans="1:15">
      <c r="A175" s="80">
        <f>A169+1</f>
        <v>19</v>
      </c>
      <c r="B175" s="116" t="s">
        <v>160</v>
      </c>
      <c r="C175" s="81"/>
      <c r="D175" s="82"/>
      <c r="E175" s="82"/>
      <c r="F175" s="82"/>
      <c r="G175" s="89"/>
      <c r="H175" s="80"/>
    </row>
    <row r="176" spans="1:15">
      <c r="A176" s="80"/>
      <c r="B176" s="116" t="s">
        <v>776</v>
      </c>
      <c r="C176" s="81"/>
      <c r="D176" s="82"/>
      <c r="E176" s="82"/>
      <c r="F176" s="82"/>
      <c r="G176" s="89"/>
      <c r="H176" s="80"/>
    </row>
    <row r="177" spans="1:8">
      <c r="A177" s="80"/>
      <c r="B177" s="83" t="s">
        <v>573</v>
      </c>
      <c r="C177" s="81">
        <v>1</v>
      </c>
      <c r="D177" s="82">
        <v>4.8650000000000002</v>
      </c>
      <c r="E177" s="82">
        <v>3</v>
      </c>
      <c r="F177" s="82"/>
      <c r="G177" s="82">
        <f>PRODUCT(C177:F177)</f>
        <v>14.595000000000001</v>
      </c>
      <c r="H177" s="81" t="s">
        <v>6</v>
      </c>
    </row>
    <row r="178" spans="1:8">
      <c r="A178" s="80"/>
      <c r="B178" s="116"/>
      <c r="C178" s="81"/>
      <c r="D178" s="82"/>
      <c r="E178" s="82"/>
      <c r="F178" s="82"/>
      <c r="G178" s="89"/>
      <c r="H178" s="80"/>
    </row>
    <row r="179" spans="1:8">
      <c r="A179" s="80"/>
      <c r="B179" s="116"/>
      <c r="C179" s="81"/>
      <c r="D179" s="82"/>
      <c r="E179" s="82"/>
      <c r="F179" s="89" t="s">
        <v>33</v>
      </c>
      <c r="G179" s="36">
        <f>ROUND(SUM(G177:G178)*1.1,0)</f>
        <v>16</v>
      </c>
      <c r="H179" s="80" t="s">
        <v>6</v>
      </c>
    </row>
    <row r="180" spans="1:8">
      <c r="A180" s="80">
        <f>A175+1</f>
        <v>20</v>
      </c>
      <c r="B180" s="116" t="s">
        <v>164</v>
      </c>
      <c r="C180" s="81"/>
      <c r="D180" s="82"/>
      <c r="E180" s="82"/>
      <c r="F180" s="82"/>
      <c r="G180" s="89"/>
      <c r="H180" s="80"/>
    </row>
    <row r="181" spans="1:8">
      <c r="A181" s="80"/>
      <c r="B181" s="116" t="s">
        <v>80</v>
      </c>
      <c r="C181" s="81"/>
      <c r="D181" s="82"/>
      <c r="E181" s="82"/>
      <c r="F181" s="82"/>
      <c r="G181" s="89"/>
      <c r="H181" s="80"/>
    </row>
    <row r="182" spans="1:8">
      <c r="A182" s="80"/>
      <c r="B182" s="116" t="s">
        <v>413</v>
      </c>
      <c r="C182" s="81"/>
      <c r="D182" s="89"/>
      <c r="E182" s="80"/>
      <c r="F182" s="82"/>
      <c r="G182" s="89"/>
      <c r="H182" s="80"/>
    </row>
    <row r="183" spans="1:8">
      <c r="A183" s="80"/>
      <c r="B183" s="83" t="s">
        <v>186</v>
      </c>
      <c r="C183" s="81">
        <v>4</v>
      </c>
      <c r="D183" s="82">
        <v>0.75</v>
      </c>
      <c r="E183" s="80"/>
      <c r="F183" s="82">
        <v>2.1</v>
      </c>
      <c r="G183" s="82">
        <f>PRODUCT(C183:F183)</f>
        <v>6.3000000000000007</v>
      </c>
      <c r="H183" s="81" t="s">
        <v>6</v>
      </c>
    </row>
    <row r="184" spans="1:8">
      <c r="A184" s="80"/>
      <c r="B184" s="83"/>
      <c r="C184" s="81"/>
      <c r="D184" s="82"/>
      <c r="E184" s="81"/>
      <c r="F184" s="89"/>
      <c r="G184" s="89">
        <f>ROUND(SUM(G183:G183),0)</f>
        <v>6</v>
      </c>
      <c r="H184" s="80" t="s">
        <v>6</v>
      </c>
    </row>
    <row r="185" spans="1:8">
      <c r="A185" s="80"/>
      <c r="B185" s="116" t="s">
        <v>165</v>
      </c>
      <c r="C185" s="81"/>
      <c r="D185" s="89"/>
      <c r="E185" s="80"/>
      <c r="F185" s="89" t="s">
        <v>33</v>
      </c>
      <c r="G185" s="89">
        <f>G184</f>
        <v>6</v>
      </c>
      <c r="H185" s="80" t="s">
        <v>6</v>
      </c>
    </row>
    <row r="186" spans="1:8">
      <c r="A186" s="84"/>
      <c r="B186" s="85"/>
      <c r="C186" s="86"/>
      <c r="D186" s="90"/>
      <c r="E186" s="84"/>
      <c r="F186" s="90"/>
      <c r="G186" s="90"/>
      <c r="H186" s="84"/>
    </row>
    <row r="187" spans="1:8">
      <c r="A187" s="84"/>
      <c r="B187" s="85"/>
      <c r="C187" s="86"/>
      <c r="D187" s="90"/>
      <c r="E187" s="84"/>
      <c r="F187" s="90"/>
      <c r="G187" s="90"/>
      <c r="H187" s="84"/>
    </row>
    <row r="188" spans="1:8">
      <c r="A188" s="84"/>
      <c r="B188" s="95" t="s">
        <v>415</v>
      </c>
      <c r="C188" s="86"/>
      <c r="D188" s="90"/>
      <c r="E188" s="84"/>
      <c r="F188" s="90"/>
      <c r="G188" s="90"/>
      <c r="H188" s="84"/>
    </row>
    <row r="189" spans="1:8">
      <c r="A189" s="84"/>
      <c r="B189" s="88" t="str">
        <f>B183</f>
        <v>D2</v>
      </c>
      <c r="C189" s="86">
        <f>C183</f>
        <v>4</v>
      </c>
      <c r="D189" s="87">
        <f>D183+F183*2</f>
        <v>4.95</v>
      </c>
      <c r="E189" s="84"/>
      <c r="F189" s="90"/>
      <c r="G189" s="82">
        <f>PRODUCT(C189:F189)</f>
        <v>19.8</v>
      </c>
      <c r="H189" s="86" t="s">
        <v>9</v>
      </c>
    </row>
    <row r="190" spans="1:8">
      <c r="A190" s="84"/>
      <c r="B190" s="85"/>
      <c r="C190" s="86"/>
      <c r="D190" s="90"/>
      <c r="E190" s="84"/>
      <c r="F190" s="90"/>
      <c r="G190" s="89">
        <f>ROUND(SUM(G189:G189),0)</f>
        <v>20</v>
      </c>
      <c r="H190" s="84" t="s">
        <v>9</v>
      </c>
    </row>
    <row r="191" spans="1:8">
      <c r="A191" s="80"/>
      <c r="B191" s="83"/>
      <c r="C191" s="81"/>
      <c r="D191" s="89"/>
      <c r="E191" s="80"/>
      <c r="F191" s="89"/>
      <c r="G191" s="89"/>
      <c r="H191" s="80"/>
    </row>
    <row r="192" spans="1:8">
      <c r="A192" s="80">
        <f>A180+1</f>
        <v>21</v>
      </c>
      <c r="B192" s="116" t="s">
        <v>764</v>
      </c>
      <c r="C192" s="81"/>
      <c r="D192" s="89"/>
      <c r="E192" s="80"/>
      <c r="F192" s="82"/>
      <c r="G192" s="89"/>
      <c r="H192" s="80"/>
    </row>
    <row r="193" spans="1:8">
      <c r="A193" s="80"/>
      <c r="B193" s="116" t="s">
        <v>80</v>
      </c>
      <c r="C193" s="81"/>
      <c r="D193" s="89"/>
      <c r="E193" s="80"/>
      <c r="F193" s="82"/>
      <c r="G193" s="89"/>
      <c r="H193" s="80"/>
    </row>
    <row r="194" spans="1:8">
      <c r="A194" s="84"/>
      <c r="B194" s="88" t="s">
        <v>420</v>
      </c>
      <c r="C194" s="86">
        <v>2</v>
      </c>
      <c r="D194" s="87">
        <v>1</v>
      </c>
      <c r="E194" s="87"/>
      <c r="F194" s="82">
        <v>0.45</v>
      </c>
      <c r="G194" s="82">
        <f t="shared" ref="G194" si="17">PRODUCT(C194:F194)</f>
        <v>0.9</v>
      </c>
      <c r="H194" s="81" t="s">
        <v>6</v>
      </c>
    </row>
    <row r="195" spans="1:8">
      <c r="A195" s="80"/>
      <c r="B195" s="83"/>
      <c r="C195" s="81"/>
      <c r="D195" s="89"/>
      <c r="E195" s="80"/>
      <c r="F195" s="89"/>
      <c r="G195" s="89">
        <f>ROUND(SUM(G194:G194),0)</f>
        <v>1</v>
      </c>
      <c r="H195" s="80" t="s">
        <v>6</v>
      </c>
    </row>
    <row r="196" spans="1:8">
      <c r="A196" s="80"/>
      <c r="B196" s="83"/>
      <c r="C196" s="81"/>
      <c r="D196" s="89"/>
      <c r="E196" s="80"/>
      <c r="F196" s="89"/>
      <c r="G196" s="89"/>
      <c r="H196" s="80"/>
    </row>
    <row r="197" spans="1:8">
      <c r="A197" s="80"/>
      <c r="B197" s="116" t="s">
        <v>168</v>
      </c>
      <c r="C197" s="81"/>
      <c r="D197" s="89"/>
      <c r="E197" s="80"/>
      <c r="F197" s="89" t="s">
        <v>33</v>
      </c>
      <c r="G197" s="89">
        <f>G195</f>
        <v>1</v>
      </c>
      <c r="H197" s="80" t="s">
        <v>6</v>
      </c>
    </row>
    <row r="198" spans="1:8">
      <c r="A198" s="80"/>
      <c r="B198" s="83"/>
      <c r="C198" s="81"/>
      <c r="D198" s="82"/>
      <c r="E198" s="82"/>
      <c r="F198" s="82"/>
      <c r="G198" s="89"/>
      <c r="H198" s="81"/>
    </row>
    <row r="199" spans="1:8">
      <c r="A199" s="10">
        <f>A192+1</f>
        <v>22</v>
      </c>
      <c r="B199" s="114" t="s">
        <v>177</v>
      </c>
      <c r="C199" s="12"/>
      <c r="D199" s="12"/>
      <c r="E199" s="12"/>
      <c r="F199" s="12"/>
      <c r="G199" s="11"/>
      <c r="H199" s="11"/>
    </row>
    <row r="200" spans="1:8">
      <c r="A200" s="80"/>
      <c r="B200" s="120" t="s">
        <v>425</v>
      </c>
      <c r="C200" s="81"/>
      <c r="D200" s="82"/>
      <c r="E200" s="82"/>
      <c r="F200" s="89"/>
      <c r="G200" s="89"/>
      <c r="H200" s="80"/>
    </row>
    <row r="201" spans="1:8">
      <c r="A201" s="80"/>
      <c r="B201" s="83" t="s">
        <v>186</v>
      </c>
      <c r="C201" s="81">
        <v>4</v>
      </c>
      <c r="D201" s="82">
        <v>0.75</v>
      </c>
      <c r="E201" s="80"/>
      <c r="F201" s="82">
        <v>2.1</v>
      </c>
      <c r="G201" s="82">
        <f>PRODUCT(C201:F201)</f>
        <v>6.3000000000000007</v>
      </c>
      <c r="H201" s="81" t="s">
        <v>6</v>
      </c>
    </row>
    <row r="202" spans="1:8">
      <c r="A202" s="80"/>
      <c r="B202" s="83"/>
      <c r="C202" s="81"/>
      <c r="D202" s="82"/>
      <c r="E202" s="82"/>
      <c r="F202" s="89" t="s">
        <v>33</v>
      </c>
      <c r="G202" s="89">
        <f>ROUND(SUM(G201:G201)*1.1,0)</f>
        <v>7</v>
      </c>
      <c r="H202" s="80" t="s">
        <v>6</v>
      </c>
    </row>
    <row r="203" spans="1:8">
      <c r="A203" s="98">
        <f>A199+1</f>
        <v>23</v>
      </c>
      <c r="B203" s="99" t="s">
        <v>346</v>
      </c>
      <c r="C203" s="100"/>
      <c r="D203" s="101"/>
      <c r="E203" s="98"/>
      <c r="F203" s="101"/>
      <c r="G203" s="101"/>
      <c r="H203" s="98"/>
    </row>
    <row r="204" spans="1:8">
      <c r="A204" s="98"/>
      <c r="B204" s="102" t="s">
        <v>427</v>
      </c>
      <c r="C204" s="100">
        <v>1</v>
      </c>
      <c r="D204" s="103">
        <f>6.095</f>
        <v>6.0949999999999998</v>
      </c>
      <c r="E204" s="103">
        <f>3+1.2</f>
        <v>4.2</v>
      </c>
      <c r="F204" s="101"/>
      <c r="G204" s="104">
        <f>PRODUCT(C204:F204)</f>
        <v>25.599</v>
      </c>
      <c r="H204" s="96" t="s">
        <v>6</v>
      </c>
    </row>
    <row r="205" spans="1:8">
      <c r="A205" s="98"/>
      <c r="B205" s="102"/>
      <c r="C205" s="100"/>
      <c r="D205" s="103"/>
      <c r="E205" s="103"/>
      <c r="F205" s="101"/>
      <c r="G205" s="103"/>
      <c r="H205" s="100"/>
    </row>
    <row r="206" spans="1:8">
      <c r="A206" s="98"/>
      <c r="B206" s="102"/>
      <c r="C206" s="100"/>
      <c r="D206" s="101"/>
      <c r="E206" s="98"/>
      <c r="F206" s="101"/>
      <c r="G206" s="97">
        <f>ROUND(SUM(G204:G205),0)</f>
        <v>26</v>
      </c>
      <c r="H206" s="94" t="s">
        <v>6</v>
      </c>
    </row>
    <row r="207" spans="1:8">
      <c r="A207" s="98"/>
      <c r="B207" s="130" t="s">
        <v>777</v>
      </c>
      <c r="C207" s="100"/>
      <c r="D207" s="101"/>
      <c r="E207" s="98"/>
      <c r="F207" s="97" t="s">
        <v>33</v>
      </c>
      <c r="G207" s="97">
        <f>G206</f>
        <v>26</v>
      </c>
      <c r="H207" s="94" t="s">
        <v>6</v>
      </c>
    </row>
    <row r="208" spans="1:8">
      <c r="A208" s="98"/>
      <c r="B208" s="130"/>
      <c r="C208" s="100"/>
      <c r="D208" s="101"/>
      <c r="E208" s="98"/>
      <c r="F208" s="101"/>
      <c r="G208" s="101"/>
      <c r="H208" s="98"/>
    </row>
    <row r="209" spans="1:8" ht="15.6">
      <c r="A209" s="239">
        <f>A203+1</f>
        <v>24</v>
      </c>
      <c r="B209" s="609" t="s">
        <v>1056</v>
      </c>
      <c r="C209" s="137"/>
      <c r="D209" s="134"/>
      <c r="E209" s="127"/>
      <c r="F209" s="136"/>
      <c r="G209" s="128"/>
      <c r="H209" s="129"/>
    </row>
    <row r="210" spans="1:8">
      <c r="A210" s="125"/>
      <c r="B210" s="130" t="s">
        <v>1057</v>
      </c>
      <c r="C210" s="137"/>
      <c r="D210" s="134"/>
      <c r="E210" s="127"/>
      <c r="F210" s="136"/>
      <c r="G210" s="128"/>
      <c r="H210" s="129"/>
    </row>
    <row r="211" spans="1:8">
      <c r="A211" s="125"/>
      <c r="B211" s="125" t="s">
        <v>1058</v>
      </c>
      <c r="C211" s="86">
        <v>5</v>
      </c>
      <c r="D211" s="87"/>
      <c r="E211" s="87"/>
      <c r="F211" s="87">
        <v>3.3</v>
      </c>
      <c r="G211" s="131">
        <f>PRODUCT(C211:F211)</f>
        <v>16.5</v>
      </c>
      <c r="H211" s="132" t="s">
        <v>9</v>
      </c>
    </row>
    <row r="212" spans="1:8">
      <c r="A212" s="125"/>
      <c r="B212" s="125"/>
      <c r="C212" s="137"/>
      <c r="D212" s="127"/>
      <c r="E212" s="127"/>
      <c r="F212" s="127"/>
      <c r="G212" s="128">
        <f>ROUND(G211,0)</f>
        <v>17</v>
      </c>
      <c r="H212" s="132" t="s">
        <v>369</v>
      </c>
    </row>
    <row r="213" spans="1:8">
      <c r="A213" s="125"/>
      <c r="B213" s="125" t="s">
        <v>1059</v>
      </c>
      <c r="C213" s="137">
        <v>1</v>
      </c>
      <c r="D213" s="134">
        <f>G212</f>
        <v>17</v>
      </c>
      <c r="E213" s="134" t="s">
        <v>113</v>
      </c>
      <c r="F213" s="134">
        <v>6.71</v>
      </c>
      <c r="G213" s="134">
        <f>D213*F213</f>
        <v>114.07</v>
      </c>
      <c r="H213" s="135"/>
    </row>
    <row r="214" spans="1:8">
      <c r="A214" s="125"/>
      <c r="B214" s="125"/>
      <c r="C214" s="137"/>
      <c r="D214" s="134"/>
      <c r="E214" s="134"/>
      <c r="F214" s="128" t="s">
        <v>41</v>
      </c>
      <c r="G214" s="128">
        <f>ROUND(G213,0)</f>
        <v>114</v>
      </c>
      <c r="H214" s="132" t="s">
        <v>120</v>
      </c>
    </row>
    <row r="215" spans="1:8">
      <c r="A215" s="125"/>
      <c r="B215" s="125"/>
      <c r="C215" s="137"/>
      <c r="D215" s="134"/>
      <c r="E215" s="134"/>
      <c r="F215" s="128"/>
      <c r="G215" s="128"/>
      <c r="H215" s="132"/>
    </row>
    <row r="216" spans="1:8">
      <c r="A216" s="125"/>
      <c r="B216" s="130" t="s">
        <v>404</v>
      </c>
      <c r="C216" s="137"/>
      <c r="D216" s="134"/>
      <c r="E216" s="134"/>
      <c r="F216" s="128"/>
      <c r="G216" s="128">
        <f>G214</f>
        <v>114</v>
      </c>
      <c r="H216" s="129" t="s">
        <v>120</v>
      </c>
    </row>
    <row r="217" spans="1:8">
      <c r="A217" s="98"/>
      <c r="B217" s="130"/>
      <c r="C217" s="100"/>
      <c r="D217" s="101"/>
      <c r="E217" s="98"/>
      <c r="F217" s="101"/>
      <c r="G217" s="101"/>
      <c r="H217" s="98"/>
    </row>
    <row r="218" spans="1:8">
      <c r="A218" s="98"/>
      <c r="B218" s="130"/>
      <c r="C218" s="100"/>
      <c r="D218" s="101"/>
      <c r="E218" s="98"/>
      <c r="F218" s="101"/>
      <c r="G218" s="101"/>
      <c r="H218" s="98"/>
    </row>
    <row r="219" spans="1:8">
      <c r="A219" s="10"/>
      <c r="B219" s="13"/>
      <c r="C219" s="12"/>
      <c r="D219" s="12"/>
      <c r="E219" s="12"/>
      <c r="F219" s="12"/>
      <c r="G219" s="11"/>
      <c r="H219" s="11"/>
    </row>
    <row r="220" spans="1:8">
      <c r="A220" s="98">
        <f>A209+1</f>
        <v>25</v>
      </c>
      <c r="B220" s="130" t="s">
        <v>862</v>
      </c>
      <c r="C220" s="137"/>
      <c r="D220" s="134"/>
      <c r="E220" s="127"/>
      <c r="F220" s="136"/>
      <c r="G220" s="128"/>
      <c r="H220" s="129"/>
    </row>
    <row r="221" spans="1:8">
      <c r="A221" s="125"/>
      <c r="B221" s="130" t="s">
        <v>863</v>
      </c>
      <c r="C221" s="86">
        <v>1</v>
      </c>
      <c r="D221" s="87">
        <f>4.865+3*2</f>
        <v>10.865</v>
      </c>
      <c r="E221" s="87"/>
      <c r="F221" s="87"/>
      <c r="G221" s="131">
        <f>PRODUCT(C221:F221)</f>
        <v>10.865</v>
      </c>
      <c r="H221" s="132" t="s">
        <v>9</v>
      </c>
    </row>
    <row r="222" spans="1:8">
      <c r="A222" s="125"/>
      <c r="B222" s="130"/>
      <c r="C222" s="137"/>
      <c r="D222" s="134"/>
      <c r="E222" s="127"/>
      <c r="F222" s="136"/>
      <c r="G222" s="128"/>
      <c r="H222" s="129"/>
    </row>
    <row r="223" spans="1:8">
      <c r="A223" s="125"/>
      <c r="B223" s="130"/>
      <c r="C223" s="137"/>
      <c r="D223" s="134"/>
      <c r="E223" s="127"/>
      <c r="F223" s="136"/>
      <c r="G223" s="128">
        <f>ROUND(SUM(G221:G222)*1.1,0)</f>
        <v>12</v>
      </c>
      <c r="H223" s="132" t="s">
        <v>369</v>
      </c>
    </row>
    <row r="225" spans="1:8">
      <c r="A225" s="125"/>
      <c r="B225" s="125"/>
      <c r="C225" s="137"/>
      <c r="D225" s="134"/>
      <c r="E225" s="127"/>
      <c r="F225" s="136"/>
      <c r="G225" s="128"/>
      <c r="H225" s="129"/>
    </row>
    <row r="226" spans="1:8" ht="17.399999999999999">
      <c r="A226" s="196"/>
      <c r="B226" s="197" t="s">
        <v>531</v>
      </c>
      <c r="C226" s="198"/>
      <c r="D226" s="199"/>
      <c r="E226" s="198"/>
      <c r="F226" s="198"/>
      <c r="G226" s="199"/>
      <c r="H226" s="198"/>
    </row>
    <row r="227" spans="1:8" ht="15.6">
      <c r="A227" s="196"/>
      <c r="B227" s="200"/>
      <c r="C227" s="203"/>
      <c r="D227" s="203"/>
      <c r="E227" s="205"/>
      <c r="F227" s="205"/>
      <c r="G227" s="206"/>
      <c r="H227" s="203"/>
    </row>
    <row r="228" spans="1:8" ht="15.6">
      <c r="A228" s="196">
        <f>A220+1</f>
        <v>26</v>
      </c>
      <c r="B228" s="200" t="s">
        <v>570</v>
      </c>
      <c r="C228" s="198"/>
      <c r="D228" s="199"/>
      <c r="E228" s="199"/>
      <c r="F228" s="199"/>
      <c r="G228" s="199"/>
      <c r="H228" s="198"/>
    </row>
    <row r="229" spans="1:8" ht="15.6">
      <c r="A229" s="196"/>
      <c r="B229" s="201" t="s">
        <v>642</v>
      </c>
      <c r="C229" s="198">
        <v>1</v>
      </c>
      <c r="D229" s="199">
        <v>1</v>
      </c>
      <c r="E229" s="199"/>
      <c r="F229" s="199"/>
      <c r="G229" s="202">
        <f t="shared" ref="G229:G230" si="18">PRODUCT(C229:F229)</f>
        <v>1</v>
      </c>
      <c r="H229" s="198" t="s">
        <v>169</v>
      </c>
    </row>
    <row r="230" spans="1:8" ht="15.6">
      <c r="A230" s="239"/>
      <c r="B230" s="201" t="s">
        <v>643</v>
      </c>
      <c r="C230" s="198">
        <v>1</v>
      </c>
      <c r="D230" s="199">
        <v>1</v>
      </c>
      <c r="E230" s="199"/>
      <c r="F230" s="199"/>
      <c r="G230" s="202">
        <f t="shared" si="18"/>
        <v>1</v>
      </c>
      <c r="H230" s="198" t="s">
        <v>169</v>
      </c>
    </row>
    <row r="231" spans="1:8" ht="15.6">
      <c r="A231" s="239"/>
      <c r="B231" s="252"/>
      <c r="C231" s="241"/>
      <c r="D231" s="242"/>
      <c r="E231" s="242"/>
      <c r="F231" s="242"/>
      <c r="G231" s="253"/>
      <c r="H231" s="241"/>
    </row>
    <row r="232" spans="1:8" ht="15.6">
      <c r="A232" s="196"/>
      <c r="B232" s="200" t="s">
        <v>532</v>
      </c>
      <c r="C232" s="203"/>
      <c r="D232" s="203"/>
      <c r="E232" s="205"/>
      <c r="F232" s="205"/>
      <c r="G232" s="206">
        <f>SUM(G229:G231)</f>
        <v>2</v>
      </c>
      <c r="H232" s="203" t="s">
        <v>169</v>
      </c>
    </row>
    <row r="233" spans="1:8" ht="15.6">
      <c r="A233" s="196"/>
      <c r="B233" s="200"/>
      <c r="C233" s="203"/>
      <c r="D233" s="203"/>
      <c r="E233" s="205"/>
      <c r="F233" s="205"/>
      <c r="G233" s="206"/>
      <c r="H233" s="203"/>
    </row>
    <row r="234" spans="1:8" ht="15.6">
      <c r="A234" s="196">
        <f>A228+1</f>
        <v>27</v>
      </c>
      <c r="B234" s="200" t="s">
        <v>533</v>
      </c>
      <c r="C234" s="198"/>
      <c r="D234" s="199"/>
      <c r="E234" s="199"/>
      <c r="F234" s="199"/>
      <c r="G234" s="202"/>
      <c r="H234" s="198"/>
    </row>
    <row r="235" spans="1:8" ht="15.6">
      <c r="A235" s="196"/>
      <c r="B235" s="201" t="s">
        <v>642</v>
      </c>
      <c r="C235" s="198">
        <v>1</v>
      </c>
      <c r="D235" s="198">
        <v>2</v>
      </c>
      <c r="E235" s="199"/>
      <c r="F235" s="199"/>
      <c r="G235" s="202">
        <f t="shared" ref="G235" si="19">PRODUCT(C235:F235)</f>
        <v>2</v>
      </c>
      <c r="H235" s="198"/>
    </row>
    <row r="236" spans="1:8" ht="15.6">
      <c r="A236" s="196"/>
      <c r="B236" s="204"/>
      <c r="C236" s="198"/>
      <c r="D236" s="199"/>
      <c r="E236" s="199"/>
      <c r="F236" s="199"/>
      <c r="G236" s="202"/>
      <c r="H236" s="198"/>
    </row>
    <row r="237" spans="1:8" ht="15.6">
      <c r="A237" s="196"/>
      <c r="B237" s="200" t="s">
        <v>534</v>
      </c>
      <c r="C237" s="203"/>
      <c r="D237" s="203"/>
      <c r="E237" s="205"/>
      <c r="F237" s="205"/>
      <c r="G237" s="206">
        <f>SUM(G235:G236)</f>
        <v>2</v>
      </c>
      <c r="H237" s="203" t="s">
        <v>169</v>
      </c>
    </row>
    <row r="238" spans="1:8" ht="15.6">
      <c r="A238" s="196"/>
      <c r="B238" s="200"/>
      <c r="C238" s="203"/>
      <c r="D238" s="203"/>
      <c r="E238" s="205"/>
      <c r="F238" s="205"/>
      <c r="G238" s="206"/>
      <c r="H238" s="203"/>
    </row>
    <row r="239" spans="1:8" ht="15.6">
      <c r="A239" s="196">
        <f>A234+1</f>
        <v>28</v>
      </c>
      <c r="B239" s="200" t="s">
        <v>535</v>
      </c>
      <c r="C239" s="204"/>
      <c r="D239" s="204"/>
      <c r="E239" s="204"/>
      <c r="F239" s="204"/>
      <c r="G239" s="199"/>
      <c r="H239" s="204"/>
    </row>
    <row r="240" spans="1:8" ht="15.6">
      <c r="A240" s="208"/>
      <c r="B240" s="201" t="s">
        <v>642</v>
      </c>
      <c r="C240" s="209">
        <v>2</v>
      </c>
      <c r="D240" s="210"/>
      <c r="E240" s="207"/>
      <c r="F240" s="211"/>
      <c r="G240" s="207">
        <f t="shared" ref="G240" si="20">PRODUCT(C240:F240)</f>
        <v>2</v>
      </c>
      <c r="H240" s="198"/>
    </row>
    <row r="241" spans="1:8" ht="15.6">
      <c r="A241" s="208"/>
      <c r="B241" s="212"/>
      <c r="C241" s="209"/>
      <c r="D241" s="210"/>
      <c r="E241" s="207"/>
      <c r="F241" s="211"/>
      <c r="G241" s="207"/>
      <c r="H241" s="203"/>
    </row>
    <row r="242" spans="1:8" ht="15.6">
      <c r="A242" s="208"/>
      <c r="B242" s="200" t="s">
        <v>534</v>
      </c>
      <c r="C242" s="203"/>
      <c r="D242" s="203"/>
      <c r="E242" s="205"/>
      <c r="F242" s="205"/>
      <c r="G242" s="206">
        <f>SUM(G240:G241)</f>
        <v>2</v>
      </c>
      <c r="H242" s="203" t="s">
        <v>169</v>
      </c>
    </row>
    <row r="243" spans="1:8" ht="15.6">
      <c r="A243" s="196"/>
      <c r="B243" s="200"/>
      <c r="C243" s="203"/>
      <c r="D243" s="203"/>
      <c r="E243" s="205"/>
      <c r="F243" s="205"/>
      <c r="G243" s="206"/>
      <c r="H243" s="203"/>
    </row>
    <row r="244" spans="1:8" ht="15.6">
      <c r="A244" s="196">
        <f>A239+1</f>
        <v>29</v>
      </c>
      <c r="B244" s="200" t="s">
        <v>536</v>
      </c>
      <c r="C244" s="198"/>
      <c r="D244" s="199"/>
      <c r="E244" s="199"/>
      <c r="F244" s="199"/>
      <c r="G244" s="202"/>
      <c r="H244" s="198"/>
    </row>
    <row r="245" spans="1:8" ht="15.6">
      <c r="A245" s="196"/>
      <c r="B245" s="201" t="s">
        <v>642</v>
      </c>
      <c r="C245" s="198">
        <v>1</v>
      </c>
      <c r="D245" s="199">
        <v>1</v>
      </c>
      <c r="E245" s="199"/>
      <c r="F245" s="199"/>
      <c r="G245" s="202">
        <f t="shared" ref="G245:G246" si="21">PRODUCT(C245:F245)</f>
        <v>1</v>
      </c>
      <c r="H245" s="198" t="s">
        <v>169</v>
      </c>
    </row>
    <row r="246" spans="1:8" ht="15.6">
      <c r="A246" s="239"/>
      <c r="B246" s="201" t="s">
        <v>643</v>
      </c>
      <c r="C246" s="198">
        <v>1</v>
      </c>
      <c r="D246" s="199">
        <v>1</v>
      </c>
      <c r="E246" s="199"/>
      <c r="F246" s="199"/>
      <c r="G246" s="202">
        <f t="shared" si="21"/>
        <v>1</v>
      </c>
      <c r="H246" s="198" t="s">
        <v>169</v>
      </c>
    </row>
    <row r="247" spans="1:8" ht="15.6">
      <c r="A247" s="196"/>
      <c r="B247" s="204"/>
      <c r="C247" s="198"/>
      <c r="D247" s="198"/>
      <c r="E247" s="199"/>
      <c r="F247" s="199"/>
      <c r="G247" s="202"/>
      <c r="H247" s="198"/>
    </row>
    <row r="248" spans="1:8" ht="15.6">
      <c r="A248" s="196"/>
      <c r="B248" s="200" t="s">
        <v>537</v>
      </c>
      <c r="C248" s="203"/>
      <c r="D248" s="203"/>
      <c r="E248" s="205"/>
      <c r="F248" s="205"/>
      <c r="G248" s="206">
        <f>SUM(G245:G247)</f>
        <v>2</v>
      </c>
      <c r="H248" s="203" t="s">
        <v>169</v>
      </c>
    </row>
    <row r="249" spans="1:8" ht="15.6">
      <c r="A249" s="196"/>
      <c r="B249" s="200"/>
      <c r="C249" s="203"/>
      <c r="D249" s="203"/>
      <c r="E249" s="205"/>
      <c r="F249" s="205"/>
      <c r="G249" s="206"/>
      <c r="H249" s="203"/>
    </row>
    <row r="250" spans="1:8" ht="15.6">
      <c r="A250" s="196">
        <f>A244+1</f>
        <v>30</v>
      </c>
      <c r="B250" s="200" t="s">
        <v>538</v>
      </c>
      <c r="C250" s="198"/>
      <c r="D250" s="199"/>
      <c r="E250" s="199"/>
      <c r="F250" s="199"/>
      <c r="G250" s="202"/>
      <c r="H250" s="198"/>
    </row>
    <row r="251" spans="1:8" ht="15.6">
      <c r="A251" s="196"/>
      <c r="B251" s="201" t="s">
        <v>642</v>
      </c>
      <c r="C251" s="198">
        <v>1</v>
      </c>
      <c r="D251" s="199">
        <v>1</v>
      </c>
      <c r="E251" s="199"/>
      <c r="F251" s="199"/>
      <c r="G251" s="202">
        <f t="shared" ref="G251:G252" si="22">PRODUCT(C251:F251)</f>
        <v>1</v>
      </c>
      <c r="H251" s="198" t="s">
        <v>169</v>
      </c>
    </row>
    <row r="252" spans="1:8" ht="15.6">
      <c r="A252" s="239"/>
      <c r="B252" s="201" t="s">
        <v>643</v>
      </c>
      <c r="C252" s="198">
        <v>1</v>
      </c>
      <c r="D252" s="199">
        <v>1</v>
      </c>
      <c r="E252" s="199"/>
      <c r="F252" s="199"/>
      <c r="G252" s="202">
        <f t="shared" si="22"/>
        <v>1</v>
      </c>
      <c r="H252" s="198" t="s">
        <v>169</v>
      </c>
    </row>
    <row r="253" spans="1:8" ht="15.6">
      <c r="A253" s="196"/>
      <c r="B253" s="204"/>
      <c r="C253" s="198"/>
      <c r="D253" s="198"/>
      <c r="E253" s="199"/>
      <c r="F253" s="199"/>
      <c r="G253" s="202"/>
      <c r="H253" s="198"/>
    </row>
    <row r="254" spans="1:8" ht="15.6">
      <c r="A254" s="196"/>
      <c r="B254" s="200" t="s">
        <v>537</v>
      </c>
      <c r="C254" s="203"/>
      <c r="D254" s="203"/>
      <c r="E254" s="205"/>
      <c r="F254" s="205"/>
      <c r="G254" s="206">
        <f>SUM(G251:G253)</f>
        <v>2</v>
      </c>
      <c r="H254" s="203" t="s">
        <v>169</v>
      </c>
    </row>
    <row r="255" spans="1:8" ht="15.6">
      <c r="A255" s="213"/>
      <c r="B255" s="214"/>
      <c r="C255" s="218"/>
      <c r="D255" s="218"/>
      <c r="E255" s="219"/>
      <c r="F255" s="219"/>
      <c r="G255" s="220"/>
      <c r="H255" s="218"/>
    </row>
    <row r="256" spans="1:8" ht="15.6">
      <c r="A256" s="196">
        <f>A250+1</f>
        <v>31</v>
      </c>
      <c r="B256" s="200" t="s">
        <v>577</v>
      </c>
      <c r="C256" s="198"/>
      <c r="D256" s="199"/>
      <c r="E256" s="199"/>
      <c r="F256" s="199"/>
      <c r="G256" s="202"/>
      <c r="H256" s="198"/>
    </row>
    <row r="257" spans="1:8" ht="15.6">
      <c r="A257" s="196"/>
      <c r="B257" s="201" t="s">
        <v>642</v>
      </c>
      <c r="C257" s="198">
        <v>1</v>
      </c>
      <c r="D257" s="199">
        <v>1</v>
      </c>
      <c r="E257" s="199"/>
      <c r="F257" s="199"/>
      <c r="G257" s="202">
        <f t="shared" ref="G257:G258" si="23">PRODUCT(C257:F257)</f>
        <v>1</v>
      </c>
      <c r="H257" s="198" t="s">
        <v>169</v>
      </c>
    </row>
    <row r="258" spans="1:8" ht="15.6">
      <c r="A258" s="239"/>
      <c r="B258" s="201" t="s">
        <v>643</v>
      </c>
      <c r="C258" s="198">
        <v>1</v>
      </c>
      <c r="D258" s="199">
        <v>1</v>
      </c>
      <c r="E258" s="199"/>
      <c r="F258" s="199"/>
      <c r="G258" s="202">
        <f t="shared" si="23"/>
        <v>1</v>
      </c>
      <c r="H258" s="198" t="s">
        <v>169</v>
      </c>
    </row>
    <row r="259" spans="1:8" ht="15.6">
      <c r="A259" s="196"/>
      <c r="B259" s="204"/>
      <c r="C259" s="198"/>
      <c r="D259" s="198"/>
      <c r="E259" s="199"/>
      <c r="F259" s="199"/>
      <c r="G259" s="202"/>
      <c r="H259" s="198"/>
    </row>
    <row r="260" spans="1:8" ht="15.6">
      <c r="A260" s="196"/>
      <c r="B260" s="200" t="s">
        <v>537</v>
      </c>
      <c r="C260" s="203"/>
      <c r="D260" s="203"/>
      <c r="E260" s="205"/>
      <c r="F260" s="205"/>
      <c r="G260" s="206">
        <f>SUM(G257:G259)</f>
        <v>2</v>
      </c>
      <c r="H260" s="203" t="s">
        <v>169</v>
      </c>
    </row>
    <row r="261" spans="1:8" ht="15.6">
      <c r="A261" s="196">
        <f>A256+1</f>
        <v>32</v>
      </c>
      <c r="B261" s="200" t="s">
        <v>646</v>
      </c>
      <c r="C261" s="198"/>
      <c r="D261" s="199"/>
      <c r="E261" s="199"/>
      <c r="F261" s="199"/>
      <c r="G261" s="202"/>
      <c r="H261" s="198"/>
    </row>
    <row r="262" spans="1:8" ht="15.6">
      <c r="A262" s="196"/>
      <c r="B262" s="204"/>
      <c r="C262" s="198">
        <v>1</v>
      </c>
      <c r="D262" s="198">
        <v>2</v>
      </c>
      <c r="E262" s="198"/>
      <c r="F262" s="198"/>
      <c r="G262" s="202">
        <f>PRODUCT(C262:F262)</f>
        <v>2</v>
      </c>
      <c r="H262" s="198"/>
    </row>
    <row r="263" spans="1:8" ht="15.6">
      <c r="A263" s="196"/>
      <c r="B263" s="204"/>
      <c r="C263" s="198"/>
      <c r="D263" s="198"/>
      <c r="E263" s="198"/>
      <c r="F263" s="198"/>
      <c r="G263" s="202"/>
      <c r="H263" s="198"/>
    </row>
    <row r="264" spans="1:8" ht="15.6">
      <c r="A264" s="196"/>
      <c r="B264" s="204"/>
      <c r="C264" s="198"/>
      <c r="D264" s="198"/>
      <c r="E264" s="199"/>
      <c r="F264" s="199"/>
      <c r="G264" s="202"/>
      <c r="H264" s="198"/>
    </row>
    <row r="265" spans="1:8" ht="15.6">
      <c r="A265" s="196"/>
      <c r="B265" s="200" t="s">
        <v>537</v>
      </c>
      <c r="C265" s="203"/>
      <c r="D265" s="203"/>
      <c r="E265" s="205"/>
      <c r="F265" s="205"/>
      <c r="G265" s="206">
        <f>SUM(G262:G264)</f>
        <v>2</v>
      </c>
      <c r="H265" s="203" t="s">
        <v>169</v>
      </c>
    </row>
    <row r="266" spans="1:8" ht="15.6">
      <c r="A266" s="213"/>
      <c r="B266" s="217"/>
      <c r="C266" s="215"/>
      <c r="D266" s="215"/>
      <c r="E266" s="216"/>
      <c r="F266" s="216"/>
      <c r="G266" s="216"/>
      <c r="H266" s="215"/>
    </row>
    <row r="267" spans="1:8" ht="15.6">
      <c r="A267" s="196">
        <f>A261+1</f>
        <v>33</v>
      </c>
      <c r="B267" s="200" t="s">
        <v>673</v>
      </c>
      <c r="C267" s="198"/>
      <c r="D267" s="199"/>
      <c r="E267" s="199"/>
      <c r="F267" s="199"/>
      <c r="G267" s="202"/>
      <c r="H267" s="198"/>
    </row>
    <row r="268" spans="1:8" ht="15.6">
      <c r="A268" s="196"/>
      <c r="B268" s="201" t="s">
        <v>642</v>
      </c>
      <c r="C268" s="198">
        <v>1</v>
      </c>
      <c r="D268" s="199">
        <v>1</v>
      </c>
      <c r="E268" s="199"/>
      <c r="F268" s="199"/>
      <c r="G268" s="202">
        <f t="shared" ref="G268:G269" si="24">PRODUCT(C268:F268)</f>
        <v>1</v>
      </c>
      <c r="H268" s="198" t="s">
        <v>169</v>
      </c>
    </row>
    <row r="269" spans="1:8" ht="15.6">
      <c r="A269" s="239"/>
      <c r="B269" s="201" t="s">
        <v>643</v>
      </c>
      <c r="C269" s="198">
        <v>1</v>
      </c>
      <c r="D269" s="199">
        <v>1</v>
      </c>
      <c r="E269" s="199"/>
      <c r="F269" s="199"/>
      <c r="G269" s="202">
        <f t="shared" si="24"/>
        <v>1</v>
      </c>
      <c r="H269" s="198" t="s">
        <v>169</v>
      </c>
    </row>
    <row r="270" spans="1:8" ht="15.6">
      <c r="A270" s="196"/>
      <c r="B270" s="204"/>
      <c r="C270" s="198"/>
      <c r="D270" s="198"/>
      <c r="E270" s="199"/>
      <c r="F270" s="199"/>
      <c r="G270" s="202"/>
      <c r="H270" s="198"/>
    </row>
    <row r="271" spans="1:8" ht="15.6">
      <c r="A271" s="196"/>
      <c r="B271" s="200" t="s">
        <v>537</v>
      </c>
      <c r="C271" s="203"/>
      <c r="D271" s="203"/>
      <c r="E271" s="205"/>
      <c r="F271" s="205"/>
      <c r="G271" s="206">
        <f>SUM(G268:G270)</f>
        <v>2</v>
      </c>
      <c r="H271" s="203" t="s">
        <v>169</v>
      </c>
    </row>
    <row r="272" spans="1:8" ht="15.6">
      <c r="A272" s="196"/>
      <c r="B272" s="204"/>
      <c r="C272" s="198"/>
      <c r="D272" s="199"/>
      <c r="E272" s="199"/>
      <c r="F272" s="199"/>
      <c r="G272" s="202"/>
      <c r="H272" s="198"/>
    </row>
    <row r="273" spans="1:8" ht="15.6">
      <c r="A273" s="196">
        <f>A267+1</f>
        <v>34</v>
      </c>
      <c r="B273" s="200" t="s">
        <v>540</v>
      </c>
      <c r="C273" s="198"/>
      <c r="D273" s="199"/>
      <c r="E273" s="199"/>
      <c r="F273" s="199"/>
      <c r="G273" s="202"/>
      <c r="H273" s="198"/>
    </row>
    <row r="274" spans="1:8" ht="15.6">
      <c r="A274" s="196"/>
      <c r="B274" s="204" t="s">
        <v>541</v>
      </c>
      <c r="C274" s="198">
        <v>1</v>
      </c>
      <c r="D274" s="198">
        <v>0</v>
      </c>
      <c r="E274" s="198"/>
      <c r="F274" s="198"/>
      <c r="G274" s="202">
        <f>PRODUCT(C274:F274)</f>
        <v>0</v>
      </c>
      <c r="H274" s="198"/>
    </row>
    <row r="275" spans="1:8" ht="15.6">
      <c r="A275" s="196"/>
      <c r="B275" s="204"/>
      <c r="C275" s="198"/>
      <c r="D275" s="198"/>
      <c r="E275" s="198"/>
      <c r="F275" s="198"/>
      <c r="G275" s="202"/>
      <c r="H275" s="198"/>
    </row>
    <row r="276" spans="1:8" ht="15.6">
      <c r="A276" s="196"/>
      <c r="B276" s="204"/>
      <c r="C276" s="198"/>
      <c r="D276" s="198"/>
      <c r="E276" s="199"/>
      <c r="F276" s="199"/>
      <c r="G276" s="202"/>
      <c r="H276" s="198"/>
    </row>
    <row r="277" spans="1:8" ht="15.6">
      <c r="A277" s="196"/>
      <c r="B277" s="200" t="s">
        <v>537</v>
      </c>
      <c r="C277" s="203"/>
      <c r="D277" s="203"/>
      <c r="E277" s="205"/>
      <c r="F277" s="205"/>
      <c r="G277" s="206">
        <f>SUM(G274:G276)</f>
        <v>0</v>
      </c>
      <c r="H277" s="203" t="s">
        <v>169</v>
      </c>
    </row>
    <row r="278" spans="1:8" ht="15.6">
      <c r="A278" s="196"/>
      <c r="B278" s="204"/>
      <c r="C278" s="198"/>
      <c r="D278" s="198"/>
      <c r="E278" s="199"/>
      <c r="F278" s="199"/>
      <c r="G278" s="199"/>
      <c r="H278" s="198"/>
    </row>
    <row r="279" spans="1:8" ht="15.6">
      <c r="A279" s="196">
        <f>A273+1</f>
        <v>35</v>
      </c>
      <c r="B279" s="200" t="s">
        <v>542</v>
      </c>
      <c r="C279" s="198"/>
      <c r="D279" s="199"/>
      <c r="E279" s="199"/>
      <c r="F279" s="199"/>
      <c r="G279" s="202"/>
      <c r="H279" s="198"/>
    </row>
    <row r="280" spans="1:8" ht="15.6">
      <c r="A280" s="196"/>
      <c r="B280" s="200"/>
      <c r="C280" s="198"/>
      <c r="D280" s="199"/>
      <c r="E280" s="199"/>
      <c r="F280" s="199"/>
      <c r="G280" s="202"/>
      <c r="H280" s="198"/>
    </row>
    <row r="281" spans="1:8" ht="15.6">
      <c r="A281" s="196"/>
      <c r="B281" s="246" t="s">
        <v>543</v>
      </c>
      <c r="C281" s="198">
        <v>1</v>
      </c>
      <c r="D281" s="199">
        <v>0</v>
      </c>
      <c r="E281" s="199"/>
      <c r="F281" s="199"/>
      <c r="G281" s="202">
        <f>PRODUCT(C281:F281)</f>
        <v>0</v>
      </c>
      <c r="H281" s="198"/>
    </row>
    <row r="282" spans="1:8" ht="15.6">
      <c r="A282" s="196"/>
      <c r="B282" s="204"/>
      <c r="C282" s="198"/>
      <c r="D282" s="199"/>
      <c r="E282" s="199"/>
      <c r="F282" s="199"/>
      <c r="G282" s="202"/>
      <c r="H282" s="198"/>
    </row>
    <row r="283" spans="1:8" ht="15.6">
      <c r="A283" s="196"/>
      <c r="B283" s="221" t="s">
        <v>537</v>
      </c>
      <c r="C283" s="203"/>
      <c r="D283" s="205"/>
      <c r="E283" s="205"/>
      <c r="F283" s="205"/>
      <c r="G283" s="206">
        <f>ROUND(SUM(G281:G282),0)</f>
        <v>0</v>
      </c>
      <c r="H283" s="203" t="s">
        <v>169</v>
      </c>
    </row>
    <row r="284" spans="1:8" ht="15.6">
      <c r="A284" s="196"/>
      <c r="B284" s="221"/>
      <c r="C284" s="203"/>
      <c r="D284" s="205"/>
      <c r="E284" s="205"/>
      <c r="F284" s="205"/>
      <c r="G284" s="206"/>
      <c r="H284" s="203"/>
    </row>
    <row r="285" spans="1:8" ht="15.6">
      <c r="A285" s="196">
        <f>A279+1</f>
        <v>36</v>
      </c>
      <c r="B285" s="200" t="s">
        <v>544</v>
      </c>
      <c r="C285" s="203"/>
      <c r="D285" s="205"/>
      <c r="E285" s="205"/>
      <c r="F285" s="205"/>
      <c r="G285" s="206"/>
      <c r="H285" s="203"/>
    </row>
    <row r="286" spans="1:8" ht="15.6">
      <c r="A286" s="196" t="s">
        <v>70</v>
      </c>
      <c r="B286" s="247" t="s">
        <v>644</v>
      </c>
      <c r="C286" s="198">
        <v>1</v>
      </c>
      <c r="D286" s="199">
        <v>12</v>
      </c>
      <c r="E286" s="205"/>
      <c r="F286" s="205"/>
      <c r="G286" s="202">
        <f>PRODUCT(C286:F286)</f>
        <v>12</v>
      </c>
      <c r="H286" s="198" t="s">
        <v>9</v>
      </c>
    </row>
    <row r="287" spans="1:8" ht="15.6">
      <c r="A287" s="196"/>
      <c r="B287" s="200"/>
      <c r="C287" s="203"/>
      <c r="D287" s="199"/>
      <c r="E287" s="205"/>
      <c r="F287" s="205"/>
      <c r="G287" s="202"/>
      <c r="H287" s="198"/>
    </row>
    <row r="288" spans="1:8" ht="15.6">
      <c r="A288" s="196"/>
      <c r="B288" s="200"/>
      <c r="C288" s="203"/>
      <c r="D288" s="205"/>
      <c r="E288" s="205"/>
      <c r="F288" s="205"/>
      <c r="G288" s="206">
        <f>ROUND(SUM(G286:G287),0)</f>
        <v>12</v>
      </c>
      <c r="H288" s="203" t="s">
        <v>9</v>
      </c>
    </row>
    <row r="289" spans="1:15" ht="15.6">
      <c r="A289" s="196" t="s">
        <v>72</v>
      </c>
      <c r="B289" s="247" t="s">
        <v>545</v>
      </c>
      <c r="C289" s="198">
        <v>1</v>
      </c>
      <c r="D289" s="199">
        <v>25</v>
      </c>
      <c r="E289" s="205"/>
      <c r="F289" s="205"/>
      <c r="G289" s="202">
        <f>PRODUCT(C289:F289)</f>
        <v>25</v>
      </c>
      <c r="H289" s="198" t="s">
        <v>9</v>
      </c>
    </row>
    <row r="290" spans="1:15" ht="15.6">
      <c r="A290" s="196"/>
      <c r="B290" s="200"/>
      <c r="C290" s="203"/>
      <c r="D290" s="199"/>
      <c r="E290" s="205"/>
      <c r="F290" s="205"/>
      <c r="G290" s="202"/>
      <c r="H290" s="198"/>
    </row>
    <row r="291" spans="1:15" ht="15.6">
      <c r="A291" s="196"/>
      <c r="B291" s="200"/>
      <c r="C291" s="203"/>
      <c r="D291" s="205"/>
      <c r="E291" s="205"/>
      <c r="F291" s="205"/>
      <c r="G291" s="206">
        <f>ROUND(SUM(G289:G290),0)</f>
        <v>25</v>
      </c>
      <c r="H291" s="203" t="s">
        <v>9</v>
      </c>
    </row>
    <row r="292" spans="1:15" ht="15.6">
      <c r="A292" s="196" t="s">
        <v>81</v>
      </c>
      <c r="B292" s="247" t="s">
        <v>609</v>
      </c>
      <c r="C292" s="203"/>
      <c r="D292" s="205"/>
      <c r="E292" s="205"/>
      <c r="F292" s="205"/>
      <c r="G292" s="206"/>
      <c r="H292" s="203"/>
    </row>
    <row r="293" spans="1:15" ht="15.6">
      <c r="A293" s="196"/>
      <c r="B293" s="200"/>
      <c r="C293" s="198">
        <v>1</v>
      </c>
      <c r="D293" s="199">
        <v>2</v>
      </c>
      <c r="E293" s="205"/>
      <c r="F293" s="205"/>
      <c r="G293" s="202">
        <f>PRODUCT(C293:F293)</f>
        <v>2</v>
      </c>
      <c r="H293" s="198"/>
      <c r="I293" s="188"/>
      <c r="J293" s="188"/>
      <c r="K293" s="188"/>
      <c r="L293" s="188"/>
      <c r="M293" s="188"/>
      <c r="N293" s="188"/>
      <c r="O293" s="188"/>
    </row>
    <row r="294" spans="1:15" ht="15.6">
      <c r="A294" s="196"/>
      <c r="B294" s="200"/>
      <c r="C294" s="203"/>
      <c r="D294" s="205"/>
      <c r="E294" s="205"/>
      <c r="F294" s="205"/>
      <c r="G294" s="202"/>
      <c r="H294" s="198"/>
      <c r="I294" s="188"/>
      <c r="J294" s="188"/>
      <c r="K294" s="188"/>
      <c r="L294" s="188"/>
      <c r="M294" s="188"/>
      <c r="N294" s="188"/>
      <c r="O294" s="188"/>
    </row>
    <row r="295" spans="1:15" ht="15.6">
      <c r="A295" s="196"/>
      <c r="B295" s="200"/>
      <c r="C295" s="203"/>
      <c r="D295" s="205"/>
      <c r="E295" s="205"/>
      <c r="F295" s="205"/>
      <c r="G295" s="206">
        <f>ROUND(SUM(G293:G294),0)</f>
        <v>2</v>
      </c>
      <c r="H295" s="203" t="s">
        <v>169</v>
      </c>
      <c r="I295" s="188"/>
      <c r="J295" s="188"/>
      <c r="K295" s="188"/>
      <c r="L295" s="188"/>
      <c r="M295" s="188"/>
      <c r="N295" s="188"/>
      <c r="O295" s="188"/>
    </row>
    <row r="296" spans="1:15" ht="15.6">
      <c r="A296" s="196"/>
      <c r="B296" s="200"/>
      <c r="C296" s="203"/>
      <c r="D296" s="205"/>
      <c r="E296" s="205"/>
      <c r="F296" s="205"/>
      <c r="G296" s="206"/>
      <c r="H296" s="203"/>
      <c r="I296" s="188"/>
      <c r="J296" s="188"/>
      <c r="K296" s="188"/>
      <c r="L296" s="188"/>
      <c r="M296" s="188"/>
      <c r="N296" s="188"/>
      <c r="O296" s="188"/>
    </row>
    <row r="297" spans="1:15" ht="15.6">
      <c r="A297" s="196" t="s">
        <v>86</v>
      </c>
      <c r="B297" s="247" t="s">
        <v>546</v>
      </c>
      <c r="C297" s="198">
        <v>1</v>
      </c>
      <c r="D297" s="199">
        <v>20</v>
      </c>
      <c r="E297" s="205"/>
      <c r="F297" s="205"/>
      <c r="G297" s="202">
        <f>PRODUCT(C297:F297)</f>
        <v>20</v>
      </c>
      <c r="H297" s="198" t="s">
        <v>9</v>
      </c>
    </row>
    <row r="298" spans="1:15" ht="15.6">
      <c r="A298" s="196"/>
      <c r="B298" s="200"/>
      <c r="C298" s="203"/>
      <c r="D298" s="205"/>
      <c r="E298" s="205"/>
      <c r="F298" s="205"/>
      <c r="G298" s="202"/>
      <c r="H298" s="198"/>
    </row>
    <row r="299" spans="1:15" ht="15.6">
      <c r="A299" s="196"/>
      <c r="B299" s="200"/>
      <c r="C299" s="203"/>
      <c r="D299" s="205"/>
      <c r="E299" s="205"/>
      <c r="F299" s="205"/>
      <c r="G299" s="206">
        <f>ROUND(SUM(G297:G298),0)</f>
        <v>20</v>
      </c>
      <c r="H299" s="203" t="s">
        <v>9</v>
      </c>
    </row>
    <row r="300" spans="1:15" ht="15.6">
      <c r="A300" s="196" t="s">
        <v>89</v>
      </c>
      <c r="B300" s="247" t="s">
        <v>547</v>
      </c>
      <c r="C300" s="203"/>
      <c r="D300" s="205"/>
      <c r="E300" s="205"/>
      <c r="F300" s="205"/>
      <c r="G300" s="206"/>
      <c r="H300" s="203"/>
    </row>
    <row r="301" spans="1:15" ht="15.6">
      <c r="A301" s="196"/>
      <c r="B301" s="200"/>
      <c r="C301" s="198">
        <v>1</v>
      </c>
      <c r="D301" s="199">
        <v>2</v>
      </c>
      <c r="E301" s="205"/>
      <c r="F301" s="205"/>
      <c r="G301" s="202">
        <f>PRODUCT(C301:F301)</f>
        <v>2</v>
      </c>
      <c r="H301" s="198"/>
    </row>
    <row r="302" spans="1:15" ht="15.6">
      <c r="A302" s="196"/>
      <c r="B302" s="200"/>
      <c r="C302" s="203"/>
      <c r="D302" s="205"/>
      <c r="E302" s="205"/>
      <c r="F302" s="205"/>
      <c r="G302" s="202"/>
      <c r="H302" s="198"/>
    </row>
    <row r="303" spans="1:15" ht="15.6">
      <c r="A303" s="196"/>
      <c r="B303" s="200"/>
      <c r="C303" s="203"/>
      <c r="D303" s="205"/>
      <c r="E303" s="205"/>
      <c r="F303" s="205"/>
      <c r="G303" s="206">
        <f>ROUND(SUM(G301:G302),0)</f>
        <v>2</v>
      </c>
      <c r="H303" s="203" t="s">
        <v>169</v>
      </c>
    </row>
    <row r="304" spans="1:15" s="188" customFormat="1" ht="15.6">
      <c r="A304" s="196" t="s">
        <v>170</v>
      </c>
      <c r="B304" s="247" t="s">
        <v>666</v>
      </c>
      <c r="C304" s="198">
        <v>1</v>
      </c>
      <c r="D304" s="199">
        <v>0</v>
      </c>
      <c r="E304" s="205"/>
      <c r="F304" s="205"/>
      <c r="G304" s="202">
        <f>PRODUCT(C304:F304)</f>
        <v>0</v>
      </c>
      <c r="H304" s="198" t="s">
        <v>9</v>
      </c>
      <c r="I304"/>
      <c r="J304"/>
      <c r="K304"/>
      <c r="L304"/>
      <c r="M304"/>
      <c r="N304"/>
      <c r="O304"/>
    </row>
    <row r="305" spans="1:15" s="188" customFormat="1" ht="15.6">
      <c r="A305" s="196"/>
      <c r="B305" s="200"/>
      <c r="C305" s="203"/>
      <c r="D305" s="205"/>
      <c r="E305" s="205"/>
      <c r="F305" s="205"/>
      <c r="G305" s="202"/>
      <c r="H305" s="198"/>
      <c r="I305"/>
      <c r="J305"/>
      <c r="K305"/>
      <c r="L305"/>
      <c r="M305"/>
      <c r="N305"/>
      <c r="O305"/>
    </row>
    <row r="306" spans="1:15" s="188" customFormat="1" ht="15.6">
      <c r="A306" s="196"/>
      <c r="B306" s="200"/>
      <c r="C306" s="203"/>
      <c r="D306" s="205"/>
      <c r="E306" s="205"/>
      <c r="F306" s="205"/>
      <c r="G306" s="206">
        <f>ROUND(SUM(G304:G305),0)</f>
        <v>0</v>
      </c>
      <c r="H306" s="203" t="s">
        <v>9</v>
      </c>
      <c r="I306"/>
      <c r="J306"/>
      <c r="K306"/>
      <c r="L306"/>
      <c r="M306"/>
      <c r="N306"/>
      <c r="O306"/>
    </row>
    <row r="307" spans="1:15" s="188" customFormat="1" ht="15.6">
      <c r="A307" s="239">
        <f>A285+1</f>
        <v>37</v>
      </c>
      <c r="B307" s="251" t="s">
        <v>842</v>
      </c>
      <c r="C307" s="245"/>
      <c r="D307" s="243"/>
      <c r="E307" s="243"/>
      <c r="F307" s="243"/>
      <c r="G307" s="244"/>
      <c r="H307" s="245"/>
      <c r="I307"/>
      <c r="J307"/>
      <c r="K307"/>
      <c r="L307"/>
      <c r="M307"/>
      <c r="N307"/>
      <c r="O307"/>
    </row>
    <row r="308" spans="1:15" ht="15.6">
      <c r="A308" s="352"/>
      <c r="B308" s="358" t="s">
        <v>843</v>
      </c>
      <c r="C308" s="353">
        <v>1</v>
      </c>
      <c r="D308" s="354">
        <v>5</v>
      </c>
      <c r="E308" s="354"/>
      <c r="F308" s="355"/>
      <c r="G308" s="359">
        <f>+PRODUCT(C308:F308)</f>
        <v>5</v>
      </c>
      <c r="H308" s="360" t="s">
        <v>9</v>
      </c>
    </row>
    <row r="309" spans="1:15" ht="15.6">
      <c r="A309" s="361"/>
      <c r="B309" s="358"/>
      <c r="C309" s="353"/>
      <c r="D309" s="354"/>
      <c r="E309" s="354"/>
      <c r="F309" s="355"/>
      <c r="G309" s="356"/>
      <c r="H309" s="357"/>
    </row>
    <row r="310" spans="1:15" ht="15.6">
      <c r="A310" s="361"/>
      <c r="B310" s="358"/>
      <c r="C310" s="353"/>
      <c r="D310" s="354"/>
      <c r="E310" s="354"/>
      <c r="F310" s="355" t="s">
        <v>33</v>
      </c>
      <c r="G310" s="356">
        <f>ROUNDUP(+SUM(G308:G309),0)</f>
        <v>5</v>
      </c>
      <c r="H310" s="357" t="s">
        <v>9</v>
      </c>
    </row>
    <row r="312" spans="1:15" ht="17.399999999999999">
      <c r="A312" s="196"/>
      <c r="B312" s="197" t="s">
        <v>548</v>
      </c>
      <c r="C312" s="198"/>
      <c r="D312" s="198"/>
      <c r="E312" s="199"/>
      <c r="F312" s="199"/>
      <c r="G312" s="199"/>
      <c r="H312" s="198"/>
    </row>
    <row r="313" spans="1:15" ht="15.6">
      <c r="A313" s="196"/>
      <c r="B313" s="204"/>
      <c r="C313" s="198"/>
      <c r="D313" s="198"/>
      <c r="E313" s="199"/>
      <c r="F313" s="199"/>
      <c r="G313" s="199"/>
      <c r="H313" s="198"/>
    </row>
    <row r="314" spans="1:15" ht="15.6">
      <c r="A314" s="208">
        <f>A307+1</f>
        <v>38</v>
      </c>
      <c r="B314" s="221" t="s">
        <v>549</v>
      </c>
      <c r="C314" s="198"/>
      <c r="D314" s="199"/>
      <c r="E314" s="198"/>
      <c r="F314" s="198"/>
      <c r="G314" s="205"/>
      <c r="H314" s="203"/>
    </row>
    <row r="315" spans="1:15" ht="15.6">
      <c r="A315" s="196"/>
      <c r="B315" s="201" t="s">
        <v>642</v>
      </c>
      <c r="C315" s="198">
        <v>1</v>
      </c>
      <c r="D315" s="199">
        <v>1</v>
      </c>
      <c r="E315" s="199"/>
      <c r="F315" s="199"/>
      <c r="G315" s="202">
        <f t="shared" ref="G315:G316" si="25">PRODUCT(C315:F315)</f>
        <v>1</v>
      </c>
      <c r="H315" s="198" t="s">
        <v>169</v>
      </c>
    </row>
    <row r="316" spans="1:15" ht="15.6">
      <c r="A316" s="239"/>
      <c r="B316" s="201" t="s">
        <v>643</v>
      </c>
      <c r="C316" s="198">
        <v>1</v>
      </c>
      <c r="D316" s="199">
        <v>1</v>
      </c>
      <c r="E316" s="199"/>
      <c r="F316" s="199"/>
      <c r="G316" s="202">
        <f t="shared" si="25"/>
        <v>1</v>
      </c>
      <c r="H316" s="198" t="s">
        <v>169</v>
      </c>
    </row>
    <row r="317" spans="1:15" ht="15.6">
      <c r="A317" s="208"/>
      <c r="B317" s="222"/>
      <c r="C317" s="198"/>
      <c r="D317" s="198"/>
      <c r="E317" s="199"/>
      <c r="F317" s="199"/>
      <c r="G317" s="202"/>
      <c r="H317" s="198"/>
    </row>
    <row r="318" spans="1:15" ht="15.6">
      <c r="A318" s="208"/>
      <c r="B318" s="221" t="s">
        <v>550</v>
      </c>
      <c r="C318" s="203"/>
      <c r="D318" s="203"/>
      <c r="E318" s="205"/>
      <c r="F318" s="205"/>
      <c r="G318" s="206">
        <f>SUM(G315:G317)</f>
        <v>2</v>
      </c>
      <c r="H318" s="203" t="s">
        <v>169</v>
      </c>
    </row>
    <row r="319" spans="1:15" ht="15.6">
      <c r="A319" s="208"/>
      <c r="B319" s="221"/>
      <c r="C319" s="203"/>
      <c r="D319" s="203"/>
      <c r="E319" s="205"/>
      <c r="F319" s="205"/>
      <c r="G319" s="206"/>
      <c r="H319" s="203"/>
    </row>
    <row r="320" spans="1:15" ht="15.6">
      <c r="A320" s="208">
        <f>A314+1</f>
        <v>39</v>
      </c>
      <c r="B320" s="221" t="s">
        <v>551</v>
      </c>
      <c r="C320" s="203"/>
      <c r="D320" s="203"/>
      <c r="E320" s="205"/>
      <c r="F320" s="205"/>
      <c r="G320" s="206"/>
      <c r="H320" s="203"/>
    </row>
    <row r="321" spans="1:8" ht="15.6">
      <c r="A321" s="196"/>
      <c r="B321" s="201" t="s">
        <v>642</v>
      </c>
      <c r="C321" s="198">
        <v>1</v>
      </c>
      <c r="D321" s="199">
        <v>3</v>
      </c>
      <c r="E321" s="199"/>
      <c r="F321" s="199"/>
      <c r="G321" s="202">
        <f t="shared" ref="G321:G322" si="26">PRODUCT(C321:F321)</f>
        <v>3</v>
      </c>
      <c r="H321" s="198" t="s">
        <v>169</v>
      </c>
    </row>
    <row r="322" spans="1:8" ht="15.6">
      <c r="A322" s="239"/>
      <c r="B322" s="201" t="s">
        <v>643</v>
      </c>
      <c r="C322" s="198">
        <v>1</v>
      </c>
      <c r="D322" s="199">
        <v>1</v>
      </c>
      <c r="E322" s="199"/>
      <c r="F322" s="199"/>
      <c r="G322" s="202">
        <f t="shared" si="26"/>
        <v>1</v>
      </c>
      <c r="H322" s="198" t="s">
        <v>169</v>
      </c>
    </row>
    <row r="323" spans="1:8" ht="15.6">
      <c r="A323" s="208"/>
      <c r="B323" s="222"/>
      <c r="C323" s="198"/>
      <c r="D323" s="198"/>
      <c r="E323" s="199"/>
      <c r="F323" s="199"/>
      <c r="G323" s="202"/>
      <c r="H323" s="198"/>
    </row>
    <row r="324" spans="1:8" ht="15.6">
      <c r="A324" s="208"/>
      <c r="B324" s="221" t="s">
        <v>550</v>
      </c>
      <c r="C324" s="203"/>
      <c r="D324" s="203"/>
      <c r="E324" s="205"/>
      <c r="F324" s="205"/>
      <c r="G324" s="206">
        <f>SUM(G321:G323)</f>
        <v>4</v>
      </c>
      <c r="H324" s="203" t="s">
        <v>169</v>
      </c>
    </row>
    <row r="325" spans="1:8" ht="15.6">
      <c r="A325" s="196"/>
      <c r="B325" s="223"/>
      <c r="C325" s="198"/>
      <c r="D325" s="199"/>
      <c r="E325" s="198"/>
      <c r="F325" s="198"/>
      <c r="G325" s="199"/>
      <c r="H325" s="198"/>
    </row>
    <row r="326" spans="1:8" ht="15.6">
      <c r="A326" s="196"/>
      <c r="B326" s="204"/>
      <c r="C326" s="198"/>
      <c r="D326" s="198"/>
      <c r="E326" s="199"/>
      <c r="F326" s="199"/>
      <c r="G326" s="199"/>
      <c r="H326" s="198"/>
    </row>
    <row r="327" spans="1:8" ht="15.6">
      <c r="A327" s="196">
        <f>A320+1</f>
        <v>40</v>
      </c>
      <c r="B327" s="200" t="s">
        <v>552</v>
      </c>
      <c r="C327" s="198"/>
      <c r="D327" s="199"/>
      <c r="E327" s="199"/>
      <c r="F327" s="199"/>
      <c r="G327" s="202"/>
      <c r="H327" s="198"/>
    </row>
    <row r="328" spans="1:8" ht="15.6">
      <c r="A328" s="196"/>
      <c r="B328" s="201" t="s">
        <v>642</v>
      </c>
      <c r="C328" s="198">
        <v>1</v>
      </c>
      <c r="D328" s="199">
        <v>2</v>
      </c>
      <c r="E328" s="199"/>
      <c r="F328" s="199"/>
      <c r="G328" s="202">
        <f t="shared" ref="G328:G329" si="27">PRODUCT(C328:F328)</f>
        <v>2</v>
      </c>
      <c r="H328" s="198" t="s">
        <v>169</v>
      </c>
    </row>
    <row r="329" spans="1:8" ht="15.6">
      <c r="A329" s="239"/>
      <c r="B329" s="201" t="s">
        <v>643</v>
      </c>
      <c r="C329" s="198">
        <v>1</v>
      </c>
      <c r="D329" s="199">
        <v>2</v>
      </c>
      <c r="E329" s="199"/>
      <c r="F329" s="199"/>
      <c r="G329" s="202">
        <f t="shared" si="27"/>
        <v>2</v>
      </c>
      <c r="H329" s="198" t="s">
        <v>169</v>
      </c>
    </row>
    <row r="330" spans="1:8" ht="15.6">
      <c r="A330" s="196"/>
      <c r="B330" s="204"/>
      <c r="C330" s="198"/>
      <c r="D330" s="198"/>
      <c r="E330" s="199"/>
      <c r="F330" s="199"/>
      <c r="G330" s="202"/>
      <c r="H330" s="198"/>
    </row>
    <row r="331" spans="1:8" ht="15.6">
      <c r="A331" s="196"/>
      <c r="B331" s="200" t="s">
        <v>537</v>
      </c>
      <c r="C331" s="203"/>
      <c r="D331" s="203"/>
      <c r="E331" s="205"/>
      <c r="F331" s="205"/>
      <c r="G331" s="206">
        <f>SUM(G328:G330)</f>
        <v>4</v>
      </c>
      <c r="H331" s="203" t="s">
        <v>169</v>
      </c>
    </row>
    <row r="332" spans="1:8" ht="15.6">
      <c r="A332" s="196"/>
      <c r="B332" s="200"/>
      <c r="C332" s="203"/>
      <c r="D332" s="203"/>
      <c r="E332" s="205"/>
      <c r="F332" s="205"/>
      <c r="G332" s="206"/>
      <c r="H332" s="203"/>
    </row>
    <row r="333" spans="1:8" ht="15.6">
      <c r="A333" s="196">
        <f>A327+1</f>
        <v>41</v>
      </c>
      <c r="B333" s="200" t="s">
        <v>553</v>
      </c>
      <c r="C333" s="198"/>
      <c r="D333" s="199"/>
      <c r="E333" s="199"/>
      <c r="F333" s="199"/>
      <c r="G333" s="202"/>
      <c r="H333" s="198"/>
    </row>
    <row r="334" spans="1:8" ht="15.6">
      <c r="A334" s="196"/>
      <c r="B334" s="201" t="s">
        <v>642</v>
      </c>
      <c r="C334" s="198">
        <v>1</v>
      </c>
      <c r="D334" s="199">
        <v>1</v>
      </c>
      <c r="E334" s="199"/>
      <c r="F334" s="199"/>
      <c r="G334" s="202">
        <f t="shared" ref="G334:G335" si="28">PRODUCT(C334:F334)</f>
        <v>1</v>
      </c>
      <c r="H334" s="198" t="s">
        <v>169</v>
      </c>
    </row>
    <row r="335" spans="1:8" ht="15.6">
      <c r="A335" s="239"/>
      <c r="B335" s="201" t="s">
        <v>643</v>
      </c>
      <c r="C335" s="198">
        <v>1</v>
      </c>
      <c r="D335" s="199">
        <v>1</v>
      </c>
      <c r="E335" s="199"/>
      <c r="F335" s="199"/>
      <c r="G335" s="202">
        <f t="shared" si="28"/>
        <v>1</v>
      </c>
      <c r="H335" s="198" t="s">
        <v>169</v>
      </c>
    </row>
    <row r="336" spans="1:8" ht="15.6">
      <c r="A336" s="196"/>
      <c r="B336" s="204"/>
      <c r="C336" s="198"/>
      <c r="D336" s="199"/>
      <c r="E336" s="199"/>
      <c r="F336" s="199"/>
      <c r="G336" s="202"/>
      <c r="H336" s="198"/>
    </row>
    <row r="337" spans="1:8" ht="15.6">
      <c r="A337" s="196"/>
      <c r="B337" s="221" t="s">
        <v>537</v>
      </c>
      <c r="C337" s="203"/>
      <c r="D337" s="205"/>
      <c r="E337" s="205"/>
      <c r="F337" s="205"/>
      <c r="G337" s="206">
        <f>ROUND(SUM(G334:G336),0)</f>
        <v>2</v>
      </c>
      <c r="H337" s="203" t="s">
        <v>169</v>
      </c>
    </row>
    <row r="338" spans="1:8" ht="15.6">
      <c r="A338" s="196"/>
      <c r="B338" s="221"/>
      <c r="C338" s="203"/>
      <c r="D338" s="205"/>
      <c r="E338" s="205"/>
      <c r="F338" s="205"/>
      <c r="G338" s="206"/>
      <c r="H338" s="203"/>
    </row>
    <row r="339" spans="1:8" ht="15.6">
      <c r="A339" s="196">
        <f>A333+1</f>
        <v>42</v>
      </c>
      <c r="B339" s="200" t="s">
        <v>571</v>
      </c>
      <c r="C339" s="198"/>
      <c r="D339" s="199"/>
      <c r="E339" s="199"/>
      <c r="F339" s="199"/>
      <c r="G339" s="202"/>
      <c r="H339" s="198"/>
    </row>
    <row r="340" spans="1:8" ht="15.6">
      <c r="A340" s="196"/>
      <c r="B340" s="201" t="s">
        <v>642</v>
      </c>
      <c r="C340" s="198">
        <v>1</v>
      </c>
      <c r="D340" s="199">
        <v>0</v>
      </c>
      <c r="E340" s="199"/>
      <c r="F340" s="199"/>
      <c r="G340" s="202">
        <f t="shared" ref="G340:G341" si="29">PRODUCT(C340:F340)</f>
        <v>0</v>
      </c>
      <c r="H340" s="198" t="s">
        <v>169</v>
      </c>
    </row>
    <row r="341" spans="1:8" ht="15.6">
      <c r="A341" s="239"/>
      <c r="B341" s="201" t="s">
        <v>643</v>
      </c>
      <c r="C341" s="198">
        <v>1</v>
      </c>
      <c r="D341" s="199">
        <v>0</v>
      </c>
      <c r="E341" s="199"/>
      <c r="F341" s="199"/>
      <c r="G341" s="202">
        <f t="shared" si="29"/>
        <v>0</v>
      </c>
      <c r="H341" s="198" t="s">
        <v>169</v>
      </c>
    </row>
    <row r="342" spans="1:8" ht="15.6">
      <c r="A342" s="196"/>
      <c r="B342" s="204"/>
      <c r="C342" s="198"/>
      <c r="D342" s="199"/>
      <c r="E342" s="199"/>
      <c r="F342" s="199"/>
      <c r="G342" s="202"/>
      <c r="H342" s="198"/>
    </row>
    <row r="343" spans="1:8" ht="15.6">
      <c r="A343" s="196"/>
      <c r="B343" s="221" t="s">
        <v>537</v>
      </c>
      <c r="C343" s="203"/>
      <c r="D343" s="205"/>
      <c r="E343" s="205"/>
      <c r="F343" s="205"/>
      <c r="G343" s="206">
        <f>ROUND(SUM(G340:G342),0)</f>
        <v>0</v>
      </c>
      <c r="H343" s="203" t="s">
        <v>169</v>
      </c>
    </row>
    <row r="344" spans="1:8" ht="15.6">
      <c r="A344" s="196"/>
      <c r="B344" s="221"/>
      <c r="C344" s="203"/>
      <c r="D344" s="205"/>
      <c r="E344" s="205"/>
      <c r="F344" s="205"/>
      <c r="G344" s="206"/>
      <c r="H344" s="203"/>
    </row>
    <row r="345" spans="1:8" ht="15.6">
      <c r="A345" s="196">
        <f>A339+1</f>
        <v>43</v>
      </c>
      <c r="B345" s="200" t="s">
        <v>554</v>
      </c>
      <c r="C345" s="198"/>
      <c r="D345" s="199"/>
      <c r="E345" s="199"/>
      <c r="F345" s="199"/>
      <c r="G345" s="202"/>
      <c r="H345" s="198"/>
    </row>
    <row r="346" spans="1:8" ht="15.6">
      <c r="A346" s="196"/>
      <c r="B346" s="201" t="s">
        <v>642</v>
      </c>
      <c r="C346" s="198">
        <v>1</v>
      </c>
      <c r="D346" s="199">
        <v>2</v>
      </c>
      <c r="E346" s="199"/>
      <c r="F346" s="199"/>
      <c r="G346" s="202">
        <f t="shared" ref="G346:G347" si="30">PRODUCT(C346:F346)</f>
        <v>2</v>
      </c>
      <c r="H346" s="198" t="s">
        <v>169</v>
      </c>
    </row>
    <row r="347" spans="1:8" ht="15.6">
      <c r="A347" s="239"/>
      <c r="B347" s="201" t="s">
        <v>643</v>
      </c>
      <c r="C347" s="198">
        <v>1</v>
      </c>
      <c r="D347" s="199">
        <v>0</v>
      </c>
      <c r="E347" s="199"/>
      <c r="F347" s="199"/>
      <c r="G347" s="202">
        <f t="shared" si="30"/>
        <v>0</v>
      </c>
      <c r="H347" s="198" t="s">
        <v>169</v>
      </c>
    </row>
    <row r="348" spans="1:8" ht="15.6">
      <c r="A348" s="196"/>
      <c r="B348" s="204"/>
      <c r="C348" s="198"/>
      <c r="D348" s="199"/>
      <c r="E348" s="199"/>
      <c r="F348" s="199"/>
      <c r="G348" s="202"/>
      <c r="H348" s="198"/>
    </row>
    <row r="349" spans="1:8" ht="15.6">
      <c r="A349" s="196"/>
      <c r="B349" s="221" t="s">
        <v>537</v>
      </c>
      <c r="C349" s="203"/>
      <c r="D349" s="205"/>
      <c r="E349" s="205"/>
      <c r="F349" s="205"/>
      <c r="G349" s="206">
        <f>ROUND(SUM(G346:G348),0)</f>
        <v>2</v>
      </c>
      <c r="H349" s="203" t="s">
        <v>169</v>
      </c>
    </row>
    <row r="350" spans="1:8" ht="15.6">
      <c r="A350" s="196"/>
      <c r="B350" s="221"/>
      <c r="C350" s="203"/>
      <c r="D350" s="205"/>
      <c r="E350" s="205"/>
      <c r="F350" s="205"/>
      <c r="G350" s="206"/>
      <c r="H350" s="203"/>
    </row>
    <row r="351" spans="1:8" ht="15.6">
      <c r="A351" s="196">
        <f>A345+1</f>
        <v>44</v>
      </c>
      <c r="B351" s="200" t="s">
        <v>555</v>
      </c>
      <c r="C351" s="198"/>
      <c r="D351" s="199"/>
      <c r="E351" s="199"/>
      <c r="F351" s="199"/>
      <c r="G351" s="202"/>
      <c r="H351" s="198"/>
    </row>
    <row r="352" spans="1:8" ht="15.6">
      <c r="A352" s="196"/>
      <c r="B352" s="201" t="s">
        <v>642</v>
      </c>
      <c r="C352" s="198">
        <v>1</v>
      </c>
      <c r="D352" s="199">
        <v>1</v>
      </c>
      <c r="E352" s="199"/>
      <c r="F352" s="199"/>
      <c r="G352" s="202">
        <f t="shared" ref="G352:G353" si="31">PRODUCT(C352:F352)</f>
        <v>1</v>
      </c>
      <c r="H352" s="198" t="s">
        <v>169</v>
      </c>
    </row>
    <row r="353" spans="1:8" ht="15.6">
      <c r="A353" s="239"/>
      <c r="B353" s="201" t="s">
        <v>643</v>
      </c>
      <c r="C353" s="198">
        <v>1</v>
      </c>
      <c r="D353" s="199">
        <v>1</v>
      </c>
      <c r="E353" s="199"/>
      <c r="F353" s="199"/>
      <c r="G353" s="202">
        <f t="shared" si="31"/>
        <v>1</v>
      </c>
      <c r="H353" s="198" t="s">
        <v>169</v>
      </c>
    </row>
    <row r="354" spans="1:8" ht="15.6">
      <c r="A354" s="196"/>
      <c r="B354" s="204"/>
      <c r="C354" s="198"/>
      <c r="D354" s="199"/>
      <c r="E354" s="199"/>
      <c r="F354" s="199"/>
      <c r="G354" s="202"/>
      <c r="H354" s="198"/>
    </row>
    <row r="355" spans="1:8" ht="15.6">
      <c r="A355" s="196"/>
      <c r="B355" s="221" t="s">
        <v>537</v>
      </c>
      <c r="C355" s="203"/>
      <c r="D355" s="205"/>
      <c r="E355" s="205"/>
      <c r="F355" s="205"/>
      <c r="G355" s="206">
        <f>ROUND(SUM(G352:G354),0)</f>
        <v>2</v>
      </c>
      <c r="H355" s="203" t="s">
        <v>169</v>
      </c>
    </row>
    <row r="356" spans="1:8" ht="15.6">
      <c r="A356" s="196"/>
      <c r="B356" s="221"/>
      <c r="C356" s="203"/>
      <c r="D356" s="205"/>
      <c r="E356" s="205"/>
      <c r="F356" s="205"/>
      <c r="G356" s="206"/>
      <c r="H356" s="203"/>
    </row>
    <row r="357" spans="1:8" ht="15.6">
      <c r="A357" s="196">
        <f>A351+1</f>
        <v>45</v>
      </c>
      <c r="B357" s="200" t="s">
        <v>556</v>
      </c>
      <c r="C357" s="198"/>
      <c r="D357" s="199"/>
      <c r="E357" s="199"/>
      <c r="F357" s="199"/>
      <c r="G357" s="202"/>
      <c r="H357" s="198"/>
    </row>
    <row r="358" spans="1:8" ht="15.6">
      <c r="A358" s="196"/>
      <c r="B358" s="201" t="s">
        <v>642</v>
      </c>
      <c r="C358" s="198">
        <v>1</v>
      </c>
      <c r="D358" s="199">
        <v>1</v>
      </c>
      <c r="E358" s="199"/>
      <c r="F358" s="199"/>
      <c r="G358" s="202">
        <f t="shared" ref="G358:G359" si="32">PRODUCT(C358:F358)</f>
        <v>1</v>
      </c>
      <c r="H358" s="198" t="s">
        <v>169</v>
      </c>
    </row>
    <row r="359" spans="1:8" ht="15.6">
      <c r="A359" s="239"/>
      <c r="B359" s="201" t="s">
        <v>643</v>
      </c>
      <c r="C359" s="198">
        <v>1</v>
      </c>
      <c r="D359" s="199">
        <v>1</v>
      </c>
      <c r="E359" s="199"/>
      <c r="F359" s="199"/>
      <c r="G359" s="202">
        <f t="shared" si="32"/>
        <v>1</v>
      </c>
      <c r="H359" s="198" t="s">
        <v>169</v>
      </c>
    </row>
    <row r="360" spans="1:8" ht="15.6">
      <c r="A360" s="196"/>
      <c r="B360" s="204"/>
      <c r="C360" s="198"/>
      <c r="D360" s="198"/>
      <c r="E360" s="199"/>
      <c r="F360" s="199"/>
      <c r="G360" s="202"/>
      <c r="H360" s="198"/>
    </row>
    <row r="361" spans="1:8" ht="15.6">
      <c r="A361" s="196"/>
      <c r="B361" s="200" t="s">
        <v>537</v>
      </c>
      <c r="C361" s="203"/>
      <c r="D361" s="203"/>
      <c r="E361" s="205"/>
      <c r="F361" s="205"/>
      <c r="G361" s="206">
        <f>SUM(G358:G360)</f>
        <v>2</v>
      </c>
      <c r="H361" s="203" t="s">
        <v>169</v>
      </c>
    </row>
    <row r="362" spans="1:8" ht="15.6">
      <c r="A362" s="196"/>
      <c r="B362" s="200"/>
      <c r="C362" s="203"/>
      <c r="D362" s="203"/>
      <c r="E362" s="205"/>
      <c r="F362" s="205"/>
      <c r="G362" s="206"/>
      <c r="H362" s="203"/>
    </row>
    <row r="363" spans="1:8" ht="15.6">
      <c r="A363" s="196">
        <f>A357+1</f>
        <v>46</v>
      </c>
      <c r="B363" s="200" t="s">
        <v>557</v>
      </c>
      <c r="C363" s="198"/>
      <c r="D363" s="199"/>
      <c r="E363" s="199"/>
      <c r="F363" s="199"/>
      <c r="G363" s="202"/>
      <c r="H363" s="198"/>
    </row>
    <row r="364" spans="1:8" ht="15.6">
      <c r="A364" s="196"/>
      <c r="B364" s="201" t="s">
        <v>642</v>
      </c>
      <c r="C364" s="198">
        <v>1</v>
      </c>
      <c r="D364" s="199">
        <v>1</v>
      </c>
      <c r="E364" s="199"/>
      <c r="F364" s="199"/>
      <c r="G364" s="202">
        <f t="shared" ref="G364:G365" si="33">PRODUCT(C364:F364)</f>
        <v>1</v>
      </c>
      <c r="H364" s="198" t="s">
        <v>169</v>
      </c>
    </row>
    <row r="365" spans="1:8" ht="15.6">
      <c r="A365" s="239"/>
      <c r="B365" s="201" t="s">
        <v>643</v>
      </c>
      <c r="C365" s="198">
        <v>1</v>
      </c>
      <c r="D365" s="199">
        <v>1</v>
      </c>
      <c r="E365" s="199"/>
      <c r="F365" s="199"/>
      <c r="G365" s="202">
        <f t="shared" si="33"/>
        <v>1</v>
      </c>
      <c r="H365" s="198" t="s">
        <v>169</v>
      </c>
    </row>
    <row r="366" spans="1:8" ht="15.6">
      <c r="A366" s="196"/>
      <c r="B366" s="204"/>
      <c r="C366" s="198"/>
      <c r="D366" s="198"/>
      <c r="E366" s="199"/>
      <c r="F366" s="199"/>
      <c r="G366" s="202"/>
      <c r="H366" s="198"/>
    </row>
    <row r="367" spans="1:8" ht="15.6">
      <c r="A367" s="196"/>
      <c r="B367" s="200" t="s">
        <v>537</v>
      </c>
      <c r="C367" s="203"/>
      <c r="D367" s="203"/>
      <c r="E367" s="205"/>
      <c r="F367" s="205"/>
      <c r="G367" s="206">
        <f>SUM(G364:G366)</f>
        <v>2</v>
      </c>
      <c r="H367" s="203" t="s">
        <v>169</v>
      </c>
    </row>
    <row r="368" spans="1:8" ht="15.6">
      <c r="A368" s="196"/>
      <c r="B368" s="200"/>
      <c r="C368" s="203"/>
      <c r="D368" s="203"/>
      <c r="E368" s="205"/>
      <c r="F368" s="205"/>
      <c r="G368" s="206"/>
      <c r="H368" s="203"/>
    </row>
    <row r="369" spans="1:8" ht="15.6">
      <c r="A369" s="196">
        <f>A363+1</f>
        <v>47</v>
      </c>
      <c r="B369" s="200" t="s">
        <v>558</v>
      </c>
      <c r="C369" s="198"/>
      <c r="D369" s="199"/>
      <c r="E369" s="199"/>
      <c r="F369" s="199"/>
      <c r="G369" s="202"/>
      <c r="H369" s="198"/>
    </row>
    <row r="370" spans="1:8" ht="15.6">
      <c r="A370" s="196"/>
      <c r="B370" s="201" t="s">
        <v>642</v>
      </c>
      <c r="C370" s="198">
        <v>1</v>
      </c>
      <c r="D370" s="199">
        <v>0</v>
      </c>
      <c r="E370" s="199"/>
      <c r="F370" s="199"/>
      <c r="G370" s="202">
        <f t="shared" ref="G370:G371" si="34">PRODUCT(C370:F370)</f>
        <v>0</v>
      </c>
      <c r="H370" s="198" t="s">
        <v>169</v>
      </c>
    </row>
    <row r="371" spans="1:8" ht="15.6">
      <c r="A371" s="239"/>
      <c r="B371" s="201" t="s">
        <v>643</v>
      </c>
      <c r="C371" s="198">
        <v>1</v>
      </c>
      <c r="D371" s="199">
        <v>0</v>
      </c>
      <c r="E371" s="199"/>
      <c r="F371" s="199"/>
      <c r="G371" s="202">
        <f t="shared" si="34"/>
        <v>0</v>
      </c>
      <c r="H371" s="198" t="s">
        <v>169</v>
      </c>
    </row>
    <row r="372" spans="1:8" ht="15.6">
      <c r="A372" s="196"/>
      <c r="B372" s="204"/>
      <c r="C372" s="198"/>
      <c r="D372" s="198"/>
      <c r="E372" s="199"/>
      <c r="F372" s="199"/>
      <c r="G372" s="202"/>
      <c r="H372" s="198"/>
    </row>
    <row r="373" spans="1:8" ht="15.6">
      <c r="A373" s="196"/>
      <c r="B373" s="200" t="s">
        <v>537</v>
      </c>
      <c r="C373" s="203"/>
      <c r="D373" s="203"/>
      <c r="E373" s="205"/>
      <c r="F373" s="205"/>
      <c r="G373" s="206">
        <f>SUM(G370:G372)</f>
        <v>0</v>
      </c>
      <c r="H373" s="203" t="s">
        <v>169</v>
      </c>
    </row>
    <row r="374" spans="1:8" ht="15.6">
      <c r="A374" s="196"/>
      <c r="B374" s="200"/>
      <c r="C374" s="203"/>
      <c r="D374" s="203"/>
      <c r="E374" s="205"/>
      <c r="F374" s="205"/>
      <c r="G374" s="206"/>
      <c r="H374" s="203"/>
    </row>
    <row r="375" spans="1:8" ht="15.6">
      <c r="A375" s="196">
        <f>A369+1</f>
        <v>48</v>
      </c>
      <c r="B375" s="200" t="s">
        <v>559</v>
      </c>
      <c r="C375" s="198"/>
      <c r="D375" s="199"/>
      <c r="E375" s="199"/>
      <c r="F375" s="199"/>
      <c r="G375" s="202"/>
      <c r="H375" s="198"/>
    </row>
    <row r="376" spans="1:8" ht="15.6">
      <c r="A376" s="196"/>
      <c r="B376" s="201" t="s">
        <v>642</v>
      </c>
      <c r="C376" s="198">
        <v>1</v>
      </c>
      <c r="D376" s="199">
        <v>1</v>
      </c>
      <c r="E376" s="199"/>
      <c r="F376" s="199"/>
      <c r="G376" s="202">
        <f t="shared" ref="G376:G377" si="35">PRODUCT(C376:F376)</f>
        <v>1</v>
      </c>
      <c r="H376" s="198" t="s">
        <v>169</v>
      </c>
    </row>
    <row r="377" spans="1:8" ht="15.6">
      <c r="A377" s="239"/>
      <c r="B377" s="201" t="s">
        <v>643</v>
      </c>
      <c r="C377" s="198">
        <v>1</v>
      </c>
      <c r="D377" s="199">
        <v>1</v>
      </c>
      <c r="E377" s="199"/>
      <c r="F377" s="199"/>
      <c r="G377" s="202">
        <f t="shared" si="35"/>
        <v>1</v>
      </c>
      <c r="H377" s="198" t="s">
        <v>169</v>
      </c>
    </row>
    <row r="378" spans="1:8" ht="15.6">
      <c r="A378" s="196"/>
      <c r="B378" s="204"/>
      <c r="C378" s="198"/>
      <c r="D378" s="198"/>
      <c r="E378" s="199"/>
      <c r="F378" s="199"/>
      <c r="G378" s="202"/>
      <c r="H378" s="198"/>
    </row>
    <row r="379" spans="1:8" ht="15.6">
      <c r="A379" s="196"/>
      <c r="B379" s="200" t="s">
        <v>537</v>
      </c>
      <c r="C379" s="203"/>
      <c r="D379" s="203"/>
      <c r="E379" s="205"/>
      <c r="F379" s="205"/>
      <c r="G379" s="206">
        <f>SUM(G376:G378)</f>
        <v>2</v>
      </c>
      <c r="H379" s="203" t="s">
        <v>169</v>
      </c>
    </row>
    <row r="380" spans="1:8" ht="15.6">
      <c r="A380" s="196"/>
      <c r="B380" s="200"/>
      <c r="C380" s="203"/>
      <c r="D380" s="203"/>
      <c r="E380" s="205"/>
      <c r="F380" s="205"/>
      <c r="G380" s="206"/>
      <c r="H380" s="203"/>
    </row>
    <row r="381" spans="1:8" ht="15.6">
      <c r="A381" s="196">
        <f>A375+1</f>
        <v>49</v>
      </c>
      <c r="B381" s="200" t="s">
        <v>560</v>
      </c>
      <c r="C381" s="198"/>
      <c r="D381" s="199"/>
      <c r="E381" s="199"/>
      <c r="F381" s="199"/>
      <c r="G381" s="202"/>
      <c r="H381" s="198"/>
    </row>
    <row r="382" spans="1:8" ht="15.6">
      <c r="A382" s="196"/>
      <c r="B382" s="201" t="s">
        <v>642</v>
      </c>
      <c r="C382" s="198">
        <v>1</v>
      </c>
      <c r="D382" s="199">
        <v>3</v>
      </c>
      <c r="E382" s="199"/>
      <c r="F382" s="199"/>
      <c r="G382" s="202">
        <f t="shared" ref="G382:G383" si="36">PRODUCT(C382:F382)</f>
        <v>3</v>
      </c>
      <c r="H382" s="198" t="s">
        <v>169</v>
      </c>
    </row>
    <row r="383" spans="1:8" ht="15.6">
      <c r="A383" s="239"/>
      <c r="B383" s="201" t="s">
        <v>643</v>
      </c>
      <c r="C383" s="198">
        <v>1</v>
      </c>
      <c r="D383" s="199">
        <v>3</v>
      </c>
      <c r="E383" s="199"/>
      <c r="F383" s="199"/>
      <c r="G383" s="202">
        <f t="shared" si="36"/>
        <v>3</v>
      </c>
      <c r="H383" s="198" t="s">
        <v>169</v>
      </c>
    </row>
    <row r="384" spans="1:8" ht="15.6">
      <c r="A384" s="196"/>
      <c r="B384" s="204"/>
      <c r="C384" s="198"/>
      <c r="D384" s="198"/>
      <c r="E384" s="199"/>
      <c r="F384" s="199"/>
      <c r="G384" s="202"/>
      <c r="H384" s="198"/>
    </row>
    <row r="385" spans="1:8" ht="15.6">
      <c r="A385" s="196"/>
      <c r="B385" s="200" t="s">
        <v>537</v>
      </c>
      <c r="C385" s="203"/>
      <c r="D385" s="203"/>
      <c r="E385" s="205"/>
      <c r="F385" s="205"/>
      <c r="G385" s="206">
        <f>SUM(G382:G384)</f>
        <v>6</v>
      </c>
      <c r="H385" s="203" t="s">
        <v>169</v>
      </c>
    </row>
    <row r="386" spans="1:8" ht="15.6">
      <c r="A386" s="196" t="s">
        <v>34</v>
      </c>
      <c r="B386" s="200"/>
      <c r="C386" s="203"/>
      <c r="D386" s="203"/>
      <c r="E386" s="205"/>
      <c r="F386" s="205"/>
      <c r="G386" s="206"/>
      <c r="H386" s="203"/>
    </row>
    <row r="387" spans="1:8" ht="15.6">
      <c r="A387" s="196">
        <f>A381+1</f>
        <v>50</v>
      </c>
      <c r="B387" s="200" t="s">
        <v>561</v>
      </c>
      <c r="C387" s="198"/>
      <c r="D387" s="199"/>
      <c r="E387" s="199"/>
      <c r="F387" s="199"/>
      <c r="G387" s="202"/>
      <c r="H387" s="198"/>
    </row>
    <row r="388" spans="1:8" ht="15.6">
      <c r="A388" s="196"/>
      <c r="B388" s="201" t="s">
        <v>642</v>
      </c>
      <c r="C388" s="198">
        <v>1</v>
      </c>
      <c r="D388" s="199">
        <v>1</v>
      </c>
      <c r="E388" s="199"/>
      <c r="F388" s="199"/>
      <c r="G388" s="202">
        <f t="shared" ref="G388:G389" si="37">PRODUCT(C388:F388)</f>
        <v>1</v>
      </c>
      <c r="H388" s="198" t="s">
        <v>169</v>
      </c>
    </row>
    <row r="389" spans="1:8" ht="15.6">
      <c r="A389" s="239"/>
      <c r="B389" s="201" t="s">
        <v>643</v>
      </c>
      <c r="C389" s="198">
        <v>1</v>
      </c>
      <c r="D389" s="199">
        <v>1</v>
      </c>
      <c r="E389" s="199"/>
      <c r="F389" s="199"/>
      <c r="G389" s="202">
        <f t="shared" si="37"/>
        <v>1</v>
      </c>
      <c r="H389" s="198" t="s">
        <v>169</v>
      </c>
    </row>
    <row r="390" spans="1:8" ht="15.6">
      <c r="A390" s="196"/>
      <c r="B390" s="204"/>
      <c r="C390" s="198"/>
      <c r="D390" s="198"/>
      <c r="E390" s="199"/>
      <c r="F390" s="199"/>
      <c r="G390" s="202"/>
      <c r="H390" s="198"/>
    </row>
    <row r="391" spans="1:8" ht="15.6">
      <c r="A391" s="196"/>
      <c r="B391" s="200" t="s">
        <v>537</v>
      </c>
      <c r="C391" s="203"/>
      <c r="D391" s="203"/>
      <c r="E391" s="205"/>
      <c r="F391" s="205"/>
      <c r="G391" s="206">
        <f>SUM(G388:G390)</f>
        <v>2</v>
      </c>
      <c r="H391" s="203" t="s">
        <v>169</v>
      </c>
    </row>
    <row r="392" spans="1:8" ht="15.6">
      <c r="A392" s="239"/>
      <c r="B392" s="251"/>
      <c r="C392" s="245"/>
      <c r="D392" s="245"/>
      <c r="E392" s="243"/>
      <c r="F392" s="243"/>
      <c r="G392" s="244"/>
      <c r="H392" s="245"/>
    </row>
    <row r="393" spans="1:8" ht="15.6">
      <c r="A393" s="196">
        <f>A387+1</f>
        <v>51</v>
      </c>
      <c r="B393" s="200" t="s">
        <v>562</v>
      </c>
      <c r="C393" s="198">
        <v>1</v>
      </c>
      <c r="D393" s="199">
        <v>0</v>
      </c>
      <c r="E393" s="205"/>
      <c r="F393" s="205"/>
      <c r="G393" s="202">
        <f>PRODUCT(C393:F393)</f>
        <v>0</v>
      </c>
      <c r="H393" s="198" t="s">
        <v>9</v>
      </c>
    </row>
    <row r="394" spans="1:8" ht="17.399999999999999">
      <c r="A394" s="196"/>
      <c r="B394" s="197"/>
      <c r="C394" s="198"/>
      <c r="D394" s="199"/>
      <c r="E394" s="205"/>
      <c r="F394" s="205"/>
      <c r="G394" s="202"/>
      <c r="H394" s="198"/>
    </row>
    <row r="395" spans="1:8" ht="17.399999999999999">
      <c r="A395" s="196"/>
      <c r="B395" s="197"/>
      <c r="C395" s="198"/>
      <c r="D395" s="199"/>
      <c r="E395" s="205"/>
      <c r="F395" s="205"/>
      <c r="G395" s="206">
        <f>ROUND(SUM(G393:G394),0)</f>
        <v>0</v>
      </c>
      <c r="H395" s="203" t="s">
        <v>9</v>
      </c>
    </row>
    <row r="396" spans="1:8" ht="15.6">
      <c r="A396" s="196">
        <f>A393+1</f>
        <v>52</v>
      </c>
      <c r="B396" s="200" t="s">
        <v>610</v>
      </c>
      <c r="C396" s="198">
        <v>1</v>
      </c>
      <c r="D396" s="199">
        <v>0</v>
      </c>
      <c r="E396" s="205"/>
      <c r="F396" s="205"/>
      <c r="G396" s="202">
        <f>PRODUCT(C396:F396)</f>
        <v>0</v>
      </c>
      <c r="H396" s="198" t="s">
        <v>9</v>
      </c>
    </row>
    <row r="397" spans="1:8" ht="17.399999999999999">
      <c r="A397" s="196"/>
      <c r="B397" s="197"/>
      <c r="C397" s="198"/>
      <c r="D397" s="199"/>
      <c r="E397" s="205"/>
      <c r="F397" s="205"/>
      <c r="G397" s="202"/>
      <c r="H397" s="198"/>
    </row>
    <row r="398" spans="1:8" ht="17.399999999999999">
      <c r="A398" s="196"/>
      <c r="B398" s="197"/>
      <c r="C398" s="198"/>
      <c r="D398" s="199"/>
      <c r="E398" s="205"/>
      <c r="F398" s="205"/>
      <c r="G398" s="206">
        <f>ROUND(SUM(G396:G397),0)</f>
        <v>0</v>
      </c>
      <c r="H398" s="203" t="s">
        <v>9</v>
      </c>
    </row>
    <row r="399" spans="1:8" ht="17.399999999999999">
      <c r="A399" s="196"/>
      <c r="B399" s="197"/>
      <c r="C399" s="198"/>
      <c r="D399" s="199"/>
      <c r="E399" s="205"/>
      <c r="F399" s="205"/>
      <c r="G399" s="206"/>
      <c r="H399" s="203"/>
    </row>
    <row r="400" spans="1:8" ht="15.6">
      <c r="A400" s="196">
        <f>A396+1</f>
        <v>53</v>
      </c>
      <c r="B400" s="200" t="s">
        <v>563</v>
      </c>
      <c r="C400" s="198">
        <v>1</v>
      </c>
      <c r="D400" s="199">
        <v>28</v>
      </c>
      <c r="E400" s="205"/>
      <c r="F400" s="205"/>
      <c r="G400" s="202">
        <f>PRODUCT(C400:F400)</f>
        <v>28</v>
      </c>
      <c r="H400" s="198" t="s">
        <v>9</v>
      </c>
    </row>
    <row r="401" spans="1:15" ht="17.399999999999999">
      <c r="A401" s="196"/>
      <c r="B401" s="197"/>
      <c r="C401" s="198"/>
      <c r="D401" s="199"/>
      <c r="E401" s="205"/>
      <c r="F401" s="205"/>
      <c r="G401" s="202"/>
      <c r="H401" s="198"/>
    </row>
    <row r="402" spans="1:15" ht="17.399999999999999">
      <c r="A402" s="196"/>
      <c r="B402" s="197"/>
      <c r="C402" s="198"/>
      <c r="D402" s="199"/>
      <c r="E402" s="205"/>
      <c r="F402" s="205"/>
      <c r="G402" s="206">
        <f>ROUND(SUM(G400:G401),0)</f>
        <v>28</v>
      </c>
      <c r="H402" s="203" t="s">
        <v>9</v>
      </c>
    </row>
    <row r="403" spans="1:15" ht="17.399999999999999">
      <c r="A403" s="196"/>
      <c r="B403" s="197"/>
      <c r="C403" s="198"/>
      <c r="D403" s="199"/>
      <c r="E403" s="205"/>
      <c r="F403" s="205"/>
      <c r="G403" s="206"/>
      <c r="H403" s="203"/>
    </row>
    <row r="404" spans="1:15" ht="15.6">
      <c r="A404" s="196">
        <f>A400+1</f>
        <v>54</v>
      </c>
      <c r="B404" s="200" t="s">
        <v>564</v>
      </c>
      <c r="C404" s="198">
        <v>1</v>
      </c>
      <c r="D404" s="199">
        <v>0</v>
      </c>
      <c r="E404" s="205"/>
      <c r="F404" s="205"/>
      <c r="G404" s="202">
        <f>PRODUCT(C404:F404)</f>
        <v>0</v>
      </c>
      <c r="H404" s="198" t="s">
        <v>9</v>
      </c>
    </row>
    <row r="405" spans="1:15" ht="17.399999999999999">
      <c r="A405" s="196"/>
      <c r="B405" s="197"/>
      <c r="C405" s="198"/>
      <c r="D405" s="199"/>
      <c r="E405" s="205"/>
      <c r="F405" s="205"/>
      <c r="G405" s="202"/>
      <c r="H405" s="198"/>
    </row>
    <row r="406" spans="1:15" ht="17.399999999999999">
      <c r="A406" s="196"/>
      <c r="B406" s="197"/>
      <c r="C406" s="198"/>
      <c r="D406" s="199"/>
      <c r="E406" s="205"/>
      <c r="F406" s="205"/>
      <c r="G406" s="206">
        <f>ROUND(SUM(G404:G405),0)</f>
        <v>0</v>
      </c>
      <c r="H406" s="203" t="s">
        <v>9</v>
      </c>
    </row>
    <row r="407" spans="1:15" ht="17.399999999999999">
      <c r="A407" s="196"/>
      <c r="B407" s="197"/>
      <c r="C407" s="198"/>
      <c r="D407" s="199"/>
      <c r="E407" s="205"/>
      <c r="F407" s="205"/>
      <c r="G407" s="206"/>
      <c r="H407" s="203"/>
    </row>
    <row r="408" spans="1:15" ht="15.6">
      <c r="A408" s="196">
        <f>A404+1</f>
        <v>55</v>
      </c>
      <c r="B408" s="200" t="s">
        <v>639</v>
      </c>
      <c r="C408" s="198">
        <v>1</v>
      </c>
      <c r="D408" s="199">
        <f>4.2+1</f>
        <v>5.2</v>
      </c>
      <c r="E408" s="205"/>
      <c r="F408" s="205"/>
      <c r="G408" s="202">
        <f>PRODUCT(C408:F408)</f>
        <v>5.2</v>
      </c>
      <c r="H408" s="198" t="s">
        <v>9</v>
      </c>
    </row>
    <row r="409" spans="1:15" ht="17.399999999999999">
      <c r="A409" s="196"/>
      <c r="B409" s="197"/>
      <c r="C409" s="198"/>
      <c r="D409" s="199"/>
      <c r="E409" s="205"/>
      <c r="F409" s="205"/>
      <c r="G409" s="202"/>
      <c r="H409" s="198"/>
      <c r="I409" s="188"/>
      <c r="J409" s="188"/>
      <c r="K409" s="188"/>
      <c r="L409" s="188"/>
      <c r="M409" s="188"/>
      <c r="N409" s="188"/>
      <c r="O409" s="188"/>
    </row>
    <row r="410" spans="1:15" ht="17.399999999999999">
      <c r="A410" s="196"/>
      <c r="B410" s="197"/>
      <c r="C410" s="198"/>
      <c r="D410" s="199"/>
      <c r="E410" s="205"/>
      <c r="F410" s="205"/>
      <c r="G410" s="206">
        <f>ROUND(SUM(G408:G409),0)</f>
        <v>5</v>
      </c>
      <c r="H410" s="203" t="s">
        <v>9</v>
      </c>
    </row>
    <row r="411" spans="1:15" ht="17.399999999999999">
      <c r="A411" s="196"/>
      <c r="B411" s="197"/>
      <c r="C411" s="198"/>
      <c r="D411" s="199"/>
      <c r="E411" s="205"/>
      <c r="F411" s="205"/>
      <c r="G411" s="206"/>
      <c r="H411" s="203"/>
    </row>
    <row r="412" spans="1:15" ht="15.6">
      <c r="A412" s="196">
        <f>A408+1</f>
        <v>56</v>
      </c>
      <c r="B412" s="200" t="s">
        <v>640</v>
      </c>
      <c r="C412" s="198">
        <v>1</v>
      </c>
      <c r="D412" s="199">
        <f>4.2</f>
        <v>4.2</v>
      </c>
      <c r="E412" s="205"/>
      <c r="F412" s="205"/>
      <c r="G412" s="202">
        <f>PRODUCT(C412:F412)</f>
        <v>4.2</v>
      </c>
      <c r="H412" s="198" t="s">
        <v>9</v>
      </c>
    </row>
    <row r="413" spans="1:15" ht="17.399999999999999">
      <c r="A413" s="196"/>
      <c r="B413" s="197"/>
      <c r="C413" s="198"/>
      <c r="D413" s="199"/>
      <c r="E413" s="205"/>
      <c r="F413" s="205"/>
      <c r="G413" s="202"/>
      <c r="H413" s="198"/>
    </row>
    <row r="414" spans="1:15" ht="17.399999999999999">
      <c r="A414" s="196"/>
      <c r="B414" s="197"/>
      <c r="C414" s="198"/>
      <c r="D414" s="199"/>
      <c r="E414" s="205"/>
      <c r="F414" s="205"/>
      <c r="G414" s="206">
        <f>ROUND(SUM(G412:G413),0)</f>
        <v>4</v>
      </c>
      <c r="H414" s="203" t="s">
        <v>9</v>
      </c>
    </row>
    <row r="415" spans="1:15" ht="17.399999999999999">
      <c r="A415" s="239"/>
      <c r="B415" s="240"/>
      <c r="C415" s="241"/>
      <c r="D415" s="242"/>
      <c r="E415" s="243"/>
      <c r="F415" s="243" t="s">
        <v>33</v>
      </c>
      <c r="G415" s="244">
        <f>G414+G402</f>
        <v>32</v>
      </c>
      <c r="H415" s="203" t="s">
        <v>9</v>
      </c>
    </row>
    <row r="416" spans="1:15" ht="17.399999999999999">
      <c r="A416" s="239">
        <f>A412+1</f>
        <v>57</v>
      </c>
      <c r="B416" s="240" t="s">
        <v>638</v>
      </c>
      <c r="C416" s="241"/>
      <c r="D416" s="242"/>
      <c r="E416" s="243"/>
      <c r="F416" s="243"/>
      <c r="G416" s="244"/>
      <c r="H416" s="245"/>
    </row>
    <row r="417" spans="1:15" ht="18">
      <c r="A417" s="239"/>
      <c r="B417" s="255" t="s">
        <v>19</v>
      </c>
      <c r="C417" s="198">
        <v>1</v>
      </c>
      <c r="D417" s="199">
        <v>1</v>
      </c>
      <c r="E417" s="205"/>
      <c r="F417" s="205"/>
      <c r="G417" s="202">
        <f t="shared" ref="G417:G418" si="38">PRODUCT(C417:F417)</f>
        <v>1</v>
      </c>
      <c r="H417" s="245"/>
    </row>
    <row r="418" spans="1:15" ht="18">
      <c r="A418" s="239"/>
      <c r="B418" s="255" t="s">
        <v>657</v>
      </c>
      <c r="C418" s="198">
        <v>1</v>
      </c>
      <c r="D418" s="199">
        <v>1</v>
      </c>
      <c r="E418" s="205"/>
      <c r="F418" s="205"/>
      <c r="G418" s="202">
        <f t="shared" si="38"/>
        <v>1</v>
      </c>
      <c r="H418" s="245"/>
    </row>
    <row r="419" spans="1:15" ht="18">
      <c r="A419" s="239"/>
      <c r="B419" s="255"/>
      <c r="C419" s="241"/>
      <c r="D419" s="242"/>
      <c r="E419" s="243"/>
      <c r="F419" s="243"/>
      <c r="G419" s="206">
        <f>ROUND(SUM(G417:G418),0)</f>
        <v>2</v>
      </c>
      <c r="H419" s="203" t="s">
        <v>169</v>
      </c>
    </row>
    <row r="420" spans="1:15" s="188" customFormat="1" ht="15.6">
      <c r="A420" s="239">
        <f>A416+1</f>
        <v>58</v>
      </c>
      <c r="B420" s="251" t="s">
        <v>842</v>
      </c>
      <c r="C420" s="245"/>
      <c r="D420" s="243"/>
      <c r="E420" s="243"/>
      <c r="F420" s="243"/>
      <c r="G420" s="244"/>
      <c r="H420" s="245"/>
      <c r="I420"/>
      <c r="J420"/>
      <c r="K420"/>
      <c r="L420"/>
      <c r="M420"/>
      <c r="N420"/>
      <c r="O420"/>
    </row>
    <row r="421" spans="1:15" ht="15.6">
      <c r="A421" s="352"/>
      <c r="B421" s="358" t="s">
        <v>843</v>
      </c>
      <c r="C421" s="353">
        <v>1</v>
      </c>
      <c r="D421" s="354">
        <v>5</v>
      </c>
      <c r="E421" s="354"/>
      <c r="F421" s="355"/>
      <c r="G421" s="359">
        <f>+PRODUCT(C421:F421)</f>
        <v>5</v>
      </c>
      <c r="H421" s="360" t="s">
        <v>9</v>
      </c>
    </row>
    <row r="422" spans="1:15" ht="15.6">
      <c r="A422" s="361"/>
      <c r="B422" s="358"/>
      <c r="C422" s="353"/>
      <c r="D422" s="354"/>
      <c r="E422" s="354"/>
      <c r="F422" s="355"/>
      <c r="G422" s="356"/>
      <c r="H422" s="357"/>
    </row>
    <row r="423" spans="1:15" ht="15.6">
      <c r="A423" s="361"/>
      <c r="B423" s="358"/>
      <c r="C423" s="353"/>
      <c r="D423" s="354"/>
      <c r="E423" s="354"/>
      <c r="F423" s="355" t="s">
        <v>33</v>
      </c>
      <c r="G423" s="356">
        <f>ROUNDUP(+SUM(G421:G422),0)</f>
        <v>5</v>
      </c>
      <c r="H423" s="357" t="s">
        <v>9</v>
      </c>
    </row>
    <row r="425" spans="1:15">
      <c r="A425" s="125"/>
      <c r="B425" s="125"/>
      <c r="C425" s="137"/>
      <c r="D425" s="134"/>
      <c r="E425" s="127"/>
      <c r="F425" s="136"/>
      <c r="G425" s="128"/>
      <c r="H425" s="129"/>
    </row>
    <row r="426" spans="1:15">
      <c r="A426" s="248"/>
      <c r="B426" s="249"/>
      <c r="C426" s="250"/>
      <c r="D426" s="250"/>
      <c r="E426" s="250"/>
      <c r="F426" s="250"/>
      <c r="G426" s="250"/>
      <c r="H426" s="250"/>
    </row>
    <row r="427" spans="1:15">
      <c r="A427" s="248"/>
      <c r="B427" s="249"/>
      <c r="C427" s="250"/>
      <c r="D427" s="250"/>
      <c r="E427" s="250"/>
      <c r="F427" s="250"/>
      <c r="G427" s="250"/>
      <c r="H427" s="250"/>
    </row>
  </sheetData>
  <pageMargins left="0.7" right="0.7" top="0.75" bottom="0.75" header="0.3" footer="0.3"/>
  <pageSetup paperSize="9" scale="8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57"/>
  <sheetViews>
    <sheetView view="pageBreakPreview" zoomScale="110" zoomScaleSheetLayoutView="110" workbookViewId="0">
      <selection activeCell="A3" sqref="A1:XFD3"/>
    </sheetView>
  </sheetViews>
  <sheetFormatPr defaultRowHeight="14.4"/>
  <cols>
    <col min="1" max="1" width="6.88671875" style="7" bestFit="1" customWidth="1"/>
    <col min="2" max="2" width="42.109375" style="8" customWidth="1"/>
    <col min="3" max="3" width="6.109375" style="9" customWidth="1"/>
    <col min="4" max="6" width="10.88671875" style="9" customWidth="1"/>
    <col min="7" max="7" width="13.33203125" style="9" customWidth="1"/>
    <col min="8" max="8" width="12" style="9" customWidth="1"/>
  </cols>
  <sheetData>
    <row r="1" spans="1:8">
      <c r="A1" s="30" t="s">
        <v>25</v>
      </c>
      <c r="B1" s="31" t="s">
        <v>26</v>
      </c>
      <c r="C1" s="31" t="s">
        <v>27</v>
      </c>
      <c r="D1" s="32" t="s">
        <v>28</v>
      </c>
      <c r="E1" s="32" t="s">
        <v>29</v>
      </c>
      <c r="F1" s="32" t="s">
        <v>30</v>
      </c>
      <c r="G1" s="32" t="s">
        <v>2</v>
      </c>
      <c r="H1" s="31" t="s">
        <v>31</v>
      </c>
    </row>
    <row r="2" spans="1:8" ht="15.6">
      <c r="A2" s="15"/>
      <c r="B2" s="16" t="s">
        <v>794</v>
      </c>
      <c r="C2" s="141"/>
      <c r="D2" s="17"/>
      <c r="E2" s="17"/>
      <c r="F2" s="17"/>
      <c r="G2" s="17"/>
      <c r="H2" s="141"/>
    </row>
    <row r="3" spans="1:8">
      <c r="A3" s="38">
        <v>1</v>
      </c>
      <c r="B3" s="37" t="s">
        <v>32</v>
      </c>
      <c r="C3" s="33"/>
      <c r="D3" s="35"/>
      <c r="E3" s="35"/>
      <c r="F3" s="35"/>
      <c r="G3" s="35"/>
      <c r="H3" s="33"/>
    </row>
    <row r="4" spans="1:8">
      <c r="A4" s="44"/>
      <c r="B4" s="41" t="s">
        <v>795</v>
      </c>
      <c r="C4" s="33">
        <v>2</v>
      </c>
      <c r="D4" s="35">
        <v>2.5</v>
      </c>
      <c r="E4" s="35">
        <v>3</v>
      </c>
      <c r="F4" s="35"/>
      <c r="G4" s="35">
        <f t="shared" ref="G4:G11" si="0">PRODUCT(C4:F4)</f>
        <v>15</v>
      </c>
      <c r="H4" s="33" t="s">
        <v>6</v>
      </c>
    </row>
    <row r="5" spans="1:8">
      <c r="A5" s="40"/>
      <c r="B5" s="41" t="s">
        <v>796</v>
      </c>
      <c r="C5" s="40">
        <v>1</v>
      </c>
      <c r="D5" s="42">
        <v>2.5</v>
      </c>
      <c r="E5" s="42">
        <v>3</v>
      </c>
      <c r="F5" s="42"/>
      <c r="G5" s="35">
        <f t="shared" si="0"/>
        <v>7.5</v>
      </c>
      <c r="H5" s="33" t="s">
        <v>6</v>
      </c>
    </row>
    <row r="6" spans="1:8">
      <c r="A6" s="40"/>
      <c r="B6" s="41" t="s">
        <v>831</v>
      </c>
      <c r="C6" s="40">
        <v>1</v>
      </c>
      <c r="D6" s="42">
        <v>12.015000000000001</v>
      </c>
      <c r="E6" s="42">
        <v>3</v>
      </c>
      <c r="F6" s="42"/>
      <c r="G6" s="35">
        <f t="shared" si="0"/>
        <v>36.045000000000002</v>
      </c>
      <c r="H6" s="33" t="s">
        <v>6</v>
      </c>
    </row>
    <row r="7" spans="1:8">
      <c r="A7" s="50"/>
      <c r="B7" s="41" t="s">
        <v>832</v>
      </c>
      <c r="C7" s="50">
        <v>1</v>
      </c>
      <c r="D7" s="51">
        <v>52.62</v>
      </c>
      <c r="E7" s="51">
        <v>3.3</v>
      </c>
      <c r="F7" s="51"/>
      <c r="G7" s="35">
        <f t="shared" si="0"/>
        <v>173.64599999999999</v>
      </c>
      <c r="H7" s="33" t="s">
        <v>6</v>
      </c>
    </row>
    <row r="8" spans="1:8">
      <c r="A8" s="40"/>
      <c r="B8" s="41" t="s">
        <v>797</v>
      </c>
      <c r="C8" s="40">
        <v>1</v>
      </c>
      <c r="D8" s="42">
        <v>5.5</v>
      </c>
      <c r="E8" s="42">
        <v>3</v>
      </c>
      <c r="F8" s="42"/>
      <c r="G8" s="35">
        <f t="shared" si="0"/>
        <v>16.5</v>
      </c>
      <c r="H8" s="33" t="s">
        <v>6</v>
      </c>
    </row>
    <row r="9" spans="1:8">
      <c r="A9" s="50"/>
      <c r="B9" s="55" t="s">
        <v>836</v>
      </c>
      <c r="C9" s="50">
        <v>1</v>
      </c>
      <c r="D9" s="51">
        <v>107.93</v>
      </c>
      <c r="E9" s="51"/>
      <c r="F9" s="51"/>
      <c r="G9" s="35">
        <f t="shared" si="0"/>
        <v>107.93</v>
      </c>
      <c r="H9" s="33" t="s">
        <v>6</v>
      </c>
    </row>
    <row r="10" spans="1:8">
      <c r="A10" s="50"/>
      <c r="B10" s="55" t="s">
        <v>833</v>
      </c>
      <c r="C10" s="50">
        <v>1</v>
      </c>
      <c r="D10" s="51">
        <f>3+2.8+2.791</f>
        <v>8.5909999999999993</v>
      </c>
      <c r="E10" s="42">
        <v>3</v>
      </c>
      <c r="F10" s="42"/>
      <c r="G10" s="35">
        <f t="shared" si="0"/>
        <v>25.772999999999996</v>
      </c>
      <c r="H10" s="33" t="s">
        <v>6</v>
      </c>
    </row>
    <row r="11" spans="1:8">
      <c r="A11" s="50"/>
      <c r="B11" s="55" t="s">
        <v>737</v>
      </c>
      <c r="C11" s="50">
        <v>2</v>
      </c>
      <c r="D11" s="51">
        <f>3.5</f>
        <v>3.5</v>
      </c>
      <c r="E11" s="51">
        <v>3</v>
      </c>
      <c r="F11" s="51"/>
      <c r="G11" s="51">
        <f t="shared" si="0"/>
        <v>21</v>
      </c>
      <c r="H11" s="33" t="s">
        <v>6</v>
      </c>
    </row>
    <row r="12" spans="1:8">
      <c r="A12" s="40"/>
      <c r="B12" s="41" t="s">
        <v>844</v>
      </c>
      <c r="C12" s="40">
        <v>1</v>
      </c>
      <c r="D12" s="42">
        <v>8</v>
      </c>
      <c r="E12" s="51">
        <v>3</v>
      </c>
      <c r="F12" s="51"/>
      <c r="G12" s="51">
        <f t="shared" ref="G12:G13" si="1">PRODUCT(C12:F12)</f>
        <v>24</v>
      </c>
      <c r="H12" s="33" t="s">
        <v>6</v>
      </c>
    </row>
    <row r="13" spans="1:8">
      <c r="A13" s="40"/>
      <c r="B13" s="41" t="s">
        <v>845</v>
      </c>
      <c r="C13" s="40">
        <v>1</v>
      </c>
      <c r="D13" s="42">
        <v>11.55</v>
      </c>
      <c r="E13" s="51">
        <v>3</v>
      </c>
      <c r="F13" s="51"/>
      <c r="G13" s="51">
        <f t="shared" si="1"/>
        <v>34.650000000000006</v>
      </c>
      <c r="H13" s="33" t="s">
        <v>6</v>
      </c>
    </row>
    <row r="14" spans="1:8">
      <c r="A14" s="40"/>
      <c r="B14" s="41"/>
      <c r="C14" s="40"/>
      <c r="D14" s="42"/>
      <c r="E14" s="42"/>
      <c r="F14" s="42"/>
      <c r="G14" s="42"/>
      <c r="H14" s="40"/>
    </row>
    <row r="15" spans="1:8">
      <c r="A15" s="33"/>
      <c r="B15" s="34"/>
      <c r="C15" s="33"/>
      <c r="D15" s="35"/>
      <c r="E15" s="36"/>
      <c r="F15" s="36" t="s">
        <v>33</v>
      </c>
      <c r="G15" s="36">
        <f>ROUNDUP(SUM(G4:G14)*1.1,0)</f>
        <v>509</v>
      </c>
      <c r="H15" s="38" t="s">
        <v>6</v>
      </c>
    </row>
    <row r="16" spans="1:8">
      <c r="A16" s="38">
        <f>A3+1</f>
        <v>2</v>
      </c>
      <c r="B16" s="37" t="s">
        <v>35</v>
      </c>
      <c r="C16" s="33"/>
      <c r="D16" s="35"/>
      <c r="E16" s="35" t="s">
        <v>34</v>
      </c>
      <c r="F16" s="35"/>
      <c r="G16" s="35"/>
      <c r="H16" s="33"/>
    </row>
    <row r="17" spans="1:8">
      <c r="A17" s="38"/>
      <c r="B17" s="37" t="s">
        <v>588</v>
      </c>
      <c r="C17" s="33"/>
      <c r="D17" s="35"/>
      <c r="E17" s="35"/>
      <c r="F17" s="35"/>
      <c r="G17" s="35"/>
      <c r="H17" s="33"/>
    </row>
    <row r="18" spans="1:8">
      <c r="A18" s="38"/>
      <c r="B18" s="41" t="s">
        <v>795</v>
      </c>
      <c r="C18" s="33">
        <v>2</v>
      </c>
      <c r="D18" s="35">
        <v>2.5</v>
      </c>
      <c r="E18" s="35">
        <v>3</v>
      </c>
      <c r="F18" s="35">
        <v>1</v>
      </c>
      <c r="G18" s="35">
        <f>PRODUCT(C18:F18)</f>
        <v>15</v>
      </c>
      <c r="H18" s="33" t="s">
        <v>7</v>
      </c>
    </row>
    <row r="19" spans="1:8">
      <c r="A19" s="44"/>
      <c r="B19" s="41" t="s">
        <v>796</v>
      </c>
      <c r="C19" s="40">
        <v>1</v>
      </c>
      <c r="D19" s="42">
        <v>2.5</v>
      </c>
      <c r="E19" s="42">
        <v>3</v>
      </c>
      <c r="F19" s="35">
        <v>1</v>
      </c>
      <c r="G19" s="35">
        <f t="shared" ref="G19" si="2">PRODUCT(C19:F19)</f>
        <v>7.5</v>
      </c>
      <c r="H19" s="33" t="s">
        <v>7</v>
      </c>
    </row>
    <row r="20" spans="1:8">
      <c r="A20" s="44"/>
      <c r="B20" s="41" t="s">
        <v>831</v>
      </c>
      <c r="C20" s="40">
        <v>1</v>
      </c>
      <c r="D20" s="42">
        <v>12.015000000000001</v>
      </c>
      <c r="E20" s="42">
        <v>3</v>
      </c>
      <c r="F20" s="35">
        <v>1</v>
      </c>
      <c r="G20" s="35">
        <f t="shared" ref="G20:G21" si="3">PRODUCT(C20:F20)</f>
        <v>36.045000000000002</v>
      </c>
      <c r="H20" s="33" t="s">
        <v>7</v>
      </c>
    </row>
    <row r="21" spans="1:8">
      <c r="A21" s="44"/>
      <c r="B21" s="41" t="s">
        <v>832</v>
      </c>
      <c r="C21" s="50">
        <v>1</v>
      </c>
      <c r="D21" s="51">
        <v>52.62</v>
      </c>
      <c r="E21" s="42">
        <v>3.3</v>
      </c>
      <c r="F21" s="35">
        <v>1</v>
      </c>
      <c r="G21" s="35">
        <f t="shared" si="3"/>
        <v>173.64599999999999</v>
      </c>
      <c r="H21" s="33" t="s">
        <v>7</v>
      </c>
    </row>
    <row r="22" spans="1:8">
      <c r="A22" s="53"/>
      <c r="B22" s="41" t="s">
        <v>797</v>
      </c>
      <c r="C22" s="40">
        <v>1</v>
      </c>
      <c r="D22" s="42">
        <v>5.5</v>
      </c>
      <c r="E22" s="42">
        <v>3</v>
      </c>
      <c r="F22" s="35">
        <v>1</v>
      </c>
      <c r="G22" s="35">
        <f t="shared" ref="G22:G27" si="4">PRODUCT(C22:F22)</f>
        <v>16.5</v>
      </c>
      <c r="H22" s="33" t="s">
        <v>7</v>
      </c>
    </row>
    <row r="23" spans="1:8">
      <c r="A23" s="50"/>
      <c r="B23" s="55" t="s">
        <v>836</v>
      </c>
      <c r="C23" s="50">
        <v>1</v>
      </c>
      <c r="D23" s="51">
        <v>107.93</v>
      </c>
      <c r="E23" s="51"/>
      <c r="F23" s="51">
        <v>0.9</v>
      </c>
      <c r="G23" s="35">
        <f>PRODUCT(C23:F23)</f>
        <v>97.137000000000015</v>
      </c>
      <c r="H23" s="33" t="s">
        <v>7</v>
      </c>
    </row>
    <row r="24" spans="1:8">
      <c r="A24" s="53"/>
      <c r="B24" s="55" t="s">
        <v>833</v>
      </c>
      <c r="C24" s="50">
        <v>1</v>
      </c>
      <c r="D24" s="51">
        <f>3+2.8+2.791</f>
        <v>8.5909999999999993</v>
      </c>
      <c r="E24" s="42">
        <v>3</v>
      </c>
      <c r="F24" s="35">
        <v>1</v>
      </c>
      <c r="G24" s="35">
        <f t="shared" si="4"/>
        <v>25.772999999999996</v>
      </c>
      <c r="H24" s="33" t="s">
        <v>7</v>
      </c>
    </row>
    <row r="25" spans="1:8">
      <c r="A25" s="53"/>
      <c r="B25" s="55" t="s">
        <v>737</v>
      </c>
      <c r="C25" s="50">
        <v>2</v>
      </c>
      <c r="D25" s="51">
        <f>3.5</f>
        <v>3.5</v>
      </c>
      <c r="E25" s="42">
        <v>3</v>
      </c>
      <c r="F25" s="35">
        <v>1</v>
      </c>
      <c r="G25" s="35">
        <f t="shared" si="4"/>
        <v>21</v>
      </c>
      <c r="H25" s="33" t="s">
        <v>7</v>
      </c>
    </row>
    <row r="26" spans="1:8">
      <c r="A26" s="40"/>
      <c r="B26" s="41" t="s">
        <v>844</v>
      </c>
      <c r="C26" s="40">
        <v>1</v>
      </c>
      <c r="D26" s="42">
        <v>8</v>
      </c>
      <c r="E26" s="51">
        <v>3</v>
      </c>
      <c r="F26" s="35">
        <v>1</v>
      </c>
      <c r="G26" s="51">
        <f t="shared" si="4"/>
        <v>24</v>
      </c>
      <c r="H26" s="33" t="s">
        <v>7</v>
      </c>
    </row>
    <row r="27" spans="1:8">
      <c r="A27" s="40"/>
      <c r="B27" s="41" t="s">
        <v>845</v>
      </c>
      <c r="C27" s="40">
        <v>1</v>
      </c>
      <c r="D27" s="42">
        <v>11.55</v>
      </c>
      <c r="E27" s="51">
        <v>3</v>
      </c>
      <c r="F27" s="35">
        <v>1</v>
      </c>
      <c r="G27" s="51">
        <f t="shared" si="4"/>
        <v>34.650000000000006</v>
      </c>
      <c r="H27" s="33" t="s">
        <v>7</v>
      </c>
    </row>
    <row r="28" spans="1:8">
      <c r="A28" s="38"/>
      <c r="B28" s="34"/>
      <c r="C28" s="33"/>
      <c r="D28" s="35"/>
      <c r="E28" s="35"/>
      <c r="F28" s="35"/>
      <c r="G28" s="35"/>
      <c r="H28" s="33"/>
    </row>
    <row r="29" spans="1:8">
      <c r="A29" s="38"/>
      <c r="B29" s="37" t="s">
        <v>41</v>
      </c>
      <c r="C29" s="33"/>
      <c r="D29" s="35"/>
      <c r="E29" s="35"/>
      <c r="F29" s="35"/>
      <c r="G29" s="36">
        <f>ROUND(SUM(G18:G28)*1.1,0)</f>
        <v>496</v>
      </c>
      <c r="H29" s="38" t="s">
        <v>7</v>
      </c>
    </row>
    <row r="30" spans="1:8">
      <c r="A30" s="38"/>
      <c r="B30" s="37"/>
      <c r="C30" s="33"/>
      <c r="D30" s="35"/>
      <c r="E30" s="35"/>
      <c r="F30" s="35"/>
      <c r="G30" s="36"/>
      <c r="H30" s="38"/>
    </row>
    <row r="31" spans="1:8">
      <c r="A31" s="38"/>
      <c r="B31" s="39" t="s">
        <v>42</v>
      </c>
      <c r="C31" s="33"/>
      <c r="D31" s="35"/>
      <c r="E31" s="35"/>
      <c r="F31" s="35"/>
      <c r="G31" s="36">
        <f>+G29</f>
        <v>496</v>
      </c>
      <c r="H31" s="38" t="s">
        <v>7</v>
      </c>
    </row>
    <row r="32" spans="1:8">
      <c r="A32" s="38"/>
      <c r="B32" s="34"/>
      <c r="C32" s="33"/>
      <c r="D32" s="35"/>
      <c r="E32" s="35"/>
      <c r="F32" s="35"/>
      <c r="G32" s="36"/>
      <c r="H32" s="38"/>
    </row>
    <row r="33" spans="1:8" ht="27.6">
      <c r="A33" s="38">
        <f>A16+1</f>
        <v>3</v>
      </c>
      <c r="B33" s="49" t="s">
        <v>43</v>
      </c>
      <c r="C33" s="50"/>
      <c r="D33" s="51"/>
      <c r="E33" s="51"/>
      <c r="F33" s="51"/>
      <c r="G33" s="52"/>
      <c r="H33" s="53"/>
    </row>
    <row r="34" spans="1:8">
      <c r="A34" s="53"/>
      <c r="B34" s="54" t="s">
        <v>44</v>
      </c>
      <c r="C34" s="50"/>
      <c r="D34" s="51"/>
      <c r="E34" s="51"/>
      <c r="F34" s="51"/>
      <c r="G34" s="52">
        <f>G31</f>
        <v>496</v>
      </c>
      <c r="H34" s="53" t="s">
        <v>7</v>
      </c>
    </row>
    <row r="35" spans="1:8">
      <c r="A35" s="53"/>
      <c r="B35" s="54" t="s">
        <v>45</v>
      </c>
      <c r="C35" s="50"/>
      <c r="D35" s="51"/>
      <c r="E35" s="51"/>
      <c r="F35" s="51"/>
      <c r="G35" s="52"/>
      <c r="H35" s="53"/>
    </row>
    <row r="36" spans="1:8">
      <c r="A36" s="53"/>
      <c r="B36" s="55" t="s">
        <v>46</v>
      </c>
      <c r="C36" s="50"/>
      <c r="D36" s="51"/>
      <c r="E36" s="51"/>
      <c r="F36" s="51"/>
      <c r="G36" s="51">
        <f>-G103</f>
        <v>-51</v>
      </c>
      <c r="H36" s="50" t="s">
        <v>7</v>
      </c>
    </row>
    <row r="37" spans="1:8">
      <c r="A37" s="44"/>
      <c r="B37" s="41" t="s">
        <v>829</v>
      </c>
      <c r="C37" s="40"/>
      <c r="D37" s="42"/>
      <c r="E37" s="42"/>
      <c r="F37" s="42"/>
      <c r="G37" s="42">
        <f>-G88</f>
        <v>-117</v>
      </c>
      <c r="H37" s="50" t="s">
        <v>7</v>
      </c>
    </row>
    <row r="38" spans="1:8">
      <c r="A38" s="53"/>
      <c r="B38" s="55" t="s">
        <v>798</v>
      </c>
      <c r="C38" s="50"/>
      <c r="D38" s="51"/>
      <c r="E38" s="51"/>
      <c r="F38" s="51"/>
      <c r="G38" s="51">
        <f>-G59</f>
        <v>-152</v>
      </c>
      <c r="H38" s="50" t="s">
        <v>7</v>
      </c>
    </row>
    <row r="39" spans="1:8">
      <c r="A39" s="44"/>
      <c r="B39" s="330" t="s">
        <v>830</v>
      </c>
      <c r="C39" s="40"/>
      <c r="D39" s="42"/>
      <c r="E39" s="42"/>
      <c r="F39" s="42"/>
      <c r="G39" s="60">
        <f>-G119</f>
        <v>-80</v>
      </c>
      <c r="H39" s="50" t="s">
        <v>7</v>
      </c>
    </row>
    <row r="40" spans="1:8">
      <c r="A40" s="38"/>
      <c r="B40" s="54" t="s">
        <v>51</v>
      </c>
      <c r="C40" s="50"/>
      <c r="D40" s="51"/>
      <c r="E40" s="51"/>
      <c r="F40" s="51"/>
      <c r="G40" s="56">
        <f>ROUND(SUM(G34:G39),0)</f>
        <v>96</v>
      </c>
      <c r="H40" s="50" t="s">
        <v>7</v>
      </c>
    </row>
    <row r="41" spans="1:8">
      <c r="A41" s="53"/>
      <c r="B41" s="54"/>
      <c r="C41" s="50"/>
      <c r="D41" s="51"/>
      <c r="E41" s="51"/>
      <c r="F41" s="51"/>
      <c r="G41" s="57"/>
      <c r="H41" s="53"/>
    </row>
    <row r="42" spans="1:8" ht="27.6">
      <c r="A42" s="53"/>
      <c r="B42" s="49" t="s">
        <v>54</v>
      </c>
      <c r="C42" s="61">
        <v>0</v>
      </c>
      <c r="D42" s="51" t="s">
        <v>55</v>
      </c>
      <c r="E42" s="51">
        <f>G34</f>
        <v>496</v>
      </c>
      <c r="F42" s="51"/>
      <c r="G42" s="52">
        <f>G40</f>
        <v>96</v>
      </c>
      <c r="H42" s="53" t="s">
        <v>7</v>
      </c>
    </row>
    <row r="43" spans="1:8">
      <c r="A43" s="44"/>
      <c r="B43" s="49"/>
      <c r="C43" s="61"/>
      <c r="D43" s="51"/>
      <c r="E43" s="51"/>
      <c r="F43" s="51"/>
      <c r="G43" s="331"/>
      <c r="H43" s="53"/>
    </row>
    <row r="44" spans="1:8">
      <c r="A44" s="53"/>
      <c r="B44" s="62" t="s">
        <v>56</v>
      </c>
      <c r="C44" s="33"/>
      <c r="D44" s="35"/>
      <c r="E44" s="35"/>
      <c r="F44" s="35"/>
      <c r="G44" s="57">
        <f>G34-G42</f>
        <v>400</v>
      </c>
      <c r="H44" s="38" t="s">
        <v>7</v>
      </c>
    </row>
    <row r="45" spans="1:8">
      <c r="A45" s="44"/>
      <c r="B45" s="328"/>
      <c r="C45" s="40"/>
      <c r="D45" s="42"/>
      <c r="E45" s="42"/>
      <c r="F45" s="42"/>
      <c r="G45" s="35"/>
      <c r="H45" s="44"/>
    </row>
    <row r="46" spans="1:8">
      <c r="A46" s="44"/>
      <c r="B46" s="328"/>
      <c r="C46" s="40"/>
      <c r="D46" s="42"/>
      <c r="E46" s="42"/>
      <c r="F46" s="42"/>
      <c r="G46" s="35"/>
      <c r="H46" s="44"/>
    </row>
    <row r="47" spans="1:8">
      <c r="A47" s="44">
        <f>A33+1</f>
        <v>4</v>
      </c>
      <c r="B47" s="54" t="s">
        <v>800</v>
      </c>
      <c r="C47" s="40"/>
      <c r="D47" s="42"/>
      <c r="E47" s="42"/>
      <c r="F47" s="42"/>
      <c r="G47" s="35"/>
      <c r="H47" s="44"/>
    </row>
    <row r="48" spans="1:8">
      <c r="A48" s="44"/>
      <c r="B48" s="41" t="s">
        <v>795</v>
      </c>
      <c r="C48" s="33">
        <v>2</v>
      </c>
      <c r="D48" s="35">
        <v>2.5</v>
      </c>
      <c r="E48" s="35">
        <v>3</v>
      </c>
      <c r="F48" s="35">
        <v>0.3</v>
      </c>
      <c r="G48" s="35">
        <f>PRODUCT(C48:F48)</f>
        <v>4.5</v>
      </c>
      <c r="H48" s="33" t="s">
        <v>7</v>
      </c>
    </row>
    <row r="49" spans="1:8">
      <c r="A49" s="44"/>
      <c r="B49" s="41" t="s">
        <v>796</v>
      </c>
      <c r="C49" s="40">
        <v>1</v>
      </c>
      <c r="D49" s="42">
        <v>2.5</v>
      </c>
      <c r="E49" s="42">
        <v>3</v>
      </c>
      <c r="F49" s="35">
        <v>0.3</v>
      </c>
      <c r="G49" s="35">
        <f t="shared" ref="G49:G51" si="5">PRODUCT(C49:F49)</f>
        <v>2.25</v>
      </c>
      <c r="H49" s="33" t="s">
        <v>7</v>
      </c>
    </row>
    <row r="50" spans="1:8">
      <c r="A50" s="44"/>
      <c r="B50" s="41" t="s">
        <v>831</v>
      </c>
      <c r="C50" s="40">
        <v>1</v>
      </c>
      <c r="D50" s="42">
        <v>12.015000000000001</v>
      </c>
      <c r="E50" s="42">
        <v>3</v>
      </c>
      <c r="F50" s="35">
        <v>0.3</v>
      </c>
      <c r="G50" s="35">
        <f t="shared" si="5"/>
        <v>10.813499999999999</v>
      </c>
      <c r="H50" s="33" t="s">
        <v>7</v>
      </c>
    </row>
    <row r="51" spans="1:8">
      <c r="A51" s="44"/>
      <c r="B51" s="41" t="s">
        <v>832</v>
      </c>
      <c r="C51" s="50">
        <v>1</v>
      </c>
      <c r="D51" s="51">
        <v>52.62</v>
      </c>
      <c r="E51" s="42">
        <v>3.3</v>
      </c>
      <c r="F51" s="35">
        <v>0.3</v>
      </c>
      <c r="G51" s="35">
        <f t="shared" si="5"/>
        <v>52.093799999999995</v>
      </c>
      <c r="H51" s="33" t="s">
        <v>7</v>
      </c>
    </row>
    <row r="52" spans="1:8">
      <c r="A52" s="53"/>
      <c r="B52" s="41" t="s">
        <v>797</v>
      </c>
      <c r="C52" s="40">
        <v>1</v>
      </c>
      <c r="D52" s="42">
        <v>5.5</v>
      </c>
      <c r="E52" s="42">
        <v>3</v>
      </c>
      <c r="F52" s="35">
        <v>0.3</v>
      </c>
      <c r="G52" s="35">
        <f t="shared" ref="G52:G57" si="6">PRODUCT(C52:F52)</f>
        <v>4.95</v>
      </c>
      <c r="H52" s="33" t="s">
        <v>7</v>
      </c>
    </row>
    <row r="53" spans="1:8">
      <c r="A53" s="50"/>
      <c r="B53" s="55" t="s">
        <v>836</v>
      </c>
      <c r="C53" s="50">
        <v>1</v>
      </c>
      <c r="D53" s="51">
        <v>107.93</v>
      </c>
      <c r="E53" s="51"/>
      <c r="F53" s="51">
        <v>0.3</v>
      </c>
      <c r="G53" s="35">
        <f>PRODUCT(C53:F53)</f>
        <v>32.378999999999998</v>
      </c>
      <c r="H53" s="33" t="s">
        <v>7</v>
      </c>
    </row>
    <row r="54" spans="1:8">
      <c r="A54" s="53"/>
      <c r="B54" s="55" t="s">
        <v>833</v>
      </c>
      <c r="C54" s="50">
        <v>1</v>
      </c>
      <c r="D54" s="51">
        <f>3+2.8+2.791</f>
        <v>8.5909999999999993</v>
      </c>
      <c r="E54" s="42">
        <v>3</v>
      </c>
      <c r="F54" s="35">
        <v>0.3</v>
      </c>
      <c r="G54" s="35">
        <f t="shared" si="6"/>
        <v>7.7318999999999987</v>
      </c>
      <c r="H54" s="33" t="s">
        <v>7</v>
      </c>
    </row>
    <row r="55" spans="1:8">
      <c r="A55" s="53"/>
      <c r="B55" s="55" t="s">
        <v>737</v>
      </c>
      <c r="C55" s="50">
        <v>2</v>
      </c>
      <c r="D55" s="51">
        <f>3.5</f>
        <v>3.5</v>
      </c>
      <c r="E55" s="42">
        <v>3</v>
      </c>
      <c r="F55" s="35">
        <v>0.3</v>
      </c>
      <c r="G55" s="35">
        <f t="shared" si="6"/>
        <v>6.3</v>
      </c>
      <c r="H55" s="33" t="s">
        <v>7</v>
      </c>
    </row>
    <row r="56" spans="1:8">
      <c r="A56" s="40"/>
      <c r="B56" s="41" t="s">
        <v>844</v>
      </c>
      <c r="C56" s="40">
        <v>1</v>
      </c>
      <c r="D56" s="42">
        <v>8</v>
      </c>
      <c r="E56" s="51">
        <v>3</v>
      </c>
      <c r="F56" s="35">
        <v>0.3</v>
      </c>
      <c r="G56" s="51">
        <f t="shared" si="6"/>
        <v>7.1999999999999993</v>
      </c>
      <c r="H56" s="33" t="s">
        <v>7</v>
      </c>
    </row>
    <row r="57" spans="1:8">
      <c r="A57" s="40"/>
      <c r="B57" s="41" t="s">
        <v>845</v>
      </c>
      <c r="C57" s="40">
        <v>1</v>
      </c>
      <c r="D57" s="42">
        <v>11.55</v>
      </c>
      <c r="E57" s="51">
        <v>3</v>
      </c>
      <c r="F57" s="35">
        <v>0.3</v>
      </c>
      <c r="G57" s="51">
        <f t="shared" si="6"/>
        <v>10.395000000000001</v>
      </c>
      <c r="H57" s="33" t="s">
        <v>7</v>
      </c>
    </row>
    <row r="58" spans="1:8">
      <c r="A58" s="44"/>
      <c r="B58" s="35"/>
      <c r="C58" s="40"/>
      <c r="D58" s="42"/>
      <c r="E58" s="42"/>
      <c r="F58" s="42"/>
      <c r="G58" s="35"/>
      <c r="H58" s="44"/>
    </row>
    <row r="59" spans="1:8">
      <c r="A59" s="38"/>
      <c r="B59" s="43"/>
      <c r="C59" s="33"/>
      <c r="D59" s="35"/>
      <c r="E59" s="35"/>
      <c r="F59" s="36" t="s">
        <v>33</v>
      </c>
      <c r="G59" s="36">
        <f>ROUND(SUM(G48:G58)*1.1,0)</f>
        <v>152</v>
      </c>
      <c r="H59" s="38" t="s">
        <v>7</v>
      </c>
    </row>
    <row r="60" spans="1:8">
      <c r="A60" s="44"/>
      <c r="B60" s="332"/>
      <c r="C60" s="40"/>
      <c r="D60" s="42"/>
      <c r="E60" s="42"/>
      <c r="F60" s="45"/>
      <c r="G60" s="45"/>
      <c r="H60" s="44"/>
    </row>
    <row r="61" spans="1:8">
      <c r="A61" s="44">
        <f>A47+1</f>
        <v>5</v>
      </c>
      <c r="B61" s="54" t="s">
        <v>799</v>
      </c>
      <c r="C61" s="40"/>
      <c r="D61" s="42"/>
      <c r="E61" s="42"/>
      <c r="F61" s="42"/>
      <c r="G61" s="35"/>
      <c r="H61" s="44"/>
    </row>
    <row r="62" spans="1:8">
      <c r="A62" s="44"/>
      <c r="B62" s="41" t="s">
        <v>795</v>
      </c>
      <c r="C62" s="33">
        <v>2</v>
      </c>
      <c r="D62" s="35">
        <v>2.5</v>
      </c>
      <c r="E62" s="35">
        <v>3</v>
      </c>
      <c r="F62" s="35"/>
      <c r="G62" s="35">
        <f>PRODUCT(C62:F62)</f>
        <v>15</v>
      </c>
      <c r="H62" s="33" t="s">
        <v>6</v>
      </c>
    </row>
    <row r="63" spans="1:8">
      <c r="A63" s="44"/>
      <c r="B63" s="41" t="s">
        <v>796</v>
      </c>
      <c r="C63" s="40">
        <v>1</v>
      </c>
      <c r="D63" s="42">
        <v>2.5</v>
      </c>
      <c r="E63" s="42">
        <v>3</v>
      </c>
      <c r="F63" s="35"/>
      <c r="G63" s="35">
        <f t="shared" ref="G63:G65" si="7">PRODUCT(C63:F63)</f>
        <v>7.5</v>
      </c>
      <c r="H63" s="33" t="s">
        <v>6</v>
      </c>
    </row>
    <row r="64" spans="1:8">
      <c r="A64" s="53"/>
      <c r="B64" s="41" t="s">
        <v>831</v>
      </c>
      <c r="C64" s="40">
        <v>1</v>
      </c>
      <c r="D64" s="42">
        <v>12.015000000000001</v>
      </c>
      <c r="E64" s="42">
        <v>3</v>
      </c>
      <c r="F64" s="35"/>
      <c r="G64" s="35">
        <f t="shared" si="7"/>
        <v>36.045000000000002</v>
      </c>
      <c r="H64" s="33" t="s">
        <v>6</v>
      </c>
    </row>
    <row r="65" spans="1:8">
      <c r="A65" s="53"/>
      <c r="B65" s="41" t="s">
        <v>832</v>
      </c>
      <c r="C65" s="50">
        <v>1</v>
      </c>
      <c r="D65" s="51">
        <v>52.62</v>
      </c>
      <c r="E65" s="42">
        <v>3.3</v>
      </c>
      <c r="F65" s="35"/>
      <c r="G65" s="35">
        <f t="shared" si="7"/>
        <v>173.64599999999999</v>
      </c>
      <c r="H65" s="33" t="s">
        <v>6</v>
      </c>
    </row>
    <row r="66" spans="1:8">
      <c r="A66" s="53"/>
      <c r="B66" s="41" t="s">
        <v>797</v>
      </c>
      <c r="C66" s="40">
        <v>1</v>
      </c>
      <c r="D66" s="42">
        <v>5.5</v>
      </c>
      <c r="E66" s="42">
        <v>3</v>
      </c>
      <c r="F66" s="51"/>
      <c r="G66" s="35">
        <f t="shared" ref="G66" si="8">PRODUCT(C66:F66)</f>
        <v>16.5</v>
      </c>
      <c r="H66" s="33" t="s">
        <v>6</v>
      </c>
    </row>
    <row r="67" spans="1:8">
      <c r="A67" s="50"/>
      <c r="B67" s="55" t="s">
        <v>836</v>
      </c>
      <c r="C67" s="50">
        <v>1</v>
      </c>
      <c r="D67" s="51">
        <v>107.93</v>
      </c>
      <c r="E67" s="51"/>
      <c r="F67" s="51"/>
      <c r="G67" s="35">
        <f>PRODUCT(C67:F67)</f>
        <v>107.93</v>
      </c>
      <c r="H67" s="33" t="s">
        <v>6</v>
      </c>
    </row>
    <row r="68" spans="1:8">
      <c r="A68" s="53"/>
      <c r="B68" s="55" t="s">
        <v>833</v>
      </c>
      <c r="C68" s="50">
        <v>1</v>
      </c>
      <c r="D68" s="51">
        <f>3+2.8+2.791</f>
        <v>8.5909999999999993</v>
      </c>
      <c r="E68" s="42">
        <v>3</v>
      </c>
      <c r="F68" s="51"/>
      <c r="G68" s="35">
        <f t="shared" ref="G68:G71" si="9">PRODUCT(C68:F68)</f>
        <v>25.772999999999996</v>
      </c>
      <c r="H68" s="33" t="s">
        <v>6</v>
      </c>
    </row>
    <row r="69" spans="1:8">
      <c r="A69" s="53"/>
      <c r="B69" s="55" t="s">
        <v>737</v>
      </c>
      <c r="C69" s="50">
        <v>2</v>
      </c>
      <c r="D69" s="51">
        <f>3.5</f>
        <v>3.5</v>
      </c>
      <c r="E69" s="42">
        <v>3</v>
      </c>
      <c r="F69" s="51"/>
      <c r="G69" s="35">
        <f t="shared" si="9"/>
        <v>21</v>
      </c>
      <c r="H69" s="33" t="s">
        <v>6</v>
      </c>
    </row>
    <row r="70" spans="1:8">
      <c r="A70" s="40"/>
      <c r="B70" s="41" t="s">
        <v>844</v>
      </c>
      <c r="C70" s="40">
        <v>1</v>
      </c>
      <c r="D70" s="42">
        <v>8</v>
      </c>
      <c r="E70" s="51">
        <v>3</v>
      </c>
      <c r="F70" s="35"/>
      <c r="G70" s="51">
        <f t="shared" si="9"/>
        <v>24</v>
      </c>
      <c r="H70" s="33" t="s">
        <v>6</v>
      </c>
    </row>
    <row r="71" spans="1:8">
      <c r="A71" s="40"/>
      <c r="B71" s="41" t="s">
        <v>845</v>
      </c>
      <c r="C71" s="40">
        <v>1</v>
      </c>
      <c r="D71" s="42">
        <v>11.55</v>
      </c>
      <c r="E71" s="51">
        <v>3</v>
      </c>
      <c r="F71" s="35"/>
      <c r="G71" s="51">
        <f t="shared" si="9"/>
        <v>34.650000000000006</v>
      </c>
      <c r="H71" s="33" t="s">
        <v>6</v>
      </c>
    </row>
    <row r="72" spans="1:8">
      <c r="A72" s="44"/>
      <c r="B72" s="35"/>
      <c r="C72" s="40"/>
      <c r="D72" s="42"/>
      <c r="E72" s="42"/>
      <c r="F72" s="42"/>
      <c r="G72" s="35"/>
      <c r="H72" s="44"/>
    </row>
    <row r="73" spans="1:8">
      <c r="A73" s="38"/>
      <c r="B73" s="43"/>
      <c r="C73" s="33"/>
      <c r="D73" s="35"/>
      <c r="E73" s="35"/>
      <c r="F73" s="36" t="s">
        <v>33</v>
      </c>
      <c r="G73" s="36">
        <f>ROUND(SUM(G62:G72)*1.1,0)</f>
        <v>508</v>
      </c>
      <c r="H73" s="38" t="s">
        <v>6</v>
      </c>
    </row>
    <row r="74" spans="1:8">
      <c r="A74" s="44"/>
      <c r="B74" s="48"/>
      <c r="C74" s="40"/>
      <c r="D74" s="42"/>
      <c r="E74" s="42"/>
      <c r="F74" s="42"/>
      <c r="G74" s="45"/>
      <c r="H74" s="44"/>
    </row>
    <row r="75" spans="1:8">
      <c r="A75" s="38">
        <f>A61+1</f>
        <v>6</v>
      </c>
      <c r="B75" s="37" t="s">
        <v>587</v>
      </c>
      <c r="C75" s="33"/>
      <c r="D75" s="35"/>
      <c r="E75" s="35"/>
      <c r="F75" s="35"/>
      <c r="G75" s="35"/>
      <c r="H75" s="33"/>
    </row>
    <row r="76" spans="1:8">
      <c r="A76" s="38"/>
      <c r="B76" s="37" t="s">
        <v>590</v>
      </c>
      <c r="C76" s="33"/>
      <c r="D76" s="35"/>
      <c r="E76" s="35"/>
      <c r="F76" s="35"/>
      <c r="G76" s="35"/>
      <c r="H76" s="33"/>
    </row>
    <row r="77" spans="1:8">
      <c r="A77" s="44"/>
      <c r="B77" s="41" t="s">
        <v>795</v>
      </c>
      <c r="C77" s="33">
        <v>2</v>
      </c>
      <c r="D77" s="35">
        <v>2.5</v>
      </c>
      <c r="E77" s="35">
        <v>3</v>
      </c>
      <c r="F77" s="35">
        <v>0.23</v>
      </c>
      <c r="G77" s="35">
        <f>PRODUCT(C77:F77)</f>
        <v>3.45</v>
      </c>
      <c r="H77" s="33" t="s">
        <v>7</v>
      </c>
    </row>
    <row r="78" spans="1:8">
      <c r="A78" s="44"/>
      <c r="B78" s="41" t="s">
        <v>796</v>
      </c>
      <c r="C78" s="40">
        <v>1</v>
      </c>
      <c r="D78" s="42">
        <v>2.5</v>
      </c>
      <c r="E78" s="42">
        <v>3</v>
      </c>
      <c r="F78" s="35">
        <v>0.23</v>
      </c>
      <c r="G78" s="35">
        <f t="shared" ref="G78:G80" si="10">PRODUCT(C78:F78)</f>
        <v>1.7250000000000001</v>
      </c>
      <c r="H78" s="33" t="s">
        <v>7</v>
      </c>
    </row>
    <row r="79" spans="1:8">
      <c r="A79" s="44"/>
      <c r="B79" s="41" t="s">
        <v>831</v>
      </c>
      <c r="C79" s="40">
        <v>1</v>
      </c>
      <c r="D79" s="42">
        <v>12.015000000000001</v>
      </c>
      <c r="E79" s="42">
        <v>3</v>
      </c>
      <c r="F79" s="35">
        <v>0.23</v>
      </c>
      <c r="G79" s="35">
        <f t="shared" si="10"/>
        <v>8.2903500000000001</v>
      </c>
      <c r="H79" s="33" t="s">
        <v>7</v>
      </c>
    </row>
    <row r="80" spans="1:8">
      <c r="A80" s="44"/>
      <c r="B80" s="41" t="s">
        <v>832</v>
      </c>
      <c r="C80" s="50">
        <v>1</v>
      </c>
      <c r="D80" s="51">
        <v>52.62</v>
      </c>
      <c r="E80" s="42">
        <v>3.3</v>
      </c>
      <c r="F80" s="35">
        <v>0.23</v>
      </c>
      <c r="G80" s="35">
        <f t="shared" si="10"/>
        <v>39.938580000000002</v>
      </c>
      <c r="H80" s="33" t="s">
        <v>7</v>
      </c>
    </row>
    <row r="81" spans="1:8">
      <c r="A81" s="53"/>
      <c r="B81" s="41" t="s">
        <v>797</v>
      </c>
      <c r="C81" s="40">
        <v>1</v>
      </c>
      <c r="D81" s="42">
        <v>5.5</v>
      </c>
      <c r="E81" s="42">
        <v>3</v>
      </c>
      <c r="F81" s="35">
        <v>0.23</v>
      </c>
      <c r="G81" s="35">
        <f t="shared" ref="G81:G86" si="11">PRODUCT(C81:F81)</f>
        <v>3.7950000000000004</v>
      </c>
      <c r="H81" s="33" t="s">
        <v>7</v>
      </c>
    </row>
    <row r="82" spans="1:8">
      <c r="A82" s="50"/>
      <c r="B82" s="55" t="s">
        <v>836</v>
      </c>
      <c r="C82" s="50">
        <v>1</v>
      </c>
      <c r="D82" s="51">
        <v>107.93</v>
      </c>
      <c r="E82" s="51"/>
      <c r="F82" s="51">
        <v>0.23</v>
      </c>
      <c r="G82" s="35">
        <f>PRODUCT(C82:F82)</f>
        <v>24.823900000000002</v>
      </c>
      <c r="H82" s="33" t="s">
        <v>7</v>
      </c>
    </row>
    <row r="83" spans="1:8">
      <c r="A83" s="53"/>
      <c r="B83" s="55" t="s">
        <v>833</v>
      </c>
      <c r="C83" s="50">
        <v>1</v>
      </c>
      <c r="D83" s="51">
        <f>3+2.8+2.791</f>
        <v>8.5909999999999993</v>
      </c>
      <c r="E83" s="42">
        <v>3</v>
      </c>
      <c r="F83" s="35">
        <v>0.23</v>
      </c>
      <c r="G83" s="35">
        <f t="shared" si="11"/>
        <v>5.927789999999999</v>
      </c>
      <c r="H83" s="33" t="s">
        <v>7</v>
      </c>
    </row>
    <row r="84" spans="1:8">
      <c r="A84" s="53"/>
      <c r="B84" s="55" t="s">
        <v>737</v>
      </c>
      <c r="C84" s="50">
        <v>2</v>
      </c>
      <c r="D84" s="51">
        <f>3.5</f>
        <v>3.5</v>
      </c>
      <c r="E84" s="42">
        <v>3</v>
      </c>
      <c r="F84" s="35">
        <v>0.23</v>
      </c>
      <c r="G84" s="35">
        <f t="shared" si="11"/>
        <v>4.83</v>
      </c>
      <c r="H84" s="33" t="s">
        <v>7</v>
      </c>
    </row>
    <row r="85" spans="1:8">
      <c r="A85" s="40"/>
      <c r="B85" s="41" t="s">
        <v>844</v>
      </c>
      <c r="C85" s="40">
        <v>1</v>
      </c>
      <c r="D85" s="42">
        <v>8</v>
      </c>
      <c r="E85" s="51">
        <v>3</v>
      </c>
      <c r="F85" s="35">
        <v>0.23</v>
      </c>
      <c r="G85" s="51">
        <f t="shared" si="11"/>
        <v>5.5200000000000005</v>
      </c>
      <c r="H85" s="33" t="s">
        <v>7</v>
      </c>
    </row>
    <row r="86" spans="1:8">
      <c r="A86" s="40"/>
      <c r="B86" s="41" t="s">
        <v>845</v>
      </c>
      <c r="C86" s="40">
        <v>1</v>
      </c>
      <c r="D86" s="42">
        <v>11.55</v>
      </c>
      <c r="E86" s="51">
        <v>3</v>
      </c>
      <c r="F86" s="35">
        <v>0.23</v>
      </c>
      <c r="G86" s="51">
        <f t="shared" si="11"/>
        <v>7.9695000000000018</v>
      </c>
      <c r="H86" s="33" t="s">
        <v>7</v>
      </c>
    </row>
    <row r="87" spans="1:8">
      <c r="A87" s="44"/>
      <c r="B87" s="41"/>
      <c r="C87" s="40"/>
      <c r="D87" s="42"/>
      <c r="E87" s="42"/>
      <c r="F87" s="42"/>
      <c r="G87" s="42"/>
      <c r="H87" s="40"/>
    </row>
    <row r="88" spans="1:8">
      <c r="A88" s="38"/>
      <c r="B88" s="34"/>
      <c r="C88" s="33"/>
      <c r="D88" s="35"/>
      <c r="E88" s="35"/>
      <c r="F88" s="36" t="s">
        <v>33</v>
      </c>
      <c r="G88" s="36">
        <f>ROUND(SUM(G77:G87)*1.1,0)</f>
        <v>117</v>
      </c>
      <c r="H88" s="38" t="s">
        <v>7</v>
      </c>
    </row>
    <row r="89" spans="1:8">
      <c r="A89" s="38">
        <f>A75+1</f>
        <v>7</v>
      </c>
      <c r="B89" s="37" t="s">
        <v>57</v>
      </c>
      <c r="C89" s="33"/>
      <c r="D89" s="35"/>
      <c r="E89" s="35"/>
      <c r="F89" s="35"/>
      <c r="G89" s="35"/>
      <c r="H89" s="33"/>
    </row>
    <row r="90" spans="1:8">
      <c r="A90" s="44"/>
      <c r="B90" s="41" t="s">
        <v>795</v>
      </c>
      <c r="C90" s="33">
        <v>2</v>
      </c>
      <c r="D90" s="35">
        <v>2.5</v>
      </c>
      <c r="E90" s="35">
        <v>3</v>
      </c>
      <c r="F90" s="35">
        <v>0.1</v>
      </c>
      <c r="G90" s="35">
        <f>PRODUCT(C90:F90)</f>
        <v>1.5</v>
      </c>
      <c r="H90" s="33" t="s">
        <v>7</v>
      </c>
    </row>
    <row r="91" spans="1:8">
      <c r="A91" s="44"/>
      <c r="B91" s="41" t="s">
        <v>796</v>
      </c>
      <c r="C91" s="40">
        <v>1</v>
      </c>
      <c r="D91" s="42">
        <v>2.5</v>
      </c>
      <c r="E91" s="42">
        <v>3</v>
      </c>
      <c r="F91" s="35">
        <v>0.1</v>
      </c>
      <c r="G91" s="35">
        <f t="shared" ref="G91:G93" si="12">PRODUCT(C91:F91)</f>
        <v>0.75</v>
      </c>
      <c r="H91" s="33" t="s">
        <v>7</v>
      </c>
    </row>
    <row r="92" spans="1:8">
      <c r="A92" s="44"/>
      <c r="B92" s="41" t="s">
        <v>831</v>
      </c>
      <c r="C92" s="40">
        <v>1</v>
      </c>
      <c r="D92" s="42">
        <v>12.015000000000001</v>
      </c>
      <c r="E92" s="42">
        <v>3</v>
      </c>
      <c r="F92" s="35">
        <v>0.1</v>
      </c>
      <c r="G92" s="35">
        <f t="shared" si="12"/>
        <v>3.6045000000000003</v>
      </c>
      <c r="H92" s="33" t="s">
        <v>7</v>
      </c>
    </row>
    <row r="93" spans="1:8">
      <c r="A93" s="44"/>
      <c r="B93" s="41" t="s">
        <v>832</v>
      </c>
      <c r="C93" s="50">
        <v>1</v>
      </c>
      <c r="D93" s="51">
        <v>52.62</v>
      </c>
      <c r="E93" s="42">
        <v>3.3</v>
      </c>
      <c r="F93" s="35">
        <v>0.1</v>
      </c>
      <c r="G93" s="35">
        <f t="shared" si="12"/>
        <v>17.364599999999999</v>
      </c>
      <c r="H93" s="33" t="s">
        <v>7</v>
      </c>
    </row>
    <row r="94" spans="1:8">
      <c r="A94" s="53"/>
      <c r="B94" s="41" t="s">
        <v>797</v>
      </c>
      <c r="C94" s="40">
        <v>1</v>
      </c>
      <c r="D94" s="42">
        <v>5.5</v>
      </c>
      <c r="E94" s="42">
        <v>3</v>
      </c>
      <c r="F94" s="35">
        <v>0.1</v>
      </c>
      <c r="G94" s="35">
        <f t="shared" ref="G94:G99" si="13">PRODUCT(C94:F94)</f>
        <v>1.6500000000000001</v>
      </c>
      <c r="H94" s="33" t="s">
        <v>7</v>
      </c>
    </row>
    <row r="95" spans="1:8">
      <c r="A95" s="50"/>
      <c r="B95" s="55" t="s">
        <v>836</v>
      </c>
      <c r="C95" s="50">
        <v>1</v>
      </c>
      <c r="D95" s="51">
        <v>107.93</v>
      </c>
      <c r="E95" s="51"/>
      <c r="F95" s="51">
        <v>0.1</v>
      </c>
      <c r="G95" s="35">
        <f>PRODUCT(C95:F95)</f>
        <v>10.793000000000001</v>
      </c>
      <c r="H95" s="33" t="s">
        <v>7</v>
      </c>
    </row>
    <row r="96" spans="1:8">
      <c r="A96" s="53"/>
      <c r="B96" s="55" t="s">
        <v>833</v>
      </c>
      <c r="C96" s="50">
        <v>1</v>
      </c>
      <c r="D96" s="51">
        <f>3+2.8+2.791</f>
        <v>8.5909999999999993</v>
      </c>
      <c r="E96" s="42">
        <v>3</v>
      </c>
      <c r="F96" s="35">
        <v>0.1</v>
      </c>
      <c r="G96" s="35">
        <f t="shared" si="13"/>
        <v>2.5772999999999997</v>
      </c>
      <c r="H96" s="33" t="s">
        <v>7</v>
      </c>
    </row>
    <row r="97" spans="1:8">
      <c r="A97" s="53"/>
      <c r="B97" s="55" t="s">
        <v>737</v>
      </c>
      <c r="C97" s="50">
        <v>2</v>
      </c>
      <c r="D97" s="51">
        <f>3.5</f>
        <v>3.5</v>
      </c>
      <c r="E97" s="42">
        <v>3</v>
      </c>
      <c r="F97" s="35">
        <v>0.1</v>
      </c>
      <c r="G97" s="35">
        <f t="shared" si="13"/>
        <v>2.1</v>
      </c>
      <c r="H97" s="33" t="s">
        <v>7</v>
      </c>
    </row>
    <row r="98" spans="1:8">
      <c r="A98" s="40"/>
      <c r="B98" s="41" t="s">
        <v>844</v>
      </c>
      <c r="C98" s="40">
        <v>1</v>
      </c>
      <c r="D98" s="42">
        <v>8</v>
      </c>
      <c r="E98" s="51">
        <v>3</v>
      </c>
      <c r="F98" s="35">
        <v>0.1</v>
      </c>
      <c r="G98" s="51">
        <f t="shared" si="13"/>
        <v>2.4000000000000004</v>
      </c>
      <c r="H98" s="33" t="s">
        <v>7</v>
      </c>
    </row>
    <row r="99" spans="1:8">
      <c r="A99" s="40"/>
      <c r="B99" s="41" t="s">
        <v>845</v>
      </c>
      <c r="C99" s="40">
        <v>1</v>
      </c>
      <c r="D99" s="42">
        <v>11.55</v>
      </c>
      <c r="E99" s="51">
        <v>3</v>
      </c>
      <c r="F99" s="35">
        <v>0.1</v>
      </c>
      <c r="G99" s="51">
        <f t="shared" si="13"/>
        <v>3.4650000000000007</v>
      </c>
      <c r="H99" s="33" t="s">
        <v>7</v>
      </c>
    </row>
    <row r="100" spans="1:8">
      <c r="A100" s="44"/>
      <c r="B100" s="41"/>
      <c r="C100" s="40"/>
      <c r="D100" s="42"/>
      <c r="E100" s="42"/>
      <c r="F100" s="42"/>
      <c r="G100" s="42"/>
      <c r="H100" s="40"/>
    </row>
    <row r="101" spans="1:8">
      <c r="A101" s="38"/>
      <c r="B101" s="34"/>
      <c r="C101" s="33"/>
      <c r="D101" s="35"/>
      <c r="E101" s="35"/>
      <c r="F101" s="36" t="s">
        <v>33</v>
      </c>
      <c r="G101" s="36">
        <f>SUM(G90:G100)*1.1</f>
        <v>50.824840000000002</v>
      </c>
      <c r="H101" s="38" t="s">
        <v>7</v>
      </c>
    </row>
    <row r="102" spans="1:8">
      <c r="A102" s="38"/>
      <c r="B102" s="37"/>
      <c r="C102" s="33"/>
      <c r="D102" s="35"/>
      <c r="E102" s="35"/>
      <c r="F102" s="35"/>
      <c r="G102" s="36"/>
      <c r="H102" s="38"/>
    </row>
    <row r="103" spans="1:8">
      <c r="A103" s="38"/>
      <c r="B103" s="37" t="s">
        <v>59</v>
      </c>
      <c r="C103" s="33"/>
      <c r="D103" s="35"/>
      <c r="E103" s="35"/>
      <c r="F103" s="35"/>
      <c r="G103" s="36">
        <f>ROUNDUP(G101,0)</f>
        <v>51</v>
      </c>
      <c r="H103" s="38" t="s">
        <v>7</v>
      </c>
    </row>
    <row r="104" spans="1:8">
      <c r="A104" s="44"/>
      <c r="B104" s="48"/>
      <c r="C104" s="40"/>
      <c r="D104" s="42"/>
      <c r="E104" s="42"/>
      <c r="F104" s="42"/>
      <c r="G104" s="45"/>
      <c r="H104" s="44"/>
    </row>
    <row r="105" spans="1:8">
      <c r="A105" s="38">
        <f>A89+1</f>
        <v>8</v>
      </c>
      <c r="B105" s="37" t="s">
        <v>801</v>
      </c>
      <c r="C105" s="33"/>
      <c r="D105" s="35"/>
      <c r="E105" s="35"/>
      <c r="F105" s="35"/>
      <c r="G105" s="35"/>
      <c r="H105" s="33"/>
    </row>
    <row r="106" spans="1:8">
      <c r="A106" s="44"/>
      <c r="B106" s="41" t="s">
        <v>795</v>
      </c>
      <c r="C106" s="33">
        <v>2</v>
      </c>
      <c r="D106" s="35">
        <v>2.5</v>
      </c>
      <c r="E106" s="35">
        <v>3</v>
      </c>
      <c r="F106" s="35">
        <v>0.15</v>
      </c>
      <c r="G106" s="35">
        <f>PRODUCT(C106:F106)</f>
        <v>2.25</v>
      </c>
      <c r="H106" s="33" t="s">
        <v>7</v>
      </c>
    </row>
    <row r="107" spans="1:8">
      <c r="A107" s="44"/>
      <c r="B107" s="41" t="s">
        <v>796</v>
      </c>
      <c r="C107" s="40">
        <v>1</v>
      </c>
      <c r="D107" s="42">
        <v>2.5</v>
      </c>
      <c r="E107" s="42">
        <v>3</v>
      </c>
      <c r="F107" s="35">
        <v>0.15</v>
      </c>
      <c r="G107" s="35">
        <f t="shared" ref="G107:G109" si="14">PRODUCT(C107:F107)</f>
        <v>1.125</v>
      </c>
      <c r="H107" s="33" t="s">
        <v>7</v>
      </c>
    </row>
    <row r="108" spans="1:8">
      <c r="A108" s="44"/>
      <c r="B108" s="41" t="s">
        <v>831</v>
      </c>
      <c r="C108" s="40">
        <v>1</v>
      </c>
      <c r="D108" s="42">
        <v>12.015000000000001</v>
      </c>
      <c r="E108" s="42">
        <v>3</v>
      </c>
      <c r="F108" s="35">
        <v>0.15</v>
      </c>
      <c r="G108" s="35">
        <f t="shared" si="14"/>
        <v>5.4067499999999997</v>
      </c>
      <c r="H108" s="33" t="s">
        <v>7</v>
      </c>
    </row>
    <row r="109" spans="1:8">
      <c r="A109" s="44"/>
      <c r="B109" s="41" t="s">
        <v>832</v>
      </c>
      <c r="C109" s="50">
        <v>1</v>
      </c>
      <c r="D109" s="51">
        <v>52.62</v>
      </c>
      <c r="E109" s="42">
        <v>3.3</v>
      </c>
      <c r="F109" s="35">
        <v>0.15</v>
      </c>
      <c r="G109" s="35">
        <f t="shared" si="14"/>
        <v>26.046899999999997</v>
      </c>
      <c r="H109" s="33" t="s">
        <v>7</v>
      </c>
    </row>
    <row r="110" spans="1:8">
      <c r="A110" s="53"/>
      <c r="B110" s="41" t="s">
        <v>797</v>
      </c>
      <c r="C110" s="40">
        <v>1</v>
      </c>
      <c r="D110" s="42">
        <v>5.5</v>
      </c>
      <c r="E110" s="42">
        <v>3</v>
      </c>
      <c r="F110" s="35">
        <v>0.15</v>
      </c>
      <c r="G110" s="35">
        <f t="shared" ref="G110:G115" si="15">PRODUCT(C110:F110)</f>
        <v>2.4750000000000001</v>
      </c>
      <c r="H110" s="33" t="s">
        <v>7</v>
      </c>
    </row>
    <row r="111" spans="1:8">
      <c r="A111" s="50"/>
      <c r="B111" s="55" t="s">
        <v>836</v>
      </c>
      <c r="C111" s="50">
        <v>1</v>
      </c>
      <c r="D111" s="51">
        <v>107.93</v>
      </c>
      <c r="E111" s="51"/>
      <c r="F111" s="51">
        <v>0.15</v>
      </c>
      <c r="G111" s="35">
        <f>PRODUCT(C111:F111)</f>
        <v>16.189499999999999</v>
      </c>
      <c r="H111" s="33" t="s">
        <v>7</v>
      </c>
    </row>
    <row r="112" spans="1:8">
      <c r="A112" s="53"/>
      <c r="B112" s="55" t="s">
        <v>833</v>
      </c>
      <c r="C112" s="50">
        <v>1</v>
      </c>
      <c r="D112" s="51">
        <f>3+2.8+2.791</f>
        <v>8.5909999999999993</v>
      </c>
      <c r="E112" s="42">
        <v>3</v>
      </c>
      <c r="F112" s="35">
        <v>0.15</v>
      </c>
      <c r="G112" s="35">
        <f t="shared" si="15"/>
        <v>3.8659499999999993</v>
      </c>
      <c r="H112" s="33" t="s">
        <v>7</v>
      </c>
    </row>
    <row r="113" spans="1:8">
      <c r="A113" s="53"/>
      <c r="B113" s="55" t="s">
        <v>737</v>
      </c>
      <c r="C113" s="50">
        <v>2</v>
      </c>
      <c r="D113" s="51">
        <f>3.5</f>
        <v>3.5</v>
      </c>
      <c r="E113" s="42">
        <v>3</v>
      </c>
      <c r="F113" s="35">
        <v>0.15</v>
      </c>
      <c r="G113" s="35">
        <f t="shared" si="15"/>
        <v>3.15</v>
      </c>
      <c r="H113" s="33" t="s">
        <v>7</v>
      </c>
    </row>
    <row r="114" spans="1:8">
      <c r="A114" s="40"/>
      <c r="B114" s="41" t="s">
        <v>844</v>
      </c>
      <c r="C114" s="40">
        <v>1</v>
      </c>
      <c r="D114" s="42">
        <v>8</v>
      </c>
      <c r="E114" s="51">
        <v>3</v>
      </c>
      <c r="F114" s="35">
        <v>0.15</v>
      </c>
      <c r="G114" s="51">
        <f t="shared" si="15"/>
        <v>3.5999999999999996</v>
      </c>
      <c r="H114" s="33" t="s">
        <v>7</v>
      </c>
    </row>
    <row r="115" spans="1:8">
      <c r="A115" s="40"/>
      <c r="B115" s="41" t="s">
        <v>845</v>
      </c>
      <c r="C115" s="40">
        <v>1</v>
      </c>
      <c r="D115" s="42">
        <v>11.55</v>
      </c>
      <c r="E115" s="51">
        <v>3</v>
      </c>
      <c r="F115" s="35">
        <v>0.15</v>
      </c>
      <c r="G115" s="51">
        <f t="shared" si="15"/>
        <v>5.1975000000000007</v>
      </c>
      <c r="H115" s="33" t="s">
        <v>7</v>
      </c>
    </row>
    <row r="116" spans="1:8">
      <c r="A116" s="44"/>
      <c r="B116" s="41"/>
      <c r="C116" s="40"/>
      <c r="D116" s="42"/>
      <c r="E116" s="42"/>
      <c r="F116" s="42"/>
      <c r="G116" s="42"/>
      <c r="H116" s="40"/>
    </row>
    <row r="117" spans="1:8">
      <c r="A117" s="38"/>
      <c r="B117" s="34"/>
      <c r="C117" s="33"/>
      <c r="D117" s="35"/>
      <c r="E117" s="35"/>
      <c r="F117" s="36" t="s">
        <v>33</v>
      </c>
      <c r="G117" s="36">
        <f>SUM(G106:G116)*1.15</f>
        <v>79.702590000000001</v>
      </c>
      <c r="H117" s="38" t="s">
        <v>7</v>
      </c>
    </row>
    <row r="118" spans="1:8">
      <c r="A118" s="38"/>
      <c r="B118" s="37"/>
      <c r="C118" s="33"/>
      <c r="D118" s="35"/>
      <c r="E118" s="35"/>
      <c r="F118" s="35"/>
      <c r="G118" s="36"/>
      <c r="H118" s="38"/>
    </row>
    <row r="119" spans="1:8">
      <c r="A119" s="38"/>
      <c r="B119" s="37" t="s">
        <v>802</v>
      </c>
      <c r="C119" s="33"/>
      <c r="D119" s="35"/>
      <c r="E119" s="35"/>
      <c r="F119" s="35"/>
      <c r="G119" s="36">
        <f>ROUNDUP(G117,0)</f>
        <v>80</v>
      </c>
      <c r="H119" s="38" t="s">
        <v>7</v>
      </c>
    </row>
    <row r="120" spans="1:8">
      <c r="A120" s="44"/>
      <c r="B120" s="48"/>
      <c r="C120" s="40"/>
      <c r="D120" s="42"/>
      <c r="E120" s="42"/>
      <c r="F120" s="42"/>
      <c r="G120" s="45"/>
      <c r="H120" s="44"/>
    </row>
    <row r="121" spans="1:8">
      <c r="A121" s="38">
        <f>A105+1</f>
        <v>9</v>
      </c>
      <c r="B121" s="329" t="s">
        <v>111</v>
      </c>
      <c r="C121" s="33"/>
      <c r="D121" s="35"/>
      <c r="E121" s="35"/>
      <c r="F121" s="35"/>
      <c r="G121" s="35"/>
      <c r="H121" s="33"/>
    </row>
    <row r="122" spans="1:8" ht="41.4">
      <c r="A122" s="44"/>
      <c r="B122" s="260" t="s">
        <v>732</v>
      </c>
      <c r="C122" s="333" t="s">
        <v>803</v>
      </c>
      <c r="D122" s="333" t="s">
        <v>804</v>
      </c>
      <c r="E122" s="333" t="s">
        <v>805</v>
      </c>
      <c r="F122" s="334" t="s">
        <v>806</v>
      </c>
      <c r="G122" s="333" t="s">
        <v>807</v>
      </c>
      <c r="H122" s="260" t="s">
        <v>808</v>
      </c>
    </row>
    <row r="123" spans="1:8">
      <c r="A123" s="44"/>
      <c r="B123" s="48" t="s">
        <v>795</v>
      </c>
      <c r="C123" s="33">
        <v>2</v>
      </c>
      <c r="D123" s="35">
        <v>2.5</v>
      </c>
      <c r="E123" s="35">
        <v>3</v>
      </c>
      <c r="F123" s="35"/>
      <c r="G123" s="35"/>
      <c r="H123" s="33"/>
    </row>
    <row r="124" spans="1:8">
      <c r="A124" s="44"/>
      <c r="B124" s="335" t="s">
        <v>809</v>
      </c>
      <c r="C124" s="336">
        <v>10</v>
      </c>
      <c r="D124" s="336">
        <f>C123</f>
        <v>2</v>
      </c>
      <c r="E124" s="336">
        <f>ROUNDUP((D123/0.2)+1,0)</f>
        <v>14</v>
      </c>
      <c r="F124" s="337">
        <f>E123-0.04</f>
        <v>2.96</v>
      </c>
      <c r="G124" s="338">
        <f t="shared" ref="G124:G125" si="16">ROUND(D124*E124*F124,2)</f>
        <v>82.88</v>
      </c>
      <c r="H124" s="339">
        <f>IF($C124=10,D124*F124*E124,0)</f>
        <v>82.88</v>
      </c>
    </row>
    <row r="125" spans="1:8">
      <c r="A125" s="44"/>
      <c r="B125" s="335" t="s">
        <v>810</v>
      </c>
      <c r="C125" s="336">
        <v>10</v>
      </c>
      <c r="D125" s="336">
        <f>D124</f>
        <v>2</v>
      </c>
      <c r="E125" s="336">
        <f>ROUNDUP((E123/0.2)+1,0)</f>
        <v>16</v>
      </c>
      <c r="F125" s="337">
        <f>D123-0.04</f>
        <v>2.46</v>
      </c>
      <c r="G125" s="338">
        <f t="shared" si="16"/>
        <v>78.72</v>
      </c>
      <c r="H125" s="339">
        <f>IF($C125=10,D125*F125*E125,0)</f>
        <v>78.72</v>
      </c>
    </row>
    <row r="126" spans="1:8">
      <c r="A126" s="44"/>
      <c r="B126" s="48" t="s">
        <v>796</v>
      </c>
      <c r="C126" s="40">
        <v>1</v>
      </c>
      <c r="D126" s="42">
        <v>2.5</v>
      </c>
      <c r="E126" s="42">
        <v>3</v>
      </c>
      <c r="F126" s="35"/>
      <c r="G126" s="35"/>
      <c r="H126" s="33"/>
    </row>
    <row r="127" spans="1:8">
      <c r="A127" s="44"/>
      <c r="B127" s="335" t="s">
        <v>809</v>
      </c>
      <c r="C127" s="336">
        <v>10</v>
      </c>
      <c r="D127" s="336">
        <f>C126</f>
        <v>1</v>
      </c>
      <c r="E127" s="336">
        <f>ROUNDUP((D126/0.2)+1,0)</f>
        <v>14</v>
      </c>
      <c r="F127" s="337">
        <f>E126-0.04</f>
        <v>2.96</v>
      </c>
      <c r="G127" s="338">
        <f t="shared" ref="G127:G128" si="17">ROUND(D127*E127*F127,2)</f>
        <v>41.44</v>
      </c>
      <c r="H127" s="339">
        <f>IF($C127=10,D127*F127*E127,0)</f>
        <v>41.44</v>
      </c>
    </row>
    <row r="128" spans="1:8">
      <c r="A128" s="44"/>
      <c r="B128" s="335" t="s">
        <v>810</v>
      </c>
      <c r="C128" s="336">
        <v>10</v>
      </c>
      <c r="D128" s="336">
        <f>D127</f>
        <v>1</v>
      </c>
      <c r="E128" s="336">
        <f>ROUNDUP((E126/0.2)+1,0)</f>
        <v>16</v>
      </c>
      <c r="F128" s="337">
        <f>D126-0.04</f>
        <v>2.46</v>
      </c>
      <c r="G128" s="338">
        <f t="shared" si="17"/>
        <v>39.36</v>
      </c>
      <c r="H128" s="339">
        <f>IF($C128=10,D128*F128*E128,0)</f>
        <v>39.36</v>
      </c>
    </row>
    <row r="129" spans="1:8">
      <c r="A129" s="44"/>
      <c r="B129" s="48" t="s">
        <v>831</v>
      </c>
      <c r="C129" s="40">
        <v>1</v>
      </c>
      <c r="D129" s="42">
        <v>12.015000000000001</v>
      </c>
      <c r="E129" s="42">
        <v>3</v>
      </c>
      <c r="F129" s="35"/>
      <c r="G129" s="35"/>
      <c r="H129" s="33"/>
    </row>
    <row r="130" spans="1:8">
      <c r="A130" s="44"/>
      <c r="B130" s="335" t="s">
        <v>809</v>
      </c>
      <c r="C130" s="336">
        <v>10</v>
      </c>
      <c r="D130" s="336">
        <f>C129</f>
        <v>1</v>
      </c>
      <c r="E130" s="336">
        <f>ROUNDUP((D129/0.2)+1,0)</f>
        <v>62</v>
      </c>
      <c r="F130" s="337">
        <f>E129-0.04</f>
        <v>2.96</v>
      </c>
      <c r="G130" s="338">
        <f t="shared" ref="G130:G131" si="18">ROUND(D130*E130*F130,2)</f>
        <v>183.52</v>
      </c>
      <c r="H130" s="339">
        <f>IF($C130=10,D130*F130*E130,0)</f>
        <v>183.52</v>
      </c>
    </row>
    <row r="131" spans="1:8">
      <c r="A131" s="44"/>
      <c r="B131" s="335" t="s">
        <v>810</v>
      </c>
      <c r="C131" s="336">
        <v>10</v>
      </c>
      <c r="D131" s="336">
        <f>D130</f>
        <v>1</v>
      </c>
      <c r="E131" s="336">
        <f>ROUNDUP((E129/0.2)+1,0)</f>
        <v>16</v>
      </c>
      <c r="F131" s="337">
        <f>D129-0.04</f>
        <v>11.975000000000001</v>
      </c>
      <c r="G131" s="338">
        <f t="shared" si="18"/>
        <v>191.6</v>
      </c>
      <c r="H131" s="339">
        <f>IF($C131=10,D131*F131*E131,0)</f>
        <v>191.60000000000002</v>
      </c>
    </row>
    <row r="132" spans="1:8">
      <c r="A132" s="44"/>
      <c r="B132" s="48" t="s">
        <v>832</v>
      </c>
      <c r="C132" s="50">
        <v>1</v>
      </c>
      <c r="D132" s="51">
        <v>52.62</v>
      </c>
      <c r="E132" s="42">
        <v>3.3</v>
      </c>
      <c r="F132" s="35"/>
      <c r="G132" s="35"/>
      <c r="H132" s="33"/>
    </row>
    <row r="133" spans="1:8">
      <c r="A133" s="44"/>
      <c r="B133" s="335" t="s">
        <v>809</v>
      </c>
      <c r="C133" s="336">
        <v>10</v>
      </c>
      <c r="D133" s="336">
        <f>C132</f>
        <v>1</v>
      </c>
      <c r="E133" s="336">
        <f>ROUNDUP((D132/0.2)+1,0)</f>
        <v>265</v>
      </c>
      <c r="F133" s="337">
        <f>E132-0.04</f>
        <v>3.26</v>
      </c>
      <c r="G133" s="338">
        <f t="shared" ref="G133:G134" si="19">ROUND(D133*E133*F133,2)</f>
        <v>863.9</v>
      </c>
      <c r="H133" s="339">
        <f>IF($C133=10,D133*F133*E133,0)</f>
        <v>863.9</v>
      </c>
    </row>
    <row r="134" spans="1:8">
      <c r="A134" s="44"/>
      <c r="B134" s="335" t="s">
        <v>810</v>
      </c>
      <c r="C134" s="336">
        <v>10</v>
      </c>
      <c r="D134" s="336">
        <f>D133</f>
        <v>1</v>
      </c>
      <c r="E134" s="336">
        <f>ROUNDUP((E132/0.2)+1,0)</f>
        <v>18</v>
      </c>
      <c r="F134" s="337">
        <f>D132-0.04</f>
        <v>52.58</v>
      </c>
      <c r="G134" s="338">
        <f t="shared" si="19"/>
        <v>946.44</v>
      </c>
      <c r="H134" s="339">
        <f>IF($C134=10,D134*F134*E134,0)</f>
        <v>946.43999999999994</v>
      </c>
    </row>
    <row r="135" spans="1:8">
      <c r="A135" s="44"/>
      <c r="B135" s="48" t="s">
        <v>797</v>
      </c>
      <c r="C135" s="40">
        <v>1</v>
      </c>
      <c r="D135" s="42">
        <v>5.5</v>
      </c>
      <c r="E135" s="42">
        <v>3</v>
      </c>
      <c r="F135" s="35"/>
      <c r="G135" s="35"/>
      <c r="H135" s="33"/>
    </row>
    <row r="136" spans="1:8">
      <c r="A136" s="44"/>
      <c r="B136" s="335" t="s">
        <v>809</v>
      </c>
      <c r="C136" s="336">
        <v>10</v>
      </c>
      <c r="D136" s="336">
        <f>C135</f>
        <v>1</v>
      </c>
      <c r="E136" s="336">
        <f>ROUNDUP((D135/0.2)+1,0)</f>
        <v>29</v>
      </c>
      <c r="F136" s="337">
        <f>E135-0.04</f>
        <v>2.96</v>
      </c>
      <c r="G136" s="338">
        <f t="shared" ref="G136:G137" si="20">ROUND(D136*E136*F136,2)</f>
        <v>85.84</v>
      </c>
      <c r="H136" s="339">
        <f>IF($C136=10,D136*F136*E136,0)</f>
        <v>85.84</v>
      </c>
    </row>
    <row r="137" spans="1:8">
      <c r="A137" s="44"/>
      <c r="B137" s="335" t="s">
        <v>810</v>
      </c>
      <c r="C137" s="336">
        <v>10</v>
      </c>
      <c r="D137" s="336">
        <f>D136</f>
        <v>1</v>
      </c>
      <c r="E137" s="336">
        <f>ROUNDUP((E135/0.2)+1,0)</f>
        <v>16</v>
      </c>
      <c r="F137" s="337">
        <f>D135-0.04</f>
        <v>5.46</v>
      </c>
      <c r="G137" s="338">
        <f t="shared" si="20"/>
        <v>87.36</v>
      </c>
      <c r="H137" s="339">
        <f>IF($C137=10,D137*F137*E137,0)</f>
        <v>87.36</v>
      </c>
    </row>
    <row r="138" spans="1:8">
      <c r="A138" s="44"/>
      <c r="B138" s="283" t="s">
        <v>836</v>
      </c>
      <c r="C138" s="40">
        <v>1</v>
      </c>
      <c r="D138" s="42">
        <v>18.297999999999998</v>
      </c>
      <c r="E138" s="42">
        <v>3</v>
      </c>
      <c r="F138" s="35"/>
      <c r="G138" s="35"/>
      <c r="H138" s="33"/>
    </row>
    <row r="139" spans="1:8">
      <c r="A139" s="44"/>
      <c r="B139" s="335" t="s">
        <v>809</v>
      </c>
      <c r="C139" s="336">
        <v>10</v>
      </c>
      <c r="D139" s="336">
        <f>C138</f>
        <v>1</v>
      </c>
      <c r="E139" s="336">
        <f>ROUNDUP((D138/0.2)+1,0)</f>
        <v>93</v>
      </c>
      <c r="F139" s="337">
        <f>E138-0.04</f>
        <v>2.96</v>
      </c>
      <c r="G139" s="338">
        <f t="shared" ref="G139:G140" si="21">ROUND(D139*E139*F139,2)</f>
        <v>275.27999999999997</v>
      </c>
      <c r="H139" s="339">
        <f>IF($C139=10,D139*F139*E139,0)</f>
        <v>275.27999999999997</v>
      </c>
    </row>
    <row r="140" spans="1:8">
      <c r="A140" s="44"/>
      <c r="B140" s="335" t="s">
        <v>810</v>
      </c>
      <c r="C140" s="336">
        <v>10</v>
      </c>
      <c r="D140" s="336">
        <f>D139</f>
        <v>1</v>
      </c>
      <c r="E140" s="336">
        <f>ROUNDUP((E138/0.2)+1,0)</f>
        <v>16</v>
      </c>
      <c r="F140" s="337">
        <f>D138-0.04</f>
        <v>18.257999999999999</v>
      </c>
      <c r="G140" s="338">
        <f t="shared" si="21"/>
        <v>292.13</v>
      </c>
      <c r="H140" s="339">
        <f>IF($C140=10,D140*F140*E140,0)</f>
        <v>292.12799999999999</v>
      </c>
    </row>
    <row r="141" spans="1:8">
      <c r="A141" s="44"/>
      <c r="B141" s="283" t="s">
        <v>836</v>
      </c>
      <c r="C141" s="40">
        <v>1</v>
      </c>
      <c r="D141" s="42">
        <v>10.098000000000001</v>
      </c>
      <c r="E141" s="42">
        <v>3</v>
      </c>
      <c r="F141" s="35"/>
      <c r="G141" s="35"/>
      <c r="H141" s="33"/>
    </row>
    <row r="142" spans="1:8">
      <c r="A142" s="44"/>
      <c r="B142" s="335" t="s">
        <v>809</v>
      </c>
      <c r="C142" s="336">
        <v>10</v>
      </c>
      <c r="D142" s="336">
        <f>C141</f>
        <v>1</v>
      </c>
      <c r="E142" s="336">
        <f>ROUNDUP((D141/0.2)+1,0)</f>
        <v>52</v>
      </c>
      <c r="F142" s="337">
        <f>E141-0.04</f>
        <v>2.96</v>
      </c>
      <c r="G142" s="338">
        <f t="shared" ref="G142:G143" si="22">ROUND(D142*E142*F142,2)</f>
        <v>153.91999999999999</v>
      </c>
      <c r="H142" s="339">
        <f>IF($C142=10,D142*F142*E142,0)</f>
        <v>153.91999999999999</v>
      </c>
    </row>
    <row r="143" spans="1:8">
      <c r="A143" s="44"/>
      <c r="B143" s="335" t="s">
        <v>810</v>
      </c>
      <c r="C143" s="336">
        <v>10</v>
      </c>
      <c r="D143" s="336">
        <f>D142</f>
        <v>1</v>
      </c>
      <c r="E143" s="336">
        <f>ROUNDUP((E141/0.2)+1,0)</f>
        <v>16</v>
      </c>
      <c r="F143" s="337">
        <f>D141-0.04</f>
        <v>10.058000000000002</v>
      </c>
      <c r="G143" s="338">
        <f t="shared" si="22"/>
        <v>160.93</v>
      </c>
      <c r="H143" s="339">
        <f>IF($C143=10,D143*F143*E143,0)</f>
        <v>160.92800000000003</v>
      </c>
    </row>
    <row r="144" spans="1:8">
      <c r="A144" s="44"/>
      <c r="B144" s="283" t="s">
        <v>836</v>
      </c>
      <c r="C144" s="40">
        <v>1</v>
      </c>
      <c r="D144" s="42">
        <v>3.3</v>
      </c>
      <c r="E144" s="42">
        <v>3</v>
      </c>
      <c r="F144" s="35"/>
      <c r="G144" s="35"/>
      <c r="H144" s="33"/>
    </row>
    <row r="145" spans="1:8">
      <c r="A145" s="44"/>
      <c r="B145" s="335" t="s">
        <v>809</v>
      </c>
      <c r="C145" s="336">
        <v>10</v>
      </c>
      <c r="D145" s="336">
        <f>C144</f>
        <v>1</v>
      </c>
      <c r="E145" s="336">
        <f>ROUNDUP((D144/0.2)+1,0)</f>
        <v>18</v>
      </c>
      <c r="F145" s="337">
        <f>E144-0.04</f>
        <v>2.96</v>
      </c>
      <c r="G145" s="338">
        <f t="shared" ref="G145:G146" si="23">ROUND(D145*E145*F145,2)</f>
        <v>53.28</v>
      </c>
      <c r="H145" s="339">
        <f>IF($C145=10,D145*F145*E145,0)</f>
        <v>53.28</v>
      </c>
    </row>
    <row r="146" spans="1:8">
      <c r="A146" s="44"/>
      <c r="B146" s="335" t="s">
        <v>810</v>
      </c>
      <c r="C146" s="336">
        <v>10</v>
      </c>
      <c r="D146" s="336">
        <f>D145</f>
        <v>1</v>
      </c>
      <c r="E146" s="336">
        <f>ROUNDUP((E144/0.2)+1,0)</f>
        <v>16</v>
      </c>
      <c r="F146" s="337">
        <f>D144-0.04</f>
        <v>3.26</v>
      </c>
      <c r="G146" s="338">
        <f t="shared" si="23"/>
        <v>52.16</v>
      </c>
      <c r="H146" s="339">
        <f>IF($C146=10,D146*F146*E146,0)</f>
        <v>52.16</v>
      </c>
    </row>
    <row r="147" spans="1:8">
      <c r="A147" s="44"/>
      <c r="B147" s="283" t="s">
        <v>836</v>
      </c>
      <c r="C147" s="40">
        <v>1</v>
      </c>
      <c r="D147" s="42">
        <v>5.95</v>
      </c>
      <c r="E147" s="42">
        <v>3</v>
      </c>
      <c r="F147" s="35"/>
      <c r="G147" s="35"/>
      <c r="H147" s="33"/>
    </row>
    <row r="148" spans="1:8">
      <c r="A148" s="44"/>
      <c r="B148" s="335" t="s">
        <v>809</v>
      </c>
      <c r="C148" s="336">
        <v>10</v>
      </c>
      <c r="D148" s="336">
        <f>C147</f>
        <v>1</v>
      </c>
      <c r="E148" s="336">
        <f>ROUNDUP((D147/0.2)+1,0)</f>
        <v>31</v>
      </c>
      <c r="F148" s="337">
        <f>E147-0.04</f>
        <v>2.96</v>
      </c>
      <c r="G148" s="338">
        <f t="shared" ref="G148:G149" si="24">ROUND(D148*E148*F148,2)</f>
        <v>91.76</v>
      </c>
      <c r="H148" s="339">
        <f>IF($C148=10,D148*F148*E148,0)</f>
        <v>91.76</v>
      </c>
    </row>
    <row r="149" spans="1:8">
      <c r="A149" s="44"/>
      <c r="B149" s="335" t="s">
        <v>810</v>
      </c>
      <c r="C149" s="336">
        <v>10</v>
      </c>
      <c r="D149" s="336">
        <f>D148</f>
        <v>1</v>
      </c>
      <c r="E149" s="336">
        <f>ROUNDUP((E147/0.2)+1,0)</f>
        <v>16</v>
      </c>
      <c r="F149" s="337">
        <f>D147-0.04</f>
        <v>5.91</v>
      </c>
      <c r="G149" s="338">
        <f t="shared" si="24"/>
        <v>94.56</v>
      </c>
      <c r="H149" s="339">
        <f>IF($C149=10,D149*F149*E149,0)</f>
        <v>94.56</v>
      </c>
    </row>
    <row r="150" spans="1:8">
      <c r="A150" s="44"/>
      <c r="B150" s="283" t="s">
        <v>833</v>
      </c>
      <c r="C150" s="50">
        <v>1</v>
      </c>
      <c r="D150" s="51">
        <f>3+2.8+2.791</f>
        <v>8.5909999999999993</v>
      </c>
      <c r="E150" s="42">
        <v>3</v>
      </c>
      <c r="F150" s="35"/>
      <c r="G150" s="35"/>
      <c r="H150" s="33"/>
    </row>
    <row r="151" spans="1:8">
      <c r="A151" s="44"/>
      <c r="B151" s="335" t="s">
        <v>809</v>
      </c>
      <c r="C151" s="336">
        <v>10</v>
      </c>
      <c r="D151" s="336">
        <f>C150</f>
        <v>1</v>
      </c>
      <c r="E151" s="336">
        <f>ROUNDUP((D150/0.2)+1,0)</f>
        <v>44</v>
      </c>
      <c r="F151" s="337">
        <f>E150-0.04</f>
        <v>2.96</v>
      </c>
      <c r="G151" s="338">
        <f t="shared" ref="G151:G152" si="25">ROUND(D151*E151*F151,2)</f>
        <v>130.24</v>
      </c>
      <c r="H151" s="339">
        <f>IF($C151=10,D151*F151*E151,0)</f>
        <v>130.24</v>
      </c>
    </row>
    <row r="152" spans="1:8">
      <c r="A152" s="44"/>
      <c r="B152" s="335" t="s">
        <v>810</v>
      </c>
      <c r="C152" s="336">
        <v>10</v>
      </c>
      <c r="D152" s="336">
        <f>D151</f>
        <v>1</v>
      </c>
      <c r="E152" s="336">
        <f>ROUNDUP((E150/0.2)+1,0)</f>
        <v>16</v>
      </c>
      <c r="F152" s="337">
        <f>D150-0.04</f>
        <v>8.5510000000000002</v>
      </c>
      <c r="G152" s="338">
        <f t="shared" si="25"/>
        <v>136.82</v>
      </c>
      <c r="H152" s="339">
        <f>IF($C152=10,D152*F152*E152,0)</f>
        <v>136.816</v>
      </c>
    </row>
    <row r="153" spans="1:8">
      <c r="A153" s="44"/>
      <c r="B153" s="283" t="s">
        <v>737</v>
      </c>
      <c r="C153" s="50">
        <v>2</v>
      </c>
      <c r="D153" s="51">
        <f>3.5</f>
        <v>3.5</v>
      </c>
      <c r="E153" s="42">
        <v>3</v>
      </c>
      <c r="F153" s="35"/>
      <c r="G153" s="35"/>
      <c r="H153" s="33"/>
    </row>
    <row r="154" spans="1:8">
      <c r="A154" s="44"/>
      <c r="B154" s="335" t="s">
        <v>809</v>
      </c>
      <c r="C154" s="336">
        <v>10</v>
      </c>
      <c r="D154" s="336">
        <f>C153</f>
        <v>2</v>
      </c>
      <c r="E154" s="336">
        <f>ROUNDUP((D153/0.2)+1,0)</f>
        <v>19</v>
      </c>
      <c r="F154" s="337">
        <f>E153-0.04</f>
        <v>2.96</v>
      </c>
      <c r="G154" s="338">
        <f t="shared" ref="G154:G155" si="26">ROUND(D154*E154*F154,2)</f>
        <v>112.48</v>
      </c>
      <c r="H154" s="339">
        <f>IF($C154=10,D154*F154*E154,0)</f>
        <v>112.48</v>
      </c>
    </row>
    <row r="155" spans="1:8">
      <c r="A155" s="44"/>
      <c r="B155" s="335" t="s">
        <v>810</v>
      </c>
      <c r="C155" s="336">
        <v>10</v>
      </c>
      <c r="D155" s="336">
        <f>D154</f>
        <v>2</v>
      </c>
      <c r="E155" s="336">
        <f>ROUNDUP((E153/0.2)+1,0)</f>
        <v>16</v>
      </c>
      <c r="F155" s="337">
        <f>D153-0.04</f>
        <v>3.46</v>
      </c>
      <c r="G155" s="338">
        <f t="shared" si="26"/>
        <v>110.72</v>
      </c>
      <c r="H155" s="339">
        <f>IF($C155=10,D155*F155*E155,0)</f>
        <v>110.72</v>
      </c>
    </row>
    <row r="156" spans="1:8">
      <c r="A156" s="44"/>
      <c r="B156" s="48" t="s">
        <v>844</v>
      </c>
      <c r="C156" s="40">
        <v>1</v>
      </c>
      <c r="D156" s="42">
        <v>8</v>
      </c>
      <c r="E156" s="51">
        <v>3</v>
      </c>
      <c r="F156" s="35"/>
      <c r="G156" s="35"/>
      <c r="H156" s="33"/>
    </row>
    <row r="157" spans="1:8">
      <c r="A157" s="44"/>
      <c r="B157" s="335" t="s">
        <v>809</v>
      </c>
      <c r="C157" s="336">
        <v>10</v>
      </c>
      <c r="D157" s="336">
        <f>C156</f>
        <v>1</v>
      </c>
      <c r="E157" s="336">
        <f>ROUNDUP((D156/0.2)+1,0)</f>
        <v>41</v>
      </c>
      <c r="F157" s="337">
        <f>E156-0.04</f>
        <v>2.96</v>
      </c>
      <c r="G157" s="338">
        <f t="shared" ref="G157:G158" si="27">ROUND(D157*E157*F157,2)</f>
        <v>121.36</v>
      </c>
      <c r="H157" s="339">
        <f>IF($C157=10,D157*F157*E157,0)</f>
        <v>121.36</v>
      </c>
    </row>
    <row r="158" spans="1:8">
      <c r="A158" s="44"/>
      <c r="B158" s="335" t="s">
        <v>810</v>
      </c>
      <c r="C158" s="336">
        <v>10</v>
      </c>
      <c r="D158" s="336">
        <f>D157</f>
        <v>1</v>
      </c>
      <c r="E158" s="336">
        <f>ROUNDUP((E156/0.2)+1,0)</f>
        <v>16</v>
      </c>
      <c r="F158" s="337">
        <f>D156-0.04</f>
        <v>7.96</v>
      </c>
      <c r="G158" s="338">
        <f t="shared" si="27"/>
        <v>127.36</v>
      </c>
      <c r="H158" s="339">
        <f>IF($C158=10,D158*F158*E158,0)</f>
        <v>127.36</v>
      </c>
    </row>
    <row r="159" spans="1:8">
      <c r="A159" s="44"/>
      <c r="B159" s="41" t="s">
        <v>845</v>
      </c>
      <c r="C159" s="40">
        <v>1</v>
      </c>
      <c r="D159" s="42">
        <v>11.55</v>
      </c>
      <c r="E159" s="51">
        <v>3</v>
      </c>
      <c r="F159" s="35"/>
      <c r="G159" s="35"/>
      <c r="H159" s="33"/>
    </row>
    <row r="160" spans="1:8">
      <c r="A160" s="44"/>
      <c r="B160" s="335" t="s">
        <v>809</v>
      </c>
      <c r="C160" s="336">
        <v>10</v>
      </c>
      <c r="D160" s="336">
        <f>C159</f>
        <v>1</v>
      </c>
      <c r="E160" s="336">
        <f>ROUNDUP((D159/0.2)+1,0)</f>
        <v>59</v>
      </c>
      <c r="F160" s="337">
        <f>E159-0.04</f>
        <v>2.96</v>
      </c>
      <c r="G160" s="338">
        <f t="shared" ref="G160:G161" si="28">ROUND(D160*E160*F160,2)</f>
        <v>174.64</v>
      </c>
      <c r="H160" s="339">
        <f>IF($C160=10,D160*F160*E160,0)</f>
        <v>174.64</v>
      </c>
    </row>
    <row r="161" spans="1:8">
      <c r="A161" s="44"/>
      <c r="B161" s="335" t="s">
        <v>810</v>
      </c>
      <c r="C161" s="336">
        <v>10</v>
      </c>
      <c r="D161" s="336">
        <f>D160</f>
        <v>1</v>
      </c>
      <c r="E161" s="336">
        <f>ROUNDUP((E159/0.2)+1,0)</f>
        <v>16</v>
      </c>
      <c r="F161" s="337">
        <f>D159-0.04</f>
        <v>11.510000000000002</v>
      </c>
      <c r="G161" s="338">
        <f t="shared" si="28"/>
        <v>184.16</v>
      </c>
      <c r="H161" s="339">
        <f>IF($C161=10,D161*F161*E161,0)</f>
        <v>184.16000000000003</v>
      </c>
    </row>
    <row r="162" spans="1:8">
      <c r="A162" s="44"/>
      <c r="B162" s="335"/>
      <c r="C162" s="336"/>
      <c r="D162" s="336"/>
      <c r="E162" s="336"/>
      <c r="F162" s="337"/>
      <c r="G162" s="338"/>
      <c r="H162" s="339"/>
    </row>
    <row r="163" spans="1:8">
      <c r="A163" s="44"/>
      <c r="B163" s="340" t="s">
        <v>811</v>
      </c>
      <c r="C163" s="336"/>
      <c r="D163" s="336"/>
      <c r="E163" s="336"/>
      <c r="F163" s="337"/>
      <c r="G163" s="338"/>
      <c r="H163" s="339">
        <f>SUM(H124:H162)*1.1</f>
        <v>5360.1372000000001</v>
      </c>
    </row>
    <row r="164" spans="1:8">
      <c r="A164" s="44"/>
      <c r="B164" s="341" t="s">
        <v>812</v>
      </c>
      <c r="C164" s="342"/>
      <c r="D164" s="343"/>
      <c r="E164" s="336"/>
      <c r="F164" s="337"/>
      <c r="G164" s="338"/>
      <c r="H164" s="339">
        <f>10*10/162.2</f>
        <v>0.61652281134401976</v>
      </c>
    </row>
    <row r="165" spans="1:8">
      <c r="A165" s="44"/>
      <c r="B165" s="335" t="s">
        <v>813</v>
      </c>
      <c r="C165" s="336"/>
      <c r="D165" s="336"/>
      <c r="E165" s="336"/>
      <c r="F165" s="337"/>
      <c r="G165" s="338"/>
      <c r="H165" s="339">
        <f>ROUND(H164*H163,2)</f>
        <v>3304.65</v>
      </c>
    </row>
    <row r="166" spans="1:8">
      <c r="A166" s="38"/>
      <c r="B166" s="37"/>
      <c r="C166" s="33"/>
      <c r="D166" s="35"/>
      <c r="E166" s="35"/>
      <c r="F166" s="35"/>
      <c r="G166" s="36"/>
      <c r="H166" s="38"/>
    </row>
    <row r="167" spans="1:8">
      <c r="A167" s="38"/>
      <c r="B167" s="37" t="s">
        <v>814</v>
      </c>
      <c r="C167" s="33"/>
      <c r="D167" s="35"/>
      <c r="E167" s="35"/>
      <c r="F167" s="35"/>
      <c r="G167" s="36"/>
      <c r="H167" s="344">
        <f>ROUNDUP(H165,0)</f>
        <v>3305</v>
      </c>
    </row>
    <row r="168" spans="1:8">
      <c r="A168" s="44"/>
      <c r="B168" s="48"/>
      <c r="C168" s="40"/>
      <c r="D168" s="42"/>
      <c r="E168" s="42"/>
      <c r="F168" s="42"/>
      <c r="G168" s="45"/>
      <c r="H168" s="345"/>
    </row>
    <row r="169" spans="1:8">
      <c r="A169" s="38">
        <f>A121+1</f>
        <v>10</v>
      </c>
      <c r="B169" s="37" t="s">
        <v>816</v>
      </c>
      <c r="C169" s="33"/>
      <c r="D169" s="35"/>
      <c r="E169" s="35"/>
      <c r="F169" s="35"/>
      <c r="G169" s="35"/>
      <c r="H169" s="33"/>
    </row>
    <row r="170" spans="1:8">
      <c r="A170" s="44"/>
      <c r="B170" s="41" t="s">
        <v>795</v>
      </c>
      <c r="C170" s="33">
        <f>2*2</f>
        <v>4</v>
      </c>
      <c r="D170" s="35">
        <v>2.5</v>
      </c>
      <c r="E170" s="35"/>
      <c r="F170" s="35">
        <v>0.15</v>
      </c>
      <c r="G170" s="35">
        <f>PRODUCT(C170:F170)</f>
        <v>1.5</v>
      </c>
      <c r="H170" s="33" t="s">
        <v>6</v>
      </c>
    </row>
    <row r="171" spans="1:8">
      <c r="A171" s="44"/>
      <c r="B171" s="41" t="s">
        <v>796</v>
      </c>
      <c r="C171" s="40">
        <f>1*2</f>
        <v>2</v>
      </c>
      <c r="D171" s="42">
        <v>2.5</v>
      </c>
      <c r="E171" s="42"/>
      <c r="F171" s="35">
        <v>0.15</v>
      </c>
      <c r="G171" s="35">
        <f t="shared" ref="G171:G173" si="29">PRODUCT(C171:F171)</f>
        <v>0.75</v>
      </c>
      <c r="H171" s="33" t="s">
        <v>6</v>
      </c>
    </row>
    <row r="172" spans="1:8">
      <c r="A172" s="44"/>
      <c r="B172" s="41" t="s">
        <v>831</v>
      </c>
      <c r="C172" s="40">
        <f>1*2</f>
        <v>2</v>
      </c>
      <c r="D172" s="42">
        <v>12.015000000000001</v>
      </c>
      <c r="E172" s="42"/>
      <c r="F172" s="35">
        <v>0.15</v>
      </c>
      <c r="G172" s="35">
        <f t="shared" si="29"/>
        <v>3.6044999999999998</v>
      </c>
      <c r="H172" s="33" t="s">
        <v>6</v>
      </c>
    </row>
    <row r="173" spans="1:8">
      <c r="A173" s="44"/>
      <c r="B173" s="41" t="s">
        <v>832</v>
      </c>
      <c r="C173" s="40">
        <f t="shared" ref="C173:C179" si="30">1*2</f>
        <v>2</v>
      </c>
      <c r="D173" s="51">
        <v>52.62</v>
      </c>
      <c r="E173" s="42"/>
      <c r="F173" s="35">
        <v>0.15</v>
      </c>
      <c r="G173" s="35">
        <f t="shared" si="29"/>
        <v>15.785999999999998</v>
      </c>
      <c r="H173" s="33" t="s">
        <v>6</v>
      </c>
    </row>
    <row r="174" spans="1:8">
      <c r="A174" s="53"/>
      <c r="B174" s="41" t="s">
        <v>797</v>
      </c>
      <c r="C174" s="40">
        <f t="shared" si="30"/>
        <v>2</v>
      </c>
      <c r="D174" s="42">
        <v>5.5</v>
      </c>
      <c r="E174" s="51"/>
      <c r="F174" s="35">
        <v>0.15</v>
      </c>
      <c r="G174" s="35">
        <f t="shared" ref="G174:G179" si="31">PRODUCT(C174:F174)</f>
        <v>1.65</v>
      </c>
      <c r="H174" s="33" t="s">
        <v>6</v>
      </c>
    </row>
    <row r="175" spans="1:8">
      <c r="A175" s="50"/>
      <c r="B175" s="55" t="s">
        <v>836</v>
      </c>
      <c r="C175" s="50">
        <v>1</v>
      </c>
      <c r="D175" s="51">
        <v>107.93</v>
      </c>
      <c r="E175" s="51"/>
      <c r="F175" s="51">
        <v>0.15</v>
      </c>
      <c r="G175" s="35">
        <f>PRODUCT(C175:F175)</f>
        <v>16.189499999999999</v>
      </c>
      <c r="H175" s="33" t="s">
        <v>6</v>
      </c>
    </row>
    <row r="176" spans="1:8">
      <c r="A176" s="53"/>
      <c r="B176" s="55" t="s">
        <v>833</v>
      </c>
      <c r="C176" s="40">
        <f t="shared" si="30"/>
        <v>2</v>
      </c>
      <c r="D176" s="51">
        <f>3+2.8+2.791</f>
        <v>8.5909999999999993</v>
      </c>
      <c r="E176" s="51"/>
      <c r="F176" s="35">
        <v>0.15</v>
      </c>
      <c r="G176" s="35">
        <f t="shared" si="31"/>
        <v>2.5772999999999997</v>
      </c>
      <c r="H176" s="33" t="s">
        <v>6</v>
      </c>
    </row>
    <row r="177" spans="1:8">
      <c r="A177" s="53"/>
      <c r="B177" s="55" t="s">
        <v>737</v>
      </c>
      <c r="C177" s="33">
        <f>2*2</f>
        <v>4</v>
      </c>
      <c r="D177" s="51">
        <f>3.5</f>
        <v>3.5</v>
      </c>
      <c r="E177" s="51"/>
      <c r="F177" s="35">
        <v>0.15</v>
      </c>
      <c r="G177" s="35">
        <f t="shared" si="31"/>
        <v>2.1</v>
      </c>
      <c r="H177" s="33" t="s">
        <v>6</v>
      </c>
    </row>
    <row r="178" spans="1:8">
      <c r="A178" s="40"/>
      <c r="B178" s="41" t="s">
        <v>844</v>
      </c>
      <c r="C178" s="40">
        <f t="shared" si="30"/>
        <v>2</v>
      </c>
      <c r="D178" s="42">
        <v>8</v>
      </c>
      <c r="E178" s="51"/>
      <c r="F178" s="35">
        <v>0.15</v>
      </c>
      <c r="G178" s="51">
        <f t="shared" si="31"/>
        <v>2.4</v>
      </c>
      <c r="H178" s="33" t="s">
        <v>6</v>
      </c>
    </row>
    <row r="179" spans="1:8">
      <c r="A179" s="40"/>
      <c r="B179" s="41" t="s">
        <v>845</v>
      </c>
      <c r="C179" s="40">
        <f t="shared" si="30"/>
        <v>2</v>
      </c>
      <c r="D179" s="42">
        <v>11.55</v>
      </c>
      <c r="E179" s="51"/>
      <c r="F179" s="35">
        <v>0.15</v>
      </c>
      <c r="G179" s="51">
        <f t="shared" si="31"/>
        <v>3.4650000000000003</v>
      </c>
      <c r="H179" s="33" t="s">
        <v>6</v>
      </c>
    </row>
    <row r="180" spans="1:8">
      <c r="A180" s="44"/>
      <c r="B180" s="41"/>
      <c r="C180" s="40"/>
      <c r="D180" s="42"/>
      <c r="E180" s="42"/>
      <c r="F180" s="42"/>
      <c r="G180" s="42"/>
      <c r="H180" s="40"/>
    </row>
    <row r="181" spans="1:8">
      <c r="A181" s="38"/>
      <c r="B181" s="34"/>
      <c r="C181" s="33"/>
      <c r="D181" s="35"/>
      <c r="E181" s="35"/>
      <c r="F181" s="36" t="s">
        <v>33</v>
      </c>
      <c r="G181" s="36">
        <f>SUM(G170:G180)*1.1</f>
        <v>55.024529999999999</v>
      </c>
      <c r="H181" s="38" t="s">
        <v>6</v>
      </c>
    </row>
    <row r="182" spans="1:8">
      <c r="A182" s="38"/>
      <c r="B182" s="37"/>
      <c r="C182" s="33"/>
      <c r="D182" s="35"/>
      <c r="E182" s="35"/>
      <c r="F182" s="35"/>
      <c r="G182" s="36"/>
      <c r="H182" s="38"/>
    </row>
    <row r="183" spans="1:8">
      <c r="A183" s="38"/>
      <c r="B183" s="37" t="s">
        <v>815</v>
      </c>
      <c r="C183" s="33"/>
      <c r="D183" s="35"/>
      <c r="E183" s="35"/>
      <c r="F183" s="35"/>
      <c r="G183" s="36">
        <f>ROUNDUP(G181,0)</f>
        <v>56</v>
      </c>
      <c r="H183" s="38" t="s">
        <v>6</v>
      </c>
    </row>
    <row r="184" spans="1:8">
      <c r="A184" s="44"/>
      <c r="B184" s="48"/>
      <c r="C184" s="40"/>
      <c r="D184" s="42"/>
      <c r="E184" s="42"/>
      <c r="F184" s="42"/>
      <c r="G184" s="45"/>
      <c r="H184" s="44"/>
    </row>
    <row r="185" spans="1:8">
      <c r="A185" s="38">
        <f>A169+1</f>
        <v>11</v>
      </c>
      <c r="B185" s="37" t="s">
        <v>817</v>
      </c>
      <c r="C185" s="33"/>
      <c r="D185" s="35"/>
      <c r="E185" s="35"/>
      <c r="F185" s="35"/>
      <c r="G185" s="35"/>
      <c r="H185" s="33"/>
    </row>
    <row r="186" spans="1:8">
      <c r="A186" s="44"/>
      <c r="B186" s="41" t="s">
        <v>795</v>
      </c>
      <c r="C186" s="33">
        <v>2</v>
      </c>
      <c r="D186" s="35">
        <v>2.5</v>
      </c>
      <c r="E186" s="35">
        <v>3</v>
      </c>
      <c r="F186" s="35"/>
      <c r="G186" s="35">
        <f>PRODUCT(C186:F186)</f>
        <v>15</v>
      </c>
      <c r="H186" s="33" t="s">
        <v>6</v>
      </c>
    </row>
    <row r="187" spans="1:8">
      <c r="A187" s="44"/>
      <c r="B187" s="41" t="s">
        <v>796</v>
      </c>
      <c r="C187" s="40">
        <v>1</v>
      </c>
      <c r="D187" s="42">
        <v>2.5</v>
      </c>
      <c r="E187" s="35">
        <v>3</v>
      </c>
      <c r="F187" s="35"/>
      <c r="G187" s="35">
        <f t="shared" ref="G187:G189" si="32">PRODUCT(C187:F187)</f>
        <v>7.5</v>
      </c>
      <c r="H187" s="33" t="s">
        <v>6</v>
      </c>
    </row>
    <row r="188" spans="1:8">
      <c r="A188" s="44"/>
      <c r="B188" s="41" t="s">
        <v>831</v>
      </c>
      <c r="C188" s="40">
        <v>1</v>
      </c>
      <c r="D188" s="42">
        <v>12.015000000000001</v>
      </c>
      <c r="E188" s="42">
        <v>3</v>
      </c>
      <c r="F188" s="35"/>
      <c r="G188" s="35">
        <f t="shared" si="32"/>
        <v>36.045000000000002</v>
      </c>
      <c r="H188" s="33" t="s">
        <v>6</v>
      </c>
    </row>
    <row r="189" spans="1:8">
      <c r="A189" s="44"/>
      <c r="B189" s="41" t="s">
        <v>832</v>
      </c>
      <c r="C189" s="50">
        <v>1</v>
      </c>
      <c r="D189" s="51">
        <v>52.62</v>
      </c>
      <c r="E189" s="42">
        <v>3.3</v>
      </c>
      <c r="F189" s="35"/>
      <c r="G189" s="35">
        <f t="shared" si="32"/>
        <v>173.64599999999999</v>
      </c>
      <c r="H189" s="33" t="s">
        <v>6</v>
      </c>
    </row>
    <row r="190" spans="1:8">
      <c r="A190" s="53"/>
      <c r="B190" s="41" t="s">
        <v>797</v>
      </c>
      <c r="C190" s="40">
        <v>1</v>
      </c>
      <c r="D190" s="42">
        <v>5.5</v>
      </c>
      <c r="E190" s="42">
        <v>3</v>
      </c>
      <c r="F190" s="51"/>
      <c r="G190" s="35">
        <f t="shared" ref="G190:G195" si="33">PRODUCT(C190:F190)</f>
        <v>16.5</v>
      </c>
      <c r="H190" s="33" t="s">
        <v>6</v>
      </c>
    </row>
    <row r="191" spans="1:8">
      <c r="A191" s="50"/>
      <c r="B191" s="55" t="s">
        <v>836</v>
      </c>
      <c r="C191" s="50">
        <v>1</v>
      </c>
      <c r="D191" s="51">
        <v>107.93</v>
      </c>
      <c r="E191" s="51"/>
      <c r="F191" s="51"/>
      <c r="G191" s="35">
        <f>PRODUCT(C191:F191)</f>
        <v>107.93</v>
      </c>
      <c r="H191" s="33" t="s">
        <v>6</v>
      </c>
    </row>
    <row r="192" spans="1:8">
      <c r="A192" s="53"/>
      <c r="B192" s="55" t="s">
        <v>833</v>
      </c>
      <c r="C192" s="50">
        <v>1</v>
      </c>
      <c r="D192" s="51">
        <f>3+2.8+2.791</f>
        <v>8.5909999999999993</v>
      </c>
      <c r="E192" s="42">
        <v>3</v>
      </c>
      <c r="F192" s="51"/>
      <c r="G192" s="35">
        <f t="shared" si="33"/>
        <v>25.772999999999996</v>
      </c>
      <c r="H192" s="33" t="s">
        <v>6</v>
      </c>
    </row>
    <row r="193" spans="1:8">
      <c r="A193" s="53"/>
      <c r="B193" s="55" t="s">
        <v>737</v>
      </c>
      <c r="C193" s="50">
        <v>2</v>
      </c>
      <c r="D193" s="51">
        <f>3.5</f>
        <v>3.5</v>
      </c>
      <c r="E193" s="42">
        <v>3</v>
      </c>
      <c r="F193" s="51"/>
      <c r="G193" s="35">
        <f t="shared" si="33"/>
        <v>21</v>
      </c>
      <c r="H193" s="33" t="s">
        <v>6</v>
      </c>
    </row>
    <row r="194" spans="1:8">
      <c r="A194" s="40"/>
      <c r="B194" s="41" t="s">
        <v>844</v>
      </c>
      <c r="C194" s="50">
        <v>1</v>
      </c>
      <c r="D194" s="42">
        <v>8</v>
      </c>
      <c r="E194" s="42">
        <v>3</v>
      </c>
      <c r="F194" s="35"/>
      <c r="G194" s="51">
        <f t="shared" si="33"/>
        <v>24</v>
      </c>
      <c r="H194" s="33" t="s">
        <v>6</v>
      </c>
    </row>
    <row r="195" spans="1:8">
      <c r="A195" s="40"/>
      <c r="B195" s="41" t="s">
        <v>845</v>
      </c>
      <c r="C195" s="50">
        <v>1</v>
      </c>
      <c r="D195" s="42">
        <v>11.55</v>
      </c>
      <c r="E195" s="42">
        <v>3</v>
      </c>
      <c r="F195" s="35"/>
      <c r="G195" s="51">
        <f t="shared" si="33"/>
        <v>34.650000000000006</v>
      </c>
      <c r="H195" s="33" t="s">
        <v>6</v>
      </c>
    </row>
    <row r="196" spans="1:8">
      <c r="A196" s="44"/>
      <c r="B196" s="41"/>
      <c r="C196" s="40"/>
      <c r="D196" s="42"/>
      <c r="E196" s="42"/>
      <c r="F196" s="42"/>
      <c r="G196" s="42"/>
      <c r="H196" s="40"/>
    </row>
    <row r="197" spans="1:8">
      <c r="A197" s="38"/>
      <c r="B197" s="34"/>
      <c r="C197" s="33"/>
      <c r="D197" s="35"/>
      <c r="E197" s="35"/>
      <c r="F197" s="36" t="s">
        <v>33</v>
      </c>
      <c r="G197" s="36">
        <f>SUM(G186:G196)*1.1</f>
        <v>508.2484</v>
      </c>
      <c r="H197" s="38" t="s">
        <v>6</v>
      </c>
    </row>
    <row r="198" spans="1:8">
      <c r="A198" s="38"/>
      <c r="B198" s="37"/>
      <c r="C198" s="33"/>
      <c r="D198" s="35"/>
      <c r="E198" s="35"/>
      <c r="F198" s="35"/>
      <c r="G198" s="36"/>
      <c r="H198" s="38"/>
    </row>
    <row r="199" spans="1:8">
      <c r="A199" s="38"/>
      <c r="B199" s="37" t="s">
        <v>818</v>
      </c>
      <c r="C199" s="33"/>
      <c r="D199" s="35"/>
      <c r="E199" s="35"/>
      <c r="F199" s="35"/>
      <c r="G199" s="36">
        <f>ROUNDUP(G197,0)</f>
        <v>509</v>
      </c>
      <c r="H199" s="38" t="s">
        <v>6</v>
      </c>
    </row>
    <row r="200" spans="1:8">
      <c r="A200" s="44"/>
      <c r="B200" s="48"/>
      <c r="C200" s="40"/>
      <c r="D200" s="42"/>
      <c r="E200" s="42"/>
      <c r="F200" s="42"/>
      <c r="G200" s="45"/>
      <c r="H200" s="44"/>
    </row>
    <row r="201" spans="1:8">
      <c r="A201" s="38">
        <f>A185+1</f>
        <v>12</v>
      </c>
      <c r="B201" s="37" t="s">
        <v>819</v>
      </c>
      <c r="C201" s="33"/>
      <c r="D201" s="35"/>
      <c r="E201" s="35"/>
      <c r="F201" s="35"/>
      <c r="G201" s="35"/>
      <c r="H201" s="33"/>
    </row>
    <row r="202" spans="1:8">
      <c r="A202" s="44"/>
      <c r="B202" s="41" t="s">
        <v>795</v>
      </c>
      <c r="C202" s="33">
        <f>2*2</f>
        <v>4</v>
      </c>
      <c r="D202" s="35">
        <v>2.5</v>
      </c>
      <c r="E202" s="146">
        <v>0.125</v>
      </c>
      <c r="F202" s="35">
        <v>0.6</v>
      </c>
      <c r="G202" s="35">
        <f>PRODUCT(C202:F202)</f>
        <v>0.75</v>
      </c>
      <c r="H202" s="33" t="s">
        <v>7</v>
      </c>
    </row>
    <row r="203" spans="1:8">
      <c r="A203" s="44"/>
      <c r="B203" s="41" t="s">
        <v>796</v>
      </c>
      <c r="C203" s="40">
        <f>1*2</f>
        <v>2</v>
      </c>
      <c r="D203" s="42">
        <v>2.5</v>
      </c>
      <c r="E203" s="146">
        <v>0.125</v>
      </c>
      <c r="F203" s="35">
        <v>0.6</v>
      </c>
      <c r="G203" s="35">
        <f t="shared" ref="G203:G205" si="34">PRODUCT(C203:F203)</f>
        <v>0.375</v>
      </c>
      <c r="H203" s="33" t="s">
        <v>7</v>
      </c>
    </row>
    <row r="204" spans="1:8">
      <c r="A204" s="44"/>
      <c r="B204" s="41" t="s">
        <v>831</v>
      </c>
      <c r="C204" s="40">
        <f t="shared" ref="C204:C211" si="35">1*2</f>
        <v>2</v>
      </c>
      <c r="D204" s="42">
        <v>12.015000000000001</v>
      </c>
      <c r="E204" s="146">
        <v>0.125</v>
      </c>
      <c r="F204" s="35">
        <v>0.6</v>
      </c>
      <c r="G204" s="35">
        <f t="shared" si="34"/>
        <v>1.8022499999999999</v>
      </c>
      <c r="H204" s="33" t="s">
        <v>7</v>
      </c>
    </row>
    <row r="205" spans="1:8">
      <c r="A205" s="44"/>
      <c r="B205" s="41" t="s">
        <v>832</v>
      </c>
      <c r="C205" s="40">
        <f t="shared" si="35"/>
        <v>2</v>
      </c>
      <c r="D205" s="51">
        <v>52.62</v>
      </c>
      <c r="E205" s="146">
        <v>0.125</v>
      </c>
      <c r="F205" s="35">
        <v>0.6</v>
      </c>
      <c r="G205" s="35">
        <f t="shared" si="34"/>
        <v>7.8929999999999989</v>
      </c>
      <c r="H205" s="33" t="s">
        <v>7</v>
      </c>
    </row>
    <row r="206" spans="1:8">
      <c r="A206" s="53"/>
      <c r="B206" s="41" t="s">
        <v>797</v>
      </c>
      <c r="C206" s="40">
        <f t="shared" si="35"/>
        <v>2</v>
      </c>
      <c r="D206" s="42">
        <v>5.5</v>
      </c>
      <c r="E206" s="146">
        <v>0.125</v>
      </c>
      <c r="F206" s="35">
        <v>0.6</v>
      </c>
      <c r="G206" s="35">
        <f t="shared" ref="G206:G211" si="36">PRODUCT(C206:F206)</f>
        <v>0.82499999999999996</v>
      </c>
      <c r="H206" s="33" t="s">
        <v>7</v>
      </c>
    </row>
    <row r="207" spans="1:8">
      <c r="A207" s="50"/>
      <c r="B207" s="55" t="s">
        <v>836</v>
      </c>
      <c r="C207" s="50">
        <v>1</v>
      </c>
      <c r="D207" s="51">
        <v>107.93</v>
      </c>
      <c r="E207" s="146">
        <v>0.125</v>
      </c>
      <c r="F207" s="35">
        <v>0.6</v>
      </c>
      <c r="G207" s="35">
        <f>PRODUCT(C207:F207)</f>
        <v>8.0947499999999994</v>
      </c>
      <c r="H207" s="33" t="s">
        <v>7</v>
      </c>
    </row>
    <row r="208" spans="1:8">
      <c r="A208" s="53"/>
      <c r="B208" s="55" t="s">
        <v>833</v>
      </c>
      <c r="C208" s="40">
        <f t="shared" si="35"/>
        <v>2</v>
      </c>
      <c r="D208" s="51">
        <f>3+2.8+2.791</f>
        <v>8.5909999999999993</v>
      </c>
      <c r="E208" s="146">
        <v>0.125</v>
      </c>
      <c r="F208" s="35">
        <v>0.6</v>
      </c>
      <c r="G208" s="35">
        <f t="shared" si="36"/>
        <v>1.2886499999999999</v>
      </c>
      <c r="H208" s="33" t="s">
        <v>7</v>
      </c>
    </row>
    <row r="209" spans="1:8">
      <c r="A209" s="53"/>
      <c r="B209" s="55" t="s">
        <v>737</v>
      </c>
      <c r="C209" s="33">
        <f>2*2</f>
        <v>4</v>
      </c>
      <c r="D209" s="51">
        <f>3.5</f>
        <v>3.5</v>
      </c>
      <c r="E209" s="146">
        <v>0.125</v>
      </c>
      <c r="F209" s="35">
        <v>0.6</v>
      </c>
      <c r="G209" s="35">
        <f t="shared" si="36"/>
        <v>1.05</v>
      </c>
      <c r="H209" s="33" t="s">
        <v>7</v>
      </c>
    </row>
    <row r="210" spans="1:8">
      <c r="A210" s="40"/>
      <c r="B210" s="41" t="s">
        <v>844</v>
      </c>
      <c r="C210" s="40">
        <f t="shared" si="35"/>
        <v>2</v>
      </c>
      <c r="D210" s="42">
        <v>8</v>
      </c>
      <c r="E210" s="146">
        <v>0.125</v>
      </c>
      <c r="F210" s="35">
        <v>0.6</v>
      </c>
      <c r="G210" s="51">
        <f t="shared" si="36"/>
        <v>1.2</v>
      </c>
      <c r="H210" s="33" t="s">
        <v>7</v>
      </c>
    </row>
    <row r="211" spans="1:8">
      <c r="A211" s="40"/>
      <c r="B211" s="41" t="s">
        <v>845</v>
      </c>
      <c r="C211" s="40">
        <f t="shared" si="35"/>
        <v>2</v>
      </c>
      <c r="D211" s="42">
        <v>11.55</v>
      </c>
      <c r="E211" s="146">
        <v>0.125</v>
      </c>
      <c r="F211" s="35">
        <v>0.6</v>
      </c>
      <c r="G211" s="51">
        <f t="shared" si="36"/>
        <v>1.7325000000000002</v>
      </c>
      <c r="H211" s="33" t="s">
        <v>7</v>
      </c>
    </row>
    <row r="212" spans="1:8">
      <c r="A212" s="44"/>
      <c r="B212" s="41"/>
      <c r="C212" s="40"/>
      <c r="D212" s="42"/>
      <c r="E212" s="42"/>
      <c r="F212" s="42"/>
      <c r="G212" s="42"/>
      <c r="H212" s="40"/>
    </row>
    <row r="213" spans="1:8">
      <c r="A213" s="38"/>
      <c r="B213" s="34"/>
      <c r="C213" s="33"/>
      <c r="D213" s="35"/>
      <c r="E213" s="35"/>
      <c r="F213" s="36" t="s">
        <v>33</v>
      </c>
      <c r="G213" s="36">
        <f>SUM(G202:G212)*1.1</f>
        <v>27.512264999999999</v>
      </c>
      <c r="H213" s="38" t="s">
        <v>7</v>
      </c>
    </row>
    <row r="214" spans="1:8">
      <c r="A214" s="38"/>
      <c r="B214" s="37"/>
      <c r="C214" s="33"/>
      <c r="D214" s="35"/>
      <c r="E214" s="35"/>
      <c r="F214" s="35"/>
      <c r="G214" s="36"/>
      <c r="H214" s="38"/>
    </row>
    <row r="215" spans="1:8">
      <c r="A215" s="38"/>
      <c r="B215" s="37" t="s">
        <v>820</v>
      </c>
      <c r="C215" s="33"/>
      <c r="D215" s="35"/>
      <c r="E215" s="35"/>
      <c r="F215" s="35"/>
      <c r="G215" s="36">
        <f>ROUNDUP(G213,0)</f>
        <v>28</v>
      </c>
      <c r="H215" s="38" t="s">
        <v>7</v>
      </c>
    </row>
    <row r="216" spans="1:8">
      <c r="A216" s="44"/>
      <c r="B216" s="48"/>
      <c r="C216" s="40"/>
      <c r="D216" s="42"/>
      <c r="E216" s="42"/>
      <c r="F216" s="42"/>
      <c r="G216" s="45"/>
      <c r="H216" s="44"/>
    </row>
    <row r="217" spans="1:8">
      <c r="A217" s="38">
        <f>A201+1</f>
        <v>13</v>
      </c>
      <c r="B217" s="37" t="s">
        <v>821</v>
      </c>
      <c r="C217" s="33"/>
      <c r="D217" s="35"/>
      <c r="E217" s="35"/>
      <c r="F217" s="35"/>
      <c r="G217" s="35"/>
      <c r="H217" s="33"/>
    </row>
    <row r="218" spans="1:8">
      <c r="A218" s="44"/>
      <c r="B218" s="41" t="s">
        <v>795</v>
      </c>
      <c r="C218" s="33">
        <f>2*2</f>
        <v>4</v>
      </c>
      <c r="D218" s="35">
        <v>2.5</v>
      </c>
      <c r="E218" s="35"/>
      <c r="F218" s="35">
        <v>0.6</v>
      </c>
      <c r="G218" s="35">
        <f>PRODUCT(C218:F218)</f>
        <v>6</v>
      </c>
      <c r="H218" s="33" t="s">
        <v>6</v>
      </c>
    </row>
    <row r="219" spans="1:8">
      <c r="A219" s="44"/>
      <c r="B219" s="41" t="s">
        <v>796</v>
      </c>
      <c r="C219" s="40">
        <f>1*2</f>
        <v>2</v>
      </c>
      <c r="D219" s="42">
        <v>2.5</v>
      </c>
      <c r="E219" s="35"/>
      <c r="F219" s="35">
        <v>0.6</v>
      </c>
      <c r="G219" s="35">
        <f t="shared" ref="G219:G221" si="37">PRODUCT(C219:F219)</f>
        <v>3</v>
      </c>
      <c r="H219" s="33" t="s">
        <v>6</v>
      </c>
    </row>
    <row r="220" spans="1:8">
      <c r="A220" s="44"/>
      <c r="B220" s="41" t="s">
        <v>831</v>
      </c>
      <c r="C220" s="40">
        <f t="shared" ref="C220:C224" si="38">1*2</f>
        <v>2</v>
      </c>
      <c r="D220" s="42">
        <v>12.015000000000001</v>
      </c>
      <c r="E220" s="35"/>
      <c r="F220" s="35">
        <v>0.6</v>
      </c>
      <c r="G220" s="35">
        <f t="shared" si="37"/>
        <v>14.417999999999999</v>
      </c>
      <c r="H220" s="33" t="s">
        <v>6</v>
      </c>
    </row>
    <row r="221" spans="1:8">
      <c r="A221" s="44"/>
      <c r="B221" s="41" t="s">
        <v>832</v>
      </c>
      <c r="C221" s="40">
        <f t="shared" si="38"/>
        <v>2</v>
      </c>
      <c r="D221" s="51">
        <v>52.62</v>
      </c>
      <c r="E221" s="35"/>
      <c r="F221" s="35">
        <v>0.6</v>
      </c>
      <c r="G221" s="35">
        <f t="shared" si="37"/>
        <v>63.143999999999991</v>
      </c>
      <c r="H221" s="33" t="s">
        <v>6</v>
      </c>
    </row>
    <row r="222" spans="1:8">
      <c r="A222" s="53"/>
      <c r="B222" s="41" t="s">
        <v>797</v>
      </c>
      <c r="C222" s="40">
        <f t="shared" si="38"/>
        <v>2</v>
      </c>
      <c r="D222" s="42">
        <v>5.5</v>
      </c>
      <c r="E222" s="51"/>
      <c r="F222" s="35">
        <v>0.6</v>
      </c>
      <c r="G222" s="35">
        <f t="shared" ref="G222:G227" si="39">PRODUCT(C222:F222)</f>
        <v>6.6</v>
      </c>
      <c r="H222" s="33" t="s">
        <v>6</v>
      </c>
    </row>
    <row r="223" spans="1:8">
      <c r="A223" s="50"/>
      <c r="B223" s="55" t="s">
        <v>836</v>
      </c>
      <c r="C223" s="50">
        <v>1</v>
      </c>
      <c r="D223" s="51">
        <v>107.93</v>
      </c>
      <c r="E223" s="146"/>
      <c r="F223" s="35">
        <v>0.6</v>
      </c>
      <c r="G223" s="35">
        <f>PRODUCT(C223:F223)</f>
        <v>64.757999999999996</v>
      </c>
      <c r="H223" s="33" t="s">
        <v>6</v>
      </c>
    </row>
    <row r="224" spans="1:8">
      <c r="A224" s="53"/>
      <c r="B224" s="55" t="s">
        <v>833</v>
      </c>
      <c r="C224" s="40">
        <f t="shared" si="38"/>
        <v>2</v>
      </c>
      <c r="D224" s="51">
        <f>3+2.8+2.791</f>
        <v>8.5909999999999993</v>
      </c>
      <c r="E224" s="51"/>
      <c r="F224" s="35">
        <v>0.6</v>
      </c>
      <c r="G224" s="35">
        <f t="shared" si="39"/>
        <v>10.309199999999999</v>
      </c>
      <c r="H224" s="33" t="s">
        <v>6</v>
      </c>
    </row>
    <row r="225" spans="1:8">
      <c r="A225" s="53"/>
      <c r="B225" s="55" t="s">
        <v>737</v>
      </c>
      <c r="C225" s="33">
        <f>2*2</f>
        <v>4</v>
      </c>
      <c r="D225" s="51">
        <f>3.5</f>
        <v>3.5</v>
      </c>
      <c r="E225" s="51"/>
      <c r="F225" s="35">
        <v>0.6</v>
      </c>
      <c r="G225" s="35">
        <f t="shared" si="39"/>
        <v>8.4</v>
      </c>
      <c r="H225" s="33" t="s">
        <v>6</v>
      </c>
    </row>
    <row r="226" spans="1:8">
      <c r="A226" s="40"/>
      <c r="B226" s="41" t="s">
        <v>844</v>
      </c>
      <c r="C226" s="40">
        <f t="shared" ref="C226:C227" si="40">1*2</f>
        <v>2</v>
      </c>
      <c r="D226" s="42">
        <v>8</v>
      </c>
      <c r="E226" s="146"/>
      <c r="F226" s="35">
        <v>0.6</v>
      </c>
      <c r="G226" s="51">
        <f t="shared" si="39"/>
        <v>9.6</v>
      </c>
      <c r="H226" s="33" t="s">
        <v>6</v>
      </c>
    </row>
    <row r="227" spans="1:8">
      <c r="A227" s="40"/>
      <c r="B227" s="41" t="s">
        <v>845</v>
      </c>
      <c r="C227" s="40">
        <f t="shared" si="40"/>
        <v>2</v>
      </c>
      <c r="D227" s="42">
        <v>11.55</v>
      </c>
      <c r="E227" s="146"/>
      <c r="F227" s="35">
        <v>0.6</v>
      </c>
      <c r="G227" s="51">
        <f t="shared" si="39"/>
        <v>13.860000000000001</v>
      </c>
      <c r="H227" s="33" t="s">
        <v>6</v>
      </c>
    </row>
    <row r="228" spans="1:8">
      <c r="A228" s="44"/>
      <c r="B228" s="41"/>
      <c r="C228" s="40"/>
      <c r="D228" s="42"/>
      <c r="E228" s="42"/>
      <c r="F228" s="42"/>
      <c r="G228" s="42"/>
      <c r="H228" s="40"/>
    </row>
    <row r="229" spans="1:8">
      <c r="A229" s="38"/>
      <c r="B229" s="34"/>
      <c r="C229" s="33"/>
      <c r="D229" s="35"/>
      <c r="E229" s="35"/>
      <c r="F229" s="36" t="s">
        <v>33</v>
      </c>
      <c r="G229" s="36">
        <f>SUM(G218:G228)*1.1</f>
        <v>220.09811999999999</v>
      </c>
      <c r="H229" s="38" t="s">
        <v>6</v>
      </c>
    </row>
    <row r="230" spans="1:8">
      <c r="A230" s="38"/>
      <c r="B230" s="37"/>
      <c r="C230" s="33"/>
      <c r="D230" s="35"/>
      <c r="E230" s="35"/>
      <c r="F230" s="35"/>
      <c r="G230" s="36"/>
      <c r="H230" s="38"/>
    </row>
    <row r="231" spans="1:8">
      <c r="A231" s="38"/>
      <c r="B231" s="37" t="s">
        <v>822</v>
      </c>
      <c r="C231" s="33"/>
      <c r="D231" s="35"/>
      <c r="E231" s="35"/>
      <c r="F231" s="35"/>
      <c r="G231" s="36">
        <f>ROUNDUP(G229,0)</f>
        <v>221</v>
      </c>
      <c r="H231" s="38" t="s">
        <v>6</v>
      </c>
    </row>
    <row r="232" spans="1:8">
      <c r="A232" s="44"/>
      <c r="B232" s="48"/>
      <c r="C232" s="40"/>
      <c r="D232" s="42"/>
      <c r="E232" s="42"/>
      <c r="F232" s="42"/>
      <c r="G232" s="45"/>
      <c r="H232" s="44"/>
    </row>
    <row r="233" spans="1:8">
      <c r="A233" s="38">
        <f>A217+1</f>
        <v>14</v>
      </c>
      <c r="B233" s="37" t="s">
        <v>823</v>
      </c>
      <c r="C233" s="33"/>
      <c r="D233" s="35"/>
      <c r="E233" s="35"/>
      <c r="F233" s="35"/>
      <c r="G233" s="35"/>
      <c r="H233" s="33"/>
    </row>
    <row r="234" spans="1:8">
      <c r="A234" s="44"/>
      <c r="B234" s="41" t="s">
        <v>824</v>
      </c>
      <c r="C234" s="33">
        <v>1</v>
      </c>
      <c r="D234" s="35">
        <v>50</v>
      </c>
      <c r="E234" s="35"/>
      <c r="F234" s="35"/>
      <c r="G234" s="35">
        <f>PRODUCT(C234:F234)</f>
        <v>50</v>
      </c>
      <c r="H234" s="33" t="s">
        <v>9</v>
      </c>
    </row>
    <row r="235" spans="1:8">
      <c r="A235" s="44"/>
      <c r="B235" s="41" t="s">
        <v>825</v>
      </c>
      <c r="C235" s="40">
        <v>1</v>
      </c>
      <c r="D235" s="42">
        <v>50</v>
      </c>
      <c r="E235" s="35"/>
      <c r="F235" s="35"/>
      <c r="G235" s="35">
        <f t="shared" ref="G235:G236" si="41">PRODUCT(C235:F235)</f>
        <v>50</v>
      </c>
      <c r="H235" s="33" t="s">
        <v>9</v>
      </c>
    </row>
    <row r="236" spans="1:8">
      <c r="A236" s="44"/>
      <c r="B236" s="41" t="s">
        <v>826</v>
      </c>
      <c r="C236" s="40">
        <v>1</v>
      </c>
      <c r="D236" s="42">
        <v>200</v>
      </c>
      <c r="E236" s="35"/>
      <c r="F236" s="35"/>
      <c r="G236" s="35">
        <f t="shared" si="41"/>
        <v>200</v>
      </c>
      <c r="H236" s="33" t="s">
        <v>9</v>
      </c>
    </row>
    <row r="237" spans="1:8">
      <c r="A237" s="44"/>
      <c r="B237" s="41"/>
      <c r="C237" s="40"/>
      <c r="D237" s="42"/>
      <c r="E237" s="42"/>
      <c r="F237" s="42"/>
      <c r="G237" s="42"/>
      <c r="H237" s="40"/>
    </row>
    <row r="238" spans="1:8">
      <c r="A238" s="38"/>
      <c r="B238" s="34"/>
      <c r="C238" s="33"/>
      <c r="D238" s="35"/>
      <c r="E238" s="35"/>
      <c r="F238" s="36" t="s">
        <v>33</v>
      </c>
      <c r="G238" s="36">
        <f>SUM(G234:G237)*1.1</f>
        <v>330</v>
      </c>
      <c r="H238" s="38" t="s">
        <v>9</v>
      </c>
    </row>
    <row r="239" spans="1:8">
      <c r="A239" s="38"/>
      <c r="B239" s="37"/>
      <c r="C239" s="33"/>
      <c r="D239" s="35"/>
      <c r="E239" s="35"/>
      <c r="F239" s="35"/>
      <c r="G239" s="36"/>
      <c r="H239" s="38"/>
    </row>
    <row r="240" spans="1:8">
      <c r="A240" s="38"/>
      <c r="B240" s="37" t="s">
        <v>827</v>
      </c>
      <c r="C240" s="33"/>
      <c r="D240" s="35"/>
      <c r="E240" s="35"/>
      <c r="F240" s="35"/>
      <c r="G240" s="36">
        <f>ROUNDUP(G238,0)</f>
        <v>330</v>
      </c>
      <c r="H240" s="38" t="s">
        <v>9</v>
      </c>
    </row>
    <row r="241" spans="1:8">
      <c r="A241" s="44"/>
      <c r="B241" s="48"/>
      <c r="C241" s="40"/>
      <c r="D241" s="42"/>
      <c r="E241" s="42"/>
      <c r="F241" s="42"/>
      <c r="G241" s="45"/>
      <c r="H241" s="44"/>
    </row>
    <row r="242" spans="1:8">
      <c r="A242" s="38">
        <f>A233+1</f>
        <v>15</v>
      </c>
      <c r="B242" s="37" t="s">
        <v>840</v>
      </c>
      <c r="C242" s="33"/>
      <c r="D242" s="35"/>
      <c r="E242" s="35"/>
      <c r="F242" s="35"/>
      <c r="G242" s="35"/>
      <c r="H242" s="33"/>
    </row>
    <row r="243" spans="1:8">
      <c r="A243" s="44"/>
      <c r="B243" s="41" t="s">
        <v>795</v>
      </c>
      <c r="C243" s="33">
        <f>2*2</f>
        <v>4</v>
      </c>
      <c r="D243" s="35">
        <v>2.5</v>
      </c>
      <c r="E243" s="35">
        <v>0.15</v>
      </c>
      <c r="F243" s="35"/>
      <c r="G243" s="35">
        <f>PRODUCT(C243:F243)</f>
        <v>1.5</v>
      </c>
      <c r="H243" s="33" t="s">
        <v>6</v>
      </c>
    </row>
    <row r="244" spans="1:8">
      <c r="A244" s="44"/>
      <c r="B244" s="41" t="s">
        <v>796</v>
      </c>
      <c r="C244" s="40">
        <f>1*2</f>
        <v>2</v>
      </c>
      <c r="D244" s="42">
        <v>2.5</v>
      </c>
      <c r="E244" s="35">
        <v>0.15</v>
      </c>
      <c r="F244" s="35"/>
      <c r="G244" s="35">
        <f t="shared" ref="G244:G246" si="42">PRODUCT(C244:F244)</f>
        <v>0.75</v>
      </c>
      <c r="H244" s="33" t="s">
        <v>6</v>
      </c>
    </row>
    <row r="245" spans="1:8">
      <c r="A245" s="44"/>
      <c r="B245" s="41" t="s">
        <v>831</v>
      </c>
      <c r="C245" s="40">
        <f t="shared" ref="C245:C249" si="43">1*2</f>
        <v>2</v>
      </c>
      <c r="D245" s="42">
        <v>12.015000000000001</v>
      </c>
      <c r="E245" s="35">
        <v>0.15</v>
      </c>
      <c r="F245" s="35"/>
      <c r="G245" s="35">
        <f t="shared" si="42"/>
        <v>3.6044999999999998</v>
      </c>
      <c r="H245" s="33" t="s">
        <v>6</v>
      </c>
    </row>
    <row r="246" spans="1:8">
      <c r="A246" s="44"/>
      <c r="B246" s="41" t="s">
        <v>832</v>
      </c>
      <c r="C246" s="40">
        <f t="shared" si="43"/>
        <v>2</v>
      </c>
      <c r="D246" s="51">
        <v>52.62</v>
      </c>
      <c r="E246" s="35">
        <v>0.15</v>
      </c>
      <c r="F246" s="35"/>
      <c r="G246" s="35">
        <f t="shared" si="42"/>
        <v>15.785999999999998</v>
      </c>
      <c r="H246" s="33" t="s">
        <v>6</v>
      </c>
    </row>
    <row r="247" spans="1:8">
      <c r="A247" s="53"/>
      <c r="B247" s="41" t="s">
        <v>797</v>
      </c>
      <c r="C247" s="40">
        <f t="shared" si="43"/>
        <v>2</v>
      </c>
      <c r="D247" s="42">
        <v>5.5</v>
      </c>
      <c r="E247" s="35">
        <v>0.15</v>
      </c>
      <c r="F247" s="35"/>
      <c r="G247" s="35">
        <f t="shared" ref="G247:G252" si="44">PRODUCT(C247:F247)</f>
        <v>1.65</v>
      </c>
      <c r="H247" s="33" t="s">
        <v>6</v>
      </c>
    </row>
    <row r="248" spans="1:8">
      <c r="A248" s="50"/>
      <c r="B248" s="55" t="s">
        <v>836</v>
      </c>
      <c r="C248" s="50">
        <v>1</v>
      </c>
      <c r="D248" s="51">
        <v>107.93</v>
      </c>
      <c r="E248" s="35">
        <v>0.15</v>
      </c>
      <c r="F248" s="35"/>
      <c r="G248" s="35">
        <f>PRODUCT(C248:F248)</f>
        <v>16.189499999999999</v>
      </c>
      <c r="H248" s="33" t="s">
        <v>6</v>
      </c>
    </row>
    <row r="249" spans="1:8">
      <c r="A249" s="53"/>
      <c r="B249" s="55" t="s">
        <v>833</v>
      </c>
      <c r="C249" s="40">
        <f t="shared" si="43"/>
        <v>2</v>
      </c>
      <c r="D249" s="51">
        <f>3+2.8+2.791</f>
        <v>8.5909999999999993</v>
      </c>
      <c r="E249" s="35">
        <v>0.15</v>
      </c>
      <c r="F249" s="35"/>
      <c r="G249" s="35">
        <f t="shared" si="44"/>
        <v>2.5772999999999997</v>
      </c>
      <c r="H249" s="33" t="s">
        <v>6</v>
      </c>
    </row>
    <row r="250" spans="1:8">
      <c r="A250" s="53"/>
      <c r="B250" s="55" t="s">
        <v>737</v>
      </c>
      <c r="C250" s="33">
        <f>2*2</f>
        <v>4</v>
      </c>
      <c r="D250" s="51">
        <f>3.5</f>
        <v>3.5</v>
      </c>
      <c r="E250" s="35">
        <v>0.15</v>
      </c>
      <c r="F250" s="35"/>
      <c r="G250" s="35">
        <f t="shared" si="44"/>
        <v>2.1</v>
      </c>
      <c r="H250" s="33" t="s">
        <v>6</v>
      </c>
    </row>
    <row r="251" spans="1:8">
      <c r="A251" s="40"/>
      <c r="B251" s="41" t="s">
        <v>844</v>
      </c>
      <c r="C251" s="40">
        <f t="shared" ref="C251:C252" si="45">1*2</f>
        <v>2</v>
      </c>
      <c r="D251" s="42">
        <v>8</v>
      </c>
      <c r="E251" s="35">
        <v>0.15</v>
      </c>
      <c r="F251" s="35"/>
      <c r="G251" s="51">
        <f t="shared" si="44"/>
        <v>2.4</v>
      </c>
      <c r="H251" s="33" t="s">
        <v>6</v>
      </c>
    </row>
    <row r="252" spans="1:8">
      <c r="A252" s="40"/>
      <c r="B252" s="41" t="s">
        <v>845</v>
      </c>
      <c r="C252" s="40">
        <f t="shared" si="45"/>
        <v>2</v>
      </c>
      <c r="D252" s="42">
        <v>11.55</v>
      </c>
      <c r="E252" s="35">
        <v>0.15</v>
      </c>
      <c r="F252" s="35"/>
      <c r="G252" s="51">
        <f t="shared" si="44"/>
        <v>3.4650000000000003</v>
      </c>
      <c r="H252" s="33" t="s">
        <v>6</v>
      </c>
    </row>
    <row r="253" spans="1:8">
      <c r="A253" s="44"/>
      <c r="B253" s="41"/>
      <c r="C253" s="40"/>
      <c r="D253" s="42"/>
      <c r="E253" s="42"/>
      <c r="F253" s="42"/>
      <c r="G253" s="42"/>
      <c r="H253" s="40"/>
    </row>
    <row r="254" spans="1:8">
      <c r="A254" s="38"/>
      <c r="B254" s="34"/>
      <c r="C254" s="33"/>
      <c r="D254" s="35"/>
      <c r="E254" s="35"/>
      <c r="F254" s="36" t="s">
        <v>33</v>
      </c>
      <c r="G254" s="36">
        <f>SUM(G243:G253)*1.1</f>
        <v>55.024529999999999</v>
      </c>
      <c r="H254" s="38" t="s">
        <v>6</v>
      </c>
    </row>
    <row r="255" spans="1:8">
      <c r="A255" s="38"/>
      <c r="B255" s="37"/>
      <c r="C255" s="33"/>
      <c r="D255" s="35"/>
      <c r="E255" s="35"/>
      <c r="F255" s="35"/>
      <c r="G255" s="36"/>
      <c r="H255" s="38"/>
    </row>
    <row r="256" spans="1:8">
      <c r="A256" s="38"/>
      <c r="B256" s="37" t="s">
        <v>828</v>
      </c>
      <c r="C256" s="33"/>
      <c r="D256" s="35"/>
      <c r="E256" s="35"/>
      <c r="F256" s="35"/>
      <c r="G256" s="36">
        <f>ROUNDUP(G254,0)</f>
        <v>56</v>
      </c>
      <c r="H256" s="38" t="s">
        <v>6</v>
      </c>
    </row>
    <row r="257" spans="1:8">
      <c r="A257" s="44"/>
      <c r="B257" s="48"/>
      <c r="C257" s="40"/>
      <c r="D257" s="42"/>
      <c r="E257" s="42"/>
      <c r="F257" s="42"/>
      <c r="G257" s="45"/>
      <c r="H257" s="44"/>
    </row>
  </sheetData>
  <pageMargins left="0.7" right="0.7" top="0.75" bottom="0.75" header="0.3" footer="0.3"/>
  <pageSetup paperSize="9" scale="77"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sheetPr>
  <dimension ref="A1:U9186"/>
  <sheetViews>
    <sheetView view="pageBreakPreview" topLeftCell="A2" zoomScaleSheetLayoutView="100" workbookViewId="0">
      <selection activeCell="A5" sqref="A2:XFD5"/>
    </sheetView>
  </sheetViews>
  <sheetFormatPr defaultColWidth="9.109375" defaultRowHeight="13.8"/>
  <cols>
    <col min="1" max="1" width="8.6640625" style="520" customWidth="1"/>
    <col min="2" max="2" width="35.5546875" style="520" bestFit="1" customWidth="1"/>
    <col min="3" max="3" width="5.44140625" style="523" bestFit="1" customWidth="1"/>
    <col min="4" max="4" width="10.109375" style="520" bestFit="1" customWidth="1"/>
    <col min="5" max="5" width="11.88671875" style="520" bestFit="1" customWidth="1"/>
    <col min="6" max="6" width="9.88671875" style="527" bestFit="1" customWidth="1"/>
    <col min="7" max="7" width="12.6640625" style="520" customWidth="1"/>
    <col min="8" max="8" width="13" style="521" customWidth="1"/>
    <col min="9" max="16384" width="9.109375" style="521"/>
  </cols>
  <sheetData>
    <row r="1" spans="1:17" s="519" customFormat="1" ht="14.25" hidden="1" customHeight="1">
      <c r="A1" s="545" t="s">
        <v>985</v>
      </c>
      <c r="B1" s="546"/>
      <c r="C1" s="546"/>
      <c r="D1" s="547"/>
      <c r="E1" s="546"/>
      <c r="F1" s="546"/>
      <c r="G1" s="548"/>
    </row>
    <row r="2" spans="1:17" s="522" customFormat="1" ht="20.100000000000001" customHeight="1">
      <c r="A2" s="549" t="s">
        <v>25</v>
      </c>
      <c r="B2" s="550" t="s">
        <v>1</v>
      </c>
      <c r="C2" s="550" t="s">
        <v>27</v>
      </c>
      <c r="D2" s="551" t="s">
        <v>28</v>
      </c>
      <c r="E2" s="550" t="s">
        <v>986</v>
      </c>
      <c r="F2" s="552" t="s">
        <v>30</v>
      </c>
      <c r="G2" s="553" t="s">
        <v>2</v>
      </c>
    </row>
    <row r="3" spans="1:17" ht="15.6">
      <c r="A3" s="554"/>
      <c r="B3" s="555"/>
      <c r="C3" s="556"/>
      <c r="D3" s="557"/>
      <c r="E3" s="557"/>
      <c r="F3" s="558"/>
      <c r="G3" s="559"/>
    </row>
    <row r="4" spans="1:17" ht="15.6">
      <c r="A4" s="554"/>
      <c r="B4" s="560"/>
      <c r="C4" s="556"/>
      <c r="D4" s="561"/>
      <c r="E4" s="561"/>
      <c r="F4" s="561"/>
      <c r="G4" s="562"/>
    </row>
    <row r="5" spans="1:17" ht="63" customHeight="1">
      <c r="A5" s="563">
        <v>1</v>
      </c>
      <c r="B5" s="646" t="s">
        <v>987</v>
      </c>
      <c r="C5" s="646"/>
      <c r="D5" s="646"/>
      <c r="E5" s="646"/>
      <c r="F5" s="646"/>
      <c r="G5" s="559"/>
    </row>
    <row r="6" spans="1:17" ht="15.6">
      <c r="A6" s="564"/>
      <c r="B6" s="555" t="s">
        <v>988</v>
      </c>
      <c r="C6" s="556"/>
      <c r="D6" s="557"/>
      <c r="E6" s="557"/>
      <c r="F6" s="565"/>
      <c r="G6" s="562"/>
    </row>
    <row r="7" spans="1:17" ht="15.6">
      <c r="A7" s="554"/>
      <c r="B7" s="560"/>
      <c r="C7" s="556">
        <v>1</v>
      </c>
      <c r="D7" s="561">
        <v>20</v>
      </c>
      <c r="E7" s="561">
        <v>10</v>
      </c>
      <c r="F7" s="561"/>
      <c r="G7" s="562">
        <f>ROUND(PRODUCT(C7:F7)*1,0)</f>
        <v>200</v>
      </c>
    </row>
    <row r="8" spans="1:17" ht="15.6">
      <c r="A8" s="554"/>
      <c r="B8" s="560"/>
      <c r="C8" s="556"/>
      <c r="D8" s="561"/>
      <c r="E8" s="561"/>
      <c r="F8" s="561"/>
      <c r="G8" s="562"/>
    </row>
    <row r="9" spans="1:17" s="524" customFormat="1" ht="256.5" customHeight="1">
      <c r="A9" s="566">
        <v>3</v>
      </c>
      <c r="B9" s="643" t="s">
        <v>989</v>
      </c>
      <c r="C9" s="643"/>
      <c r="D9" s="643"/>
      <c r="E9" s="643"/>
      <c r="F9" s="643"/>
      <c r="G9" s="567"/>
    </row>
    <row r="10" spans="1:17" ht="15.6">
      <c r="A10" s="564"/>
      <c r="B10" s="555" t="s">
        <v>990</v>
      </c>
      <c r="C10" s="556"/>
      <c r="D10" s="557"/>
      <c r="E10" s="557"/>
      <c r="F10" s="565"/>
      <c r="G10" s="562"/>
    </row>
    <row r="11" spans="1:17" ht="15.6">
      <c r="A11" s="554"/>
      <c r="B11" s="568"/>
      <c r="C11" s="556">
        <v>1</v>
      </c>
      <c r="D11" s="561">
        <f>7.5+2*0.2+1</f>
        <v>8.9</v>
      </c>
      <c r="E11" s="561">
        <f>2.65+2*0.2+1</f>
        <v>4.05</v>
      </c>
      <c r="F11" s="565">
        <v>1.5</v>
      </c>
      <c r="G11" s="562">
        <f>ROUND(PRODUCT(C11:F11)*1,0)</f>
        <v>54</v>
      </c>
    </row>
    <row r="12" spans="1:17" ht="15.6">
      <c r="A12" s="554"/>
      <c r="B12" s="568"/>
      <c r="C12" s="556">
        <v>1</v>
      </c>
      <c r="D12" s="561">
        <f>7.5+2*0.2+1</f>
        <v>8.9</v>
      </c>
      <c r="E12" s="561">
        <f>2.65+2*0.2+1</f>
        <v>4.05</v>
      </c>
      <c r="F12" s="565">
        <v>1</v>
      </c>
      <c r="G12" s="562">
        <f>ROUND(PRODUCT(C12:F12)*1,0)</f>
        <v>36</v>
      </c>
    </row>
    <row r="13" spans="1:17" ht="15.6">
      <c r="A13" s="554"/>
      <c r="B13" s="568"/>
      <c r="C13" s="556"/>
      <c r="D13" s="561"/>
      <c r="E13" s="561"/>
      <c r="F13" s="565"/>
      <c r="G13" s="562"/>
    </row>
    <row r="14" spans="1:17" ht="15.6">
      <c r="A14" s="554"/>
      <c r="B14" s="555"/>
      <c r="C14" s="556"/>
      <c r="D14" s="557"/>
      <c r="E14" s="557"/>
      <c r="F14" s="569"/>
      <c r="G14" s="559">
        <f>ROUND(SUM(G11:G13)*1,0)</f>
        <v>90</v>
      </c>
      <c r="L14" s="524"/>
      <c r="M14" s="524"/>
      <c r="N14" s="524"/>
      <c r="O14" s="524"/>
      <c r="P14" s="524"/>
      <c r="Q14" s="524"/>
    </row>
    <row r="15" spans="1:17" ht="15.6">
      <c r="A15" s="554"/>
      <c r="B15" s="568"/>
      <c r="C15" s="556"/>
      <c r="D15" s="557"/>
      <c r="E15" s="557"/>
      <c r="F15" s="565"/>
      <c r="G15" s="559"/>
    </row>
    <row r="16" spans="1:17" ht="15.6">
      <c r="A16" s="554"/>
      <c r="B16" s="568"/>
      <c r="C16" s="556"/>
      <c r="D16" s="557"/>
      <c r="E16" s="557"/>
      <c r="F16" s="565"/>
      <c r="G16" s="559"/>
    </row>
    <row r="17" spans="1:17" s="524" customFormat="1" ht="139.5" customHeight="1">
      <c r="A17" s="566">
        <v>4</v>
      </c>
      <c r="B17" s="642" t="s">
        <v>991</v>
      </c>
      <c r="C17" s="642"/>
      <c r="D17" s="642"/>
      <c r="E17" s="642"/>
      <c r="F17" s="642"/>
      <c r="G17" s="570"/>
      <c r="L17" s="521"/>
      <c r="M17" s="521"/>
      <c r="N17" s="521"/>
      <c r="O17" s="521"/>
      <c r="P17" s="521"/>
      <c r="Q17" s="521"/>
    </row>
    <row r="18" spans="1:17" ht="15.6">
      <c r="A18" s="564"/>
      <c r="B18" s="555" t="s">
        <v>992</v>
      </c>
      <c r="C18" s="556">
        <v>1</v>
      </c>
      <c r="D18" s="557">
        <f>D11</f>
        <v>8.9</v>
      </c>
      <c r="E18" s="557">
        <f>E11</f>
        <v>4.05</v>
      </c>
      <c r="F18" s="565">
        <v>0.1</v>
      </c>
      <c r="G18" s="562">
        <f>ROUND(PRODUCT(C18:F18)*1,0)</f>
        <v>4</v>
      </c>
    </row>
    <row r="19" spans="1:17" ht="15.6">
      <c r="A19" s="554"/>
      <c r="B19" s="560"/>
      <c r="C19" s="556"/>
      <c r="D19" s="561"/>
      <c r="E19" s="561"/>
      <c r="F19" s="561"/>
      <c r="G19" s="559">
        <f>ROUND(SUM(G18:G18)*1.1,0)</f>
        <v>4</v>
      </c>
    </row>
    <row r="20" spans="1:17" ht="15.6">
      <c r="A20" s="554"/>
      <c r="B20" s="560"/>
      <c r="C20" s="556"/>
      <c r="D20" s="561"/>
      <c r="E20" s="561"/>
      <c r="F20" s="561"/>
      <c r="G20" s="562"/>
    </row>
    <row r="21" spans="1:17" s="524" customFormat="1" ht="275.25" customHeight="1">
      <c r="A21" s="571">
        <v>5</v>
      </c>
      <c r="B21" s="642" t="s">
        <v>993</v>
      </c>
      <c r="C21" s="642"/>
      <c r="D21" s="642"/>
      <c r="E21" s="642"/>
      <c r="F21" s="642"/>
      <c r="G21" s="570"/>
      <c r="L21" s="521"/>
      <c r="M21" s="521"/>
      <c r="N21" s="521"/>
      <c r="O21" s="521"/>
      <c r="P21" s="521"/>
      <c r="Q21" s="521"/>
    </row>
    <row r="22" spans="1:17" ht="15.6">
      <c r="A22" s="564" t="s">
        <v>468</v>
      </c>
      <c r="B22" s="555" t="s">
        <v>994</v>
      </c>
      <c r="C22" s="556">
        <v>1</v>
      </c>
      <c r="D22" s="557">
        <f>7.8+2*0.2</f>
        <v>8.1999999999999993</v>
      </c>
      <c r="E22" s="557">
        <f>2.65+2*0.2</f>
        <v>3.05</v>
      </c>
      <c r="F22" s="565">
        <v>0.23</v>
      </c>
      <c r="G22" s="562">
        <f>ROUND(PRODUCT(C22:F22)*1,0)</f>
        <v>6</v>
      </c>
    </row>
    <row r="23" spans="1:17" ht="15.6">
      <c r="A23" s="554"/>
      <c r="B23" s="560"/>
      <c r="C23" s="556"/>
      <c r="D23" s="561"/>
      <c r="E23" s="561"/>
      <c r="F23" s="561"/>
      <c r="G23" s="562"/>
    </row>
    <row r="24" spans="1:17" ht="15.6">
      <c r="A24" s="564"/>
      <c r="B24" s="560"/>
      <c r="C24" s="556"/>
      <c r="D24" s="561"/>
      <c r="E24" s="561"/>
      <c r="F24" s="561"/>
      <c r="G24" s="562"/>
    </row>
    <row r="25" spans="1:17" ht="15.6">
      <c r="A25" s="564" t="s">
        <v>435</v>
      </c>
      <c r="B25" s="572" t="s">
        <v>995</v>
      </c>
      <c r="C25" s="556"/>
      <c r="D25" s="561"/>
      <c r="E25" s="561"/>
      <c r="F25" s="561"/>
      <c r="G25" s="562"/>
    </row>
    <row r="26" spans="1:17" ht="15.6">
      <c r="A26" s="564"/>
      <c r="B26" s="560"/>
      <c r="C26" s="556">
        <v>2</v>
      </c>
      <c r="D26" s="561">
        <f>7.5+0.2*2</f>
        <v>7.9</v>
      </c>
      <c r="E26" s="561">
        <v>0.2</v>
      </c>
      <c r="F26" s="561">
        <f>(1.5+2.3)/2</f>
        <v>1.9</v>
      </c>
      <c r="G26" s="562">
        <f t="shared" ref="G26:G29" si="0">ROUND(PRODUCT(C26:F26)*1,0)</f>
        <v>6</v>
      </c>
    </row>
    <row r="27" spans="1:17" ht="15.6">
      <c r="A27" s="564"/>
      <c r="B27" s="560"/>
      <c r="C27" s="556">
        <v>1</v>
      </c>
      <c r="D27" s="561">
        <v>2.65</v>
      </c>
      <c r="E27" s="561">
        <v>0.2</v>
      </c>
      <c r="F27" s="561">
        <v>1.5</v>
      </c>
      <c r="G27" s="562">
        <f t="shared" si="0"/>
        <v>1</v>
      </c>
    </row>
    <row r="28" spans="1:17" ht="15.6">
      <c r="A28" s="564"/>
      <c r="B28" s="560"/>
      <c r="C28" s="556">
        <v>1</v>
      </c>
      <c r="D28" s="561">
        <v>2.65</v>
      </c>
      <c r="E28" s="561">
        <v>0.2</v>
      </c>
      <c r="F28" s="561">
        <v>2.2999999999999998</v>
      </c>
      <c r="G28" s="562">
        <f t="shared" si="0"/>
        <v>1</v>
      </c>
    </row>
    <row r="29" spans="1:17" ht="15.6">
      <c r="A29" s="564"/>
      <c r="B29" s="568" t="s">
        <v>996</v>
      </c>
      <c r="C29" s="556">
        <v>1</v>
      </c>
      <c r="D29" s="561">
        <v>2.65</v>
      </c>
      <c r="E29" s="561">
        <v>0.2</v>
      </c>
      <c r="F29" s="561">
        <v>1.5</v>
      </c>
      <c r="G29" s="562">
        <f t="shared" si="0"/>
        <v>1</v>
      </c>
      <c r="L29" s="524"/>
      <c r="M29" s="524"/>
      <c r="N29" s="524"/>
      <c r="O29" s="524"/>
      <c r="P29" s="524"/>
      <c r="Q29" s="524"/>
    </row>
    <row r="30" spans="1:17" ht="15.6">
      <c r="A30" s="564"/>
      <c r="B30" s="560"/>
      <c r="C30" s="556"/>
      <c r="D30" s="561"/>
      <c r="E30" s="561"/>
      <c r="F30" s="561"/>
      <c r="G30" s="559">
        <f>SUM(G26:G29)</f>
        <v>9</v>
      </c>
      <c r="L30" s="524"/>
      <c r="M30" s="524"/>
      <c r="N30" s="524"/>
      <c r="O30" s="524"/>
      <c r="P30" s="524"/>
      <c r="Q30" s="524"/>
    </row>
    <row r="31" spans="1:17" ht="15.6">
      <c r="A31" s="564"/>
      <c r="B31" s="560"/>
      <c r="C31" s="556"/>
      <c r="D31" s="561"/>
      <c r="E31" s="561"/>
      <c r="F31" s="561"/>
      <c r="G31" s="559"/>
      <c r="L31" s="524"/>
      <c r="M31" s="524"/>
      <c r="N31" s="524"/>
      <c r="O31" s="524"/>
      <c r="P31" s="524"/>
      <c r="Q31" s="524"/>
    </row>
    <row r="32" spans="1:17" ht="15.6">
      <c r="A32" s="564"/>
      <c r="B32" s="555"/>
      <c r="C32" s="556"/>
      <c r="D32" s="557"/>
      <c r="E32" s="557"/>
      <c r="F32" s="565"/>
      <c r="G32" s="562"/>
      <c r="L32" s="524"/>
      <c r="M32" s="524"/>
      <c r="N32" s="524"/>
      <c r="O32" s="524"/>
      <c r="P32" s="524"/>
      <c r="Q32" s="524"/>
    </row>
    <row r="33" spans="1:17" ht="15.75" customHeight="1">
      <c r="A33" s="564" t="s">
        <v>997</v>
      </c>
      <c r="B33" s="555" t="s">
        <v>998</v>
      </c>
      <c r="C33" s="556">
        <v>1</v>
      </c>
      <c r="D33" s="557">
        <f>D26</f>
        <v>7.9</v>
      </c>
      <c r="E33" s="557">
        <f>2.65+0.2*2</f>
        <v>3.05</v>
      </c>
      <c r="F33" s="565">
        <v>0.125</v>
      </c>
      <c r="G33" s="562">
        <f>ROUND(PRODUCT(C33:F33)*1,0)</f>
        <v>3</v>
      </c>
      <c r="L33" s="524"/>
      <c r="M33" s="524"/>
      <c r="N33" s="524"/>
      <c r="O33" s="524"/>
      <c r="P33" s="524"/>
      <c r="Q33" s="524"/>
    </row>
    <row r="34" spans="1:17" ht="15.6">
      <c r="A34" s="554"/>
      <c r="B34" s="555"/>
      <c r="C34" s="556"/>
      <c r="D34" s="557"/>
      <c r="E34" s="557"/>
      <c r="F34" s="565"/>
      <c r="G34" s="559">
        <f>G33+G30+G22</f>
        <v>18</v>
      </c>
      <c r="L34" s="524"/>
      <c r="M34" s="524"/>
      <c r="N34" s="524"/>
      <c r="O34" s="524"/>
      <c r="P34" s="524"/>
      <c r="Q34" s="524"/>
    </row>
    <row r="35" spans="1:17" ht="15.6">
      <c r="A35" s="564"/>
      <c r="B35" s="555"/>
      <c r="C35" s="556"/>
      <c r="D35" s="557"/>
      <c r="E35" s="557"/>
      <c r="F35" s="565"/>
      <c r="G35" s="559"/>
      <c r="L35" s="524"/>
      <c r="M35" s="524"/>
      <c r="N35" s="524"/>
      <c r="O35" s="524"/>
      <c r="P35" s="524"/>
      <c r="Q35" s="524"/>
    </row>
    <row r="36" spans="1:17" s="524" customFormat="1" ht="178.5" customHeight="1">
      <c r="A36" s="571">
        <v>6</v>
      </c>
      <c r="B36" s="642" t="s">
        <v>999</v>
      </c>
      <c r="C36" s="642"/>
      <c r="D36" s="642"/>
      <c r="E36" s="642"/>
      <c r="F36" s="642"/>
      <c r="G36" s="570"/>
    </row>
    <row r="37" spans="1:17" s="524" customFormat="1" ht="15.6">
      <c r="A37" s="573"/>
      <c r="B37" s="574" t="s">
        <v>1000</v>
      </c>
      <c r="C37" s="556">
        <v>1</v>
      </c>
      <c r="D37" s="561">
        <f>2*(8.2+3.05)</f>
        <v>22.5</v>
      </c>
      <c r="E37" s="561"/>
      <c r="F37" s="561">
        <v>0.23</v>
      </c>
      <c r="G37" s="562">
        <f>ROUND(PRODUCT(C37:F37)*1,0)</f>
        <v>5</v>
      </c>
    </row>
    <row r="38" spans="1:17" s="524" customFormat="1" ht="15.6">
      <c r="A38" s="573"/>
      <c r="B38" s="574" t="s">
        <v>1001</v>
      </c>
      <c r="C38" s="556">
        <v>4</v>
      </c>
      <c r="D38" s="561">
        <f>D26</f>
        <v>7.9</v>
      </c>
      <c r="E38" s="561"/>
      <c r="F38" s="561">
        <f>F26</f>
        <v>1.9</v>
      </c>
      <c r="G38" s="562">
        <f>ROUND(PRODUCT(C38:F38)*1,0)</f>
        <v>60</v>
      </c>
    </row>
    <row r="39" spans="1:17" s="524" customFormat="1" ht="15.6">
      <c r="A39" s="573"/>
      <c r="B39" s="574"/>
      <c r="C39" s="556">
        <v>2</v>
      </c>
      <c r="D39" s="561">
        <f>D27</f>
        <v>2.65</v>
      </c>
      <c r="E39" s="561"/>
      <c r="F39" s="561">
        <f>F27</f>
        <v>1.5</v>
      </c>
      <c r="G39" s="562">
        <f>ROUND(PRODUCT(C39:F39)*1,0)</f>
        <v>8</v>
      </c>
    </row>
    <row r="40" spans="1:17" s="524" customFormat="1" ht="15.6">
      <c r="A40" s="573"/>
      <c r="B40" s="574"/>
      <c r="C40" s="556">
        <v>4</v>
      </c>
      <c r="D40" s="561">
        <f>D28</f>
        <v>2.65</v>
      </c>
      <c r="E40" s="561"/>
      <c r="F40" s="561">
        <f>F28</f>
        <v>2.2999999999999998</v>
      </c>
      <c r="G40" s="562">
        <f>ROUND(PRODUCT(C40:F40)*1,0)</f>
        <v>24</v>
      </c>
      <c r="L40" s="521"/>
      <c r="M40" s="521"/>
      <c r="N40" s="521"/>
      <c r="O40" s="521"/>
      <c r="P40" s="521"/>
      <c r="Q40" s="521"/>
    </row>
    <row r="41" spans="1:17" s="524" customFormat="1" ht="15.6">
      <c r="A41" s="573"/>
      <c r="B41" s="574" t="s">
        <v>1002</v>
      </c>
      <c r="C41" s="556">
        <v>2</v>
      </c>
      <c r="D41" s="561">
        <f>D29</f>
        <v>2.65</v>
      </c>
      <c r="E41" s="561"/>
      <c r="F41" s="561">
        <f>F29</f>
        <v>1.5</v>
      </c>
      <c r="G41" s="562">
        <f>ROUND(PRODUCT(C41:F41)*1,0)</f>
        <v>8</v>
      </c>
      <c r="L41" s="521"/>
      <c r="M41" s="521"/>
      <c r="N41" s="521"/>
      <c r="O41" s="521"/>
      <c r="P41" s="521"/>
      <c r="Q41" s="521"/>
    </row>
    <row r="42" spans="1:17" s="524" customFormat="1" ht="15.6">
      <c r="A42" s="573"/>
      <c r="B42" s="574"/>
      <c r="C42" s="556"/>
      <c r="D42" s="561"/>
      <c r="E42" s="561"/>
      <c r="F42" s="561"/>
      <c r="G42" s="559">
        <f>SUM(G38:G41)</f>
        <v>100</v>
      </c>
      <c r="L42" s="521"/>
      <c r="M42" s="521"/>
      <c r="N42" s="521"/>
      <c r="O42" s="521"/>
      <c r="P42" s="521"/>
      <c r="Q42" s="521"/>
    </row>
    <row r="43" spans="1:17" s="524" customFormat="1" ht="15.6">
      <c r="A43" s="573"/>
      <c r="B43" s="574"/>
      <c r="C43" s="556"/>
      <c r="D43" s="561"/>
      <c r="E43" s="561"/>
      <c r="F43" s="561"/>
      <c r="G43" s="559"/>
      <c r="L43" s="521"/>
      <c r="M43" s="521"/>
      <c r="N43" s="521"/>
      <c r="O43" s="521"/>
      <c r="P43" s="521"/>
      <c r="Q43" s="521"/>
    </row>
    <row r="44" spans="1:17" s="524" customFormat="1" ht="15.6">
      <c r="A44" s="573"/>
      <c r="B44" s="574" t="s">
        <v>1003</v>
      </c>
      <c r="C44" s="556">
        <v>1</v>
      </c>
      <c r="D44" s="561">
        <f>D33</f>
        <v>7.9</v>
      </c>
      <c r="E44" s="561">
        <f>E33</f>
        <v>3.05</v>
      </c>
      <c r="F44" s="561"/>
      <c r="G44" s="562">
        <f>ROUND(PRODUCT(C44:F44)*1,0)</f>
        <v>24</v>
      </c>
      <c r="L44" s="521"/>
      <c r="M44" s="521"/>
      <c r="N44" s="521"/>
      <c r="O44" s="521"/>
      <c r="P44" s="521"/>
      <c r="Q44" s="521"/>
    </row>
    <row r="45" spans="1:17" s="524" customFormat="1" ht="15.6">
      <c r="A45" s="573"/>
      <c r="B45" s="574"/>
      <c r="C45" s="556"/>
      <c r="D45" s="561"/>
      <c r="E45" s="561"/>
      <c r="F45" s="561"/>
      <c r="G45" s="559"/>
      <c r="L45" s="521"/>
      <c r="M45" s="521"/>
      <c r="N45" s="521"/>
      <c r="O45" s="521"/>
      <c r="P45" s="521"/>
      <c r="Q45" s="521"/>
    </row>
    <row r="46" spans="1:17" s="524" customFormat="1" ht="151.5" customHeight="1">
      <c r="A46" s="571">
        <v>7</v>
      </c>
      <c r="B46" s="642" t="s">
        <v>1004</v>
      </c>
      <c r="C46" s="642"/>
      <c r="D46" s="642"/>
      <c r="E46" s="642"/>
      <c r="F46" s="642"/>
      <c r="G46" s="570"/>
      <c r="L46" s="521"/>
      <c r="M46" s="521"/>
      <c r="N46" s="521"/>
      <c r="O46" s="521"/>
      <c r="P46" s="521"/>
      <c r="Q46" s="521"/>
    </row>
    <row r="47" spans="1:17" ht="15.6">
      <c r="A47" s="564"/>
      <c r="B47" s="555" t="s">
        <v>1005</v>
      </c>
      <c r="C47" s="556"/>
      <c r="D47" s="557"/>
      <c r="E47" s="557"/>
      <c r="F47" s="565"/>
      <c r="G47" s="559"/>
    </row>
    <row r="48" spans="1:17" ht="15.6">
      <c r="A48" s="564"/>
      <c r="B48" s="568" t="str">
        <f>B22</f>
        <v>RCC BOT SLAB 230MM THICK</v>
      </c>
      <c r="C48" s="556"/>
      <c r="D48" s="557">
        <f>G22</f>
        <v>6</v>
      </c>
      <c r="E48" s="557">
        <v>100</v>
      </c>
      <c r="F48" s="565"/>
      <c r="G48" s="562">
        <f>D48*E48</f>
        <v>600</v>
      </c>
    </row>
    <row r="49" spans="1:21" ht="15.6">
      <c r="A49" s="564"/>
      <c r="B49" s="568" t="str">
        <f>B25</f>
        <v>RCC WALLS 200mm thick</v>
      </c>
      <c r="C49" s="556"/>
      <c r="D49" s="557">
        <f>G30</f>
        <v>9</v>
      </c>
      <c r="E49" s="557">
        <v>250</v>
      </c>
      <c r="F49" s="565"/>
      <c r="G49" s="562">
        <f>D49*E49</f>
        <v>2250</v>
      </c>
      <c r="L49" s="524"/>
      <c r="M49" s="524"/>
      <c r="N49" s="524"/>
      <c r="O49" s="524"/>
      <c r="P49" s="524"/>
      <c r="Q49" s="524"/>
    </row>
    <row r="50" spans="1:21" ht="15.6">
      <c r="A50" s="564"/>
      <c r="B50" s="568" t="str">
        <f>B33</f>
        <v>RCC TOP  SLAB 115MM THICK</v>
      </c>
      <c r="C50" s="556"/>
      <c r="D50" s="557">
        <f>G33</f>
        <v>3</v>
      </c>
      <c r="E50" s="557">
        <v>80</v>
      </c>
      <c r="F50" s="565"/>
      <c r="G50" s="562">
        <f>D50*E50</f>
        <v>240</v>
      </c>
      <c r="L50" s="524"/>
      <c r="M50" s="524"/>
      <c r="N50" s="524"/>
      <c r="O50" s="524"/>
      <c r="P50" s="524"/>
      <c r="Q50" s="524"/>
    </row>
    <row r="51" spans="1:21" ht="15.6">
      <c r="A51" s="564"/>
      <c r="B51" s="568" t="s">
        <v>1006</v>
      </c>
      <c r="C51" s="556"/>
      <c r="D51" s="557"/>
      <c r="E51" s="557"/>
      <c r="F51" s="565"/>
      <c r="G51" s="562">
        <f>SUM(G48:G50)*15%</f>
        <v>463.5</v>
      </c>
      <c r="L51" s="524"/>
      <c r="M51" s="524"/>
      <c r="N51" s="524"/>
      <c r="O51" s="524"/>
      <c r="P51" s="524"/>
      <c r="Q51" s="524"/>
    </row>
    <row r="52" spans="1:21" ht="15.6">
      <c r="A52" s="564"/>
      <c r="B52" s="555"/>
      <c r="C52" s="556"/>
      <c r="D52" s="557"/>
      <c r="E52" s="557"/>
      <c r="F52" s="565"/>
      <c r="G52" s="559">
        <f>ROUND(SUM(G48:G51)*1.1,0)</f>
        <v>3909</v>
      </c>
    </row>
    <row r="53" spans="1:21" ht="15.6">
      <c r="A53" s="564"/>
      <c r="B53" s="555"/>
      <c r="C53" s="556"/>
      <c r="D53" s="557"/>
      <c r="E53" s="557"/>
      <c r="F53" s="565"/>
      <c r="G53" s="559"/>
    </row>
    <row r="54" spans="1:21" ht="15.6">
      <c r="A54" s="564"/>
      <c r="B54" s="555"/>
      <c r="C54" s="556"/>
      <c r="D54" s="557"/>
      <c r="E54" s="557"/>
      <c r="F54" s="565"/>
      <c r="G54" s="559"/>
    </row>
    <row r="55" spans="1:21" ht="15.6">
      <c r="A55" s="564"/>
      <c r="B55" s="555"/>
      <c r="C55" s="556"/>
      <c r="D55" s="557"/>
      <c r="E55" s="557"/>
      <c r="F55" s="565"/>
      <c r="G55" s="559"/>
    </row>
    <row r="56" spans="1:21" s="524" customFormat="1" ht="120.75" customHeight="1">
      <c r="A56" s="571">
        <v>8</v>
      </c>
      <c r="B56" s="642" t="s">
        <v>1007</v>
      </c>
      <c r="C56" s="642"/>
      <c r="D56" s="642"/>
      <c r="E56" s="642"/>
      <c r="F56" s="642"/>
      <c r="G56" s="567"/>
      <c r="O56" s="521"/>
      <c r="P56" s="521"/>
      <c r="Q56" s="521"/>
      <c r="R56" s="521"/>
      <c r="S56" s="521"/>
      <c r="T56" s="521"/>
      <c r="U56" s="521"/>
    </row>
    <row r="57" spans="1:21" s="524" customFormat="1" ht="15.6">
      <c r="A57" s="575"/>
      <c r="B57" s="574"/>
      <c r="C57" s="576">
        <v>1</v>
      </c>
      <c r="D57" s="576">
        <f>7.8</f>
        <v>7.8</v>
      </c>
      <c r="E57" s="576">
        <v>2.65</v>
      </c>
      <c r="F57" s="576"/>
      <c r="G57" s="577">
        <f>ROUNDUP(PRODUCT(C57:F57)*1,-1)</f>
        <v>30</v>
      </c>
      <c r="L57" s="521"/>
      <c r="M57" s="521"/>
      <c r="N57" s="521"/>
      <c r="O57" s="521"/>
      <c r="P57" s="521"/>
      <c r="Q57" s="521"/>
      <c r="R57" s="521"/>
      <c r="S57" s="521"/>
      <c r="T57" s="521"/>
      <c r="U57" s="521"/>
    </row>
    <row r="58" spans="1:21" s="524" customFormat="1" ht="15.6">
      <c r="A58" s="575"/>
      <c r="B58" s="574"/>
      <c r="C58" s="576"/>
      <c r="D58" s="576"/>
      <c r="E58" s="576"/>
      <c r="F58" s="576"/>
      <c r="G58" s="577"/>
      <c r="L58" s="521"/>
      <c r="M58" s="521"/>
      <c r="N58" s="521"/>
      <c r="O58" s="521"/>
      <c r="P58" s="521"/>
      <c r="Q58" s="521"/>
      <c r="R58" s="521"/>
      <c r="S58" s="521"/>
      <c r="T58" s="521"/>
      <c r="U58" s="521"/>
    </row>
    <row r="59" spans="1:21" ht="58.5" customHeight="1">
      <c r="A59" s="571">
        <v>9</v>
      </c>
      <c r="B59" s="642" t="s">
        <v>1008</v>
      </c>
      <c r="C59" s="642"/>
      <c r="D59" s="642"/>
      <c r="E59" s="642"/>
      <c r="F59" s="642"/>
      <c r="G59" s="559"/>
    </row>
    <row r="60" spans="1:21" ht="15.6">
      <c r="A60" s="564"/>
      <c r="B60" s="555" t="s">
        <v>1009</v>
      </c>
      <c r="C60" s="556">
        <v>1</v>
      </c>
      <c r="D60" s="557">
        <f>D44</f>
        <v>7.9</v>
      </c>
      <c r="E60" s="557">
        <f>E57</f>
        <v>2.65</v>
      </c>
      <c r="F60" s="565"/>
      <c r="G60" s="562">
        <f>ROUND(PRODUCT(C60:F60)*1,0)</f>
        <v>21</v>
      </c>
    </row>
    <row r="61" spans="1:21" ht="15.6">
      <c r="A61" s="564"/>
      <c r="B61" s="555"/>
      <c r="C61" s="556"/>
      <c r="D61" s="557"/>
      <c r="E61" s="557"/>
      <c r="F61" s="565"/>
      <c r="G61" s="559">
        <f>SUM(G60:G60)</f>
        <v>21</v>
      </c>
    </row>
    <row r="62" spans="1:21" ht="15.6">
      <c r="A62" s="564"/>
      <c r="B62" s="555"/>
      <c r="C62" s="556"/>
      <c r="D62" s="557"/>
      <c r="E62" s="557"/>
      <c r="F62" s="565"/>
      <c r="G62" s="559"/>
    </row>
    <row r="63" spans="1:21" s="524" customFormat="1" ht="243" customHeight="1">
      <c r="A63" s="571">
        <v>10</v>
      </c>
      <c r="B63" s="642" t="s">
        <v>1010</v>
      </c>
      <c r="C63" s="642"/>
      <c r="D63" s="642"/>
      <c r="E63" s="642"/>
      <c r="F63" s="642"/>
      <c r="G63" s="570"/>
      <c r="L63" s="521"/>
      <c r="M63" s="521"/>
      <c r="N63" s="521"/>
      <c r="O63" s="521"/>
      <c r="P63" s="521"/>
      <c r="Q63" s="521"/>
      <c r="R63" s="521"/>
      <c r="S63" s="521"/>
      <c r="T63" s="521"/>
      <c r="U63" s="521"/>
    </row>
    <row r="64" spans="1:21" ht="15.6">
      <c r="A64" s="564"/>
      <c r="B64" s="555" t="s">
        <v>1011</v>
      </c>
      <c r="C64" s="556">
        <v>2</v>
      </c>
      <c r="D64" s="561">
        <v>7.5</v>
      </c>
      <c r="E64" s="561"/>
      <c r="F64" s="561">
        <f>F38</f>
        <v>1.9</v>
      </c>
      <c r="G64" s="562">
        <f>ROUND(PRODUCT(C64:F64)*1,0)</f>
        <v>29</v>
      </c>
    </row>
    <row r="65" spans="1:7" ht="15.6">
      <c r="A65" s="564"/>
      <c r="B65" s="555"/>
      <c r="C65" s="556">
        <v>1</v>
      </c>
      <c r="D65" s="561">
        <v>2.65</v>
      </c>
      <c r="E65" s="561"/>
      <c r="F65" s="561">
        <f>F39</f>
        <v>1.5</v>
      </c>
      <c r="G65" s="562">
        <f>ROUND(PRODUCT(C65:F65)*1,0)</f>
        <v>4</v>
      </c>
    </row>
    <row r="66" spans="1:7" ht="15.6">
      <c r="A66" s="564"/>
      <c r="B66" s="555"/>
      <c r="C66" s="556">
        <v>1</v>
      </c>
      <c r="D66" s="561">
        <v>2.65</v>
      </c>
      <c r="E66" s="561"/>
      <c r="F66" s="561">
        <f>F40</f>
        <v>2.2999999999999998</v>
      </c>
      <c r="G66" s="562">
        <f>ROUND(PRODUCT(C66:F66)*1,0)</f>
        <v>6</v>
      </c>
    </row>
    <row r="67" spans="1:7" ht="15.6">
      <c r="A67" s="564"/>
      <c r="B67" s="555"/>
      <c r="C67" s="556">
        <v>2</v>
      </c>
      <c r="D67" s="561">
        <v>2.65</v>
      </c>
      <c r="E67" s="557"/>
      <c r="F67" s="561">
        <f>F41</f>
        <v>1.5</v>
      </c>
      <c r="G67" s="562">
        <f>ROUND(PRODUCT(C67:F67)*1,0)</f>
        <v>8</v>
      </c>
    </row>
    <row r="68" spans="1:7" ht="15.6">
      <c r="A68" s="554"/>
      <c r="B68" s="560"/>
      <c r="C68" s="556"/>
      <c r="D68" s="561"/>
      <c r="E68" s="561"/>
      <c r="F68" s="561"/>
      <c r="G68" s="559">
        <f>SUM(G64:G67)</f>
        <v>47</v>
      </c>
    </row>
    <row r="69" spans="1:7" ht="15.6">
      <c r="A69" s="554"/>
      <c r="B69" s="560"/>
      <c r="C69" s="556"/>
      <c r="D69" s="561"/>
      <c r="E69" s="561"/>
      <c r="F69" s="561"/>
      <c r="G69" s="559"/>
    </row>
    <row r="70" spans="1:7" ht="15.6">
      <c r="A70" s="554"/>
      <c r="B70" s="555"/>
      <c r="C70" s="556"/>
      <c r="D70" s="561"/>
      <c r="E70" s="561"/>
      <c r="F70" s="561"/>
      <c r="G70" s="559"/>
    </row>
    <row r="71" spans="1:7" ht="245.25" customHeight="1">
      <c r="A71" s="571">
        <v>11</v>
      </c>
      <c r="B71" s="643" t="s">
        <v>1012</v>
      </c>
      <c r="C71" s="643"/>
      <c r="D71" s="643"/>
      <c r="E71" s="643"/>
      <c r="F71" s="643"/>
      <c r="G71" s="559"/>
    </row>
    <row r="72" spans="1:7" ht="15.6">
      <c r="A72" s="564"/>
      <c r="B72" s="555" t="s">
        <v>1013</v>
      </c>
      <c r="C72" s="556"/>
      <c r="D72" s="557"/>
      <c r="E72" s="557"/>
      <c r="F72" s="565"/>
      <c r="G72" s="562"/>
    </row>
    <row r="73" spans="1:7" ht="15.6">
      <c r="A73" s="554"/>
      <c r="B73" s="568"/>
      <c r="C73" s="556">
        <v>2</v>
      </c>
      <c r="D73" s="561">
        <f>7.5+0.2*2</f>
        <v>7.9</v>
      </c>
      <c r="E73" s="561"/>
      <c r="F73" s="561">
        <v>2.5</v>
      </c>
      <c r="G73" s="562">
        <f>ROUND(PRODUCT(C73:F73)*1,0)</f>
        <v>40</v>
      </c>
    </row>
    <row r="74" spans="1:7" ht="15.6">
      <c r="A74" s="554"/>
      <c r="B74" s="568"/>
      <c r="C74" s="556">
        <v>1</v>
      </c>
      <c r="D74" s="561">
        <f>2.65+2*0.2</f>
        <v>3.05</v>
      </c>
      <c r="E74" s="561"/>
      <c r="F74" s="561">
        <v>2.9</v>
      </c>
      <c r="G74" s="562">
        <f>ROUND(PRODUCT(C74:F74)*1,0)</f>
        <v>9</v>
      </c>
    </row>
    <row r="75" spans="1:7" ht="15.6">
      <c r="A75" s="554"/>
      <c r="B75" s="568"/>
      <c r="C75" s="556">
        <v>1</v>
      </c>
      <c r="D75" s="561">
        <f>2.65+2*0.2</f>
        <v>3.05</v>
      </c>
      <c r="E75" s="561"/>
      <c r="F75" s="561">
        <v>2.1</v>
      </c>
      <c r="G75" s="562">
        <f>ROUND(PRODUCT(C75:F75)*1,0)</f>
        <v>6</v>
      </c>
    </row>
    <row r="76" spans="1:7" ht="15.6">
      <c r="A76" s="554"/>
      <c r="B76" s="555"/>
      <c r="C76" s="556"/>
      <c r="D76" s="561"/>
      <c r="E76" s="561"/>
      <c r="F76" s="561"/>
      <c r="G76" s="559">
        <f>SUM(G73:G75)</f>
        <v>55</v>
      </c>
    </row>
    <row r="77" spans="1:7" ht="15.6">
      <c r="A77" s="554"/>
      <c r="B77" s="555"/>
      <c r="C77" s="556"/>
      <c r="D77" s="561"/>
      <c r="E77" s="561"/>
      <c r="F77" s="561"/>
      <c r="G77" s="559"/>
    </row>
    <row r="78" spans="1:7" ht="142.5" customHeight="1">
      <c r="A78" s="563">
        <v>12</v>
      </c>
      <c r="B78" s="643" t="s">
        <v>1014</v>
      </c>
      <c r="C78" s="643"/>
      <c r="D78" s="643"/>
      <c r="E78" s="643"/>
      <c r="F78" s="643"/>
      <c r="G78" s="559"/>
    </row>
    <row r="79" spans="1:7" ht="15.6">
      <c r="A79" s="578"/>
      <c r="B79" s="555" t="s">
        <v>1015</v>
      </c>
      <c r="C79" s="556">
        <v>1</v>
      </c>
      <c r="D79" s="568">
        <v>15</v>
      </c>
      <c r="E79" s="568"/>
      <c r="F79" s="579"/>
      <c r="G79" s="562">
        <f>ROUND(PRODUCT(C79:F79)*1,0)</f>
        <v>15</v>
      </c>
    </row>
    <row r="80" spans="1:7" ht="15.6">
      <c r="A80" s="578"/>
      <c r="B80" s="555"/>
      <c r="C80" s="556"/>
      <c r="D80" s="568"/>
      <c r="E80" s="568"/>
      <c r="F80" s="579"/>
      <c r="G80" s="559"/>
    </row>
    <row r="81" spans="1:7" ht="15.6">
      <c r="A81" s="578"/>
      <c r="B81" s="555"/>
      <c r="C81" s="556"/>
      <c r="D81" s="568"/>
      <c r="E81" s="568"/>
      <c r="F81" s="579"/>
      <c r="G81" s="559"/>
    </row>
    <row r="82" spans="1:7" ht="130.5" customHeight="1">
      <c r="A82" s="571">
        <v>13</v>
      </c>
      <c r="B82" s="643" t="s">
        <v>1016</v>
      </c>
      <c r="C82" s="643"/>
      <c r="D82" s="643"/>
      <c r="E82" s="643"/>
      <c r="F82" s="643"/>
      <c r="G82" s="559"/>
    </row>
    <row r="83" spans="1:7" ht="15.6">
      <c r="A83" s="578"/>
      <c r="B83" s="555" t="s">
        <v>1017</v>
      </c>
      <c r="C83" s="556">
        <v>1</v>
      </c>
      <c r="D83" s="568">
        <v>10</v>
      </c>
      <c r="E83" s="568"/>
      <c r="F83" s="579"/>
      <c r="G83" s="562">
        <f>ROUND(PRODUCT(C83:F83)*1,0)</f>
        <v>10</v>
      </c>
    </row>
    <row r="84" spans="1:7" ht="15.6">
      <c r="A84" s="554"/>
      <c r="B84" s="555"/>
      <c r="C84" s="556"/>
      <c r="D84" s="561"/>
      <c r="E84" s="561"/>
      <c r="F84" s="561"/>
      <c r="G84" s="559"/>
    </row>
    <row r="85" spans="1:7" ht="15.6">
      <c r="A85" s="554"/>
      <c r="B85" s="555"/>
      <c r="C85" s="556"/>
      <c r="D85" s="561"/>
      <c r="E85" s="561"/>
      <c r="F85" s="561"/>
      <c r="G85" s="559"/>
    </row>
    <row r="86" spans="1:7" ht="15.6">
      <c r="A86" s="564">
        <v>14</v>
      </c>
      <c r="B86" s="555" t="s">
        <v>1018</v>
      </c>
      <c r="C86" s="556">
        <v>2</v>
      </c>
      <c r="D86" s="568"/>
      <c r="E86" s="568"/>
      <c r="F86" s="579"/>
      <c r="G86" s="559">
        <v>2</v>
      </c>
    </row>
    <row r="87" spans="1:7" ht="15.6">
      <c r="A87" s="564"/>
      <c r="B87" s="555"/>
      <c r="C87" s="556"/>
      <c r="D87" s="568"/>
      <c r="E87" s="568"/>
      <c r="F87" s="579"/>
      <c r="G87" s="559"/>
    </row>
    <row r="88" spans="1:7" ht="15.6">
      <c r="A88" s="564">
        <v>15</v>
      </c>
      <c r="B88" s="555" t="s">
        <v>1019</v>
      </c>
      <c r="C88" s="556">
        <v>12</v>
      </c>
      <c r="D88" s="568"/>
      <c r="E88" s="568"/>
      <c r="F88" s="579"/>
      <c r="G88" s="559">
        <f>C88</f>
        <v>12</v>
      </c>
    </row>
    <row r="89" spans="1:7" ht="15.6">
      <c r="A89" s="564"/>
      <c r="B89" s="555"/>
      <c r="C89" s="556"/>
      <c r="D89" s="568"/>
      <c r="E89" s="568"/>
      <c r="F89" s="579"/>
      <c r="G89" s="559"/>
    </row>
    <row r="90" spans="1:7" ht="15.6">
      <c r="A90" s="564"/>
      <c r="B90" s="555"/>
      <c r="C90" s="556"/>
      <c r="D90" s="568"/>
      <c r="E90" s="568"/>
      <c r="F90" s="579"/>
      <c r="G90" s="559"/>
    </row>
    <row r="91" spans="1:7" ht="15.6">
      <c r="A91" s="580"/>
      <c r="B91" s="644" t="s">
        <v>518</v>
      </c>
      <c r="C91" s="644"/>
      <c r="D91" s="644"/>
      <c r="E91" s="644"/>
      <c r="F91" s="644"/>
      <c r="G91" s="645"/>
    </row>
    <row r="92" spans="1:7">
      <c r="A92" s="521"/>
      <c r="B92" s="521"/>
      <c r="C92" s="525"/>
      <c r="D92" s="521"/>
      <c r="E92" s="521"/>
      <c r="F92" s="526"/>
      <c r="G92" s="521"/>
    </row>
    <row r="93" spans="1:7">
      <c r="A93" s="521"/>
      <c r="B93" s="521"/>
      <c r="C93" s="525"/>
      <c r="D93" s="521"/>
      <c r="E93" s="521"/>
      <c r="F93" s="526"/>
      <c r="G93" s="521"/>
    </row>
    <row r="94" spans="1:7">
      <c r="A94" s="521"/>
      <c r="B94" s="521"/>
      <c r="C94" s="525"/>
      <c r="D94" s="521"/>
      <c r="E94" s="521"/>
      <c r="F94" s="526"/>
      <c r="G94" s="521"/>
    </row>
    <row r="95" spans="1:7">
      <c r="A95" s="521"/>
      <c r="B95" s="521"/>
      <c r="C95" s="525"/>
      <c r="D95" s="521"/>
      <c r="E95" s="521"/>
      <c r="F95" s="526"/>
      <c r="G95" s="521"/>
    </row>
    <row r="96" spans="1:7">
      <c r="A96" s="521"/>
      <c r="B96" s="521"/>
      <c r="C96" s="525"/>
      <c r="D96" s="521"/>
      <c r="E96" s="521"/>
      <c r="F96" s="526"/>
      <c r="G96" s="521"/>
    </row>
    <row r="97" spans="1:7">
      <c r="A97" s="521"/>
      <c r="B97" s="521"/>
      <c r="C97" s="525"/>
      <c r="D97" s="521"/>
      <c r="E97" s="521"/>
      <c r="F97" s="526"/>
      <c r="G97" s="521"/>
    </row>
    <row r="98" spans="1:7">
      <c r="A98" s="521"/>
      <c r="B98" s="521"/>
      <c r="C98" s="525"/>
      <c r="D98" s="521"/>
      <c r="E98" s="521"/>
      <c r="F98" s="526"/>
      <c r="G98" s="521"/>
    </row>
    <row r="99" spans="1:7">
      <c r="A99" s="521"/>
      <c r="B99" s="521"/>
      <c r="C99" s="525"/>
      <c r="D99" s="521"/>
      <c r="E99" s="521"/>
      <c r="F99" s="526"/>
      <c r="G99" s="521"/>
    </row>
    <row r="100" spans="1:7">
      <c r="A100" s="521"/>
      <c r="B100" s="521"/>
      <c r="C100" s="525"/>
      <c r="D100" s="521"/>
      <c r="E100" s="521"/>
      <c r="F100" s="526"/>
      <c r="G100" s="521"/>
    </row>
    <row r="101" spans="1:7">
      <c r="A101" s="521"/>
      <c r="B101" s="521"/>
      <c r="C101" s="525"/>
      <c r="D101" s="521"/>
      <c r="E101" s="521"/>
      <c r="F101" s="526"/>
      <c r="G101" s="521"/>
    </row>
    <row r="102" spans="1:7">
      <c r="A102" s="521"/>
      <c r="B102" s="521"/>
      <c r="C102" s="525"/>
      <c r="D102" s="521"/>
      <c r="E102" s="521"/>
      <c r="F102" s="526"/>
      <c r="G102" s="521"/>
    </row>
    <row r="103" spans="1:7">
      <c r="A103" s="521"/>
      <c r="B103" s="521"/>
      <c r="C103" s="525"/>
      <c r="D103" s="521"/>
      <c r="E103" s="521"/>
      <c r="F103" s="526"/>
      <c r="G103" s="521"/>
    </row>
    <row r="104" spans="1:7">
      <c r="A104" s="521"/>
      <c r="B104" s="521"/>
      <c r="C104" s="525"/>
      <c r="D104" s="521"/>
      <c r="E104" s="521"/>
      <c r="F104" s="526"/>
      <c r="G104" s="521"/>
    </row>
    <row r="105" spans="1:7">
      <c r="A105" s="521"/>
      <c r="B105" s="521"/>
      <c r="C105" s="525"/>
      <c r="D105" s="521"/>
      <c r="E105" s="521"/>
      <c r="F105" s="526"/>
      <c r="G105" s="521"/>
    </row>
    <row r="106" spans="1:7">
      <c r="A106" s="521"/>
      <c r="B106" s="521"/>
      <c r="C106" s="525"/>
      <c r="D106" s="521"/>
      <c r="E106" s="521"/>
      <c r="F106" s="526"/>
      <c r="G106" s="521"/>
    </row>
    <row r="107" spans="1:7">
      <c r="A107" s="521"/>
      <c r="B107" s="521"/>
      <c r="C107" s="525"/>
      <c r="D107" s="521"/>
      <c r="E107" s="521"/>
      <c r="F107" s="526"/>
      <c r="G107" s="521"/>
    </row>
    <row r="108" spans="1:7">
      <c r="A108" s="521"/>
      <c r="B108" s="521"/>
      <c r="C108" s="525"/>
      <c r="D108" s="521"/>
      <c r="E108" s="521"/>
      <c r="F108" s="526"/>
      <c r="G108" s="521"/>
    </row>
    <row r="109" spans="1:7">
      <c r="A109" s="521"/>
      <c r="B109" s="521"/>
      <c r="C109" s="525"/>
      <c r="D109" s="521"/>
      <c r="E109" s="521"/>
      <c r="F109" s="526"/>
      <c r="G109" s="521"/>
    </row>
    <row r="110" spans="1:7">
      <c r="A110" s="521"/>
      <c r="B110" s="521"/>
      <c r="C110" s="525"/>
      <c r="D110" s="521"/>
      <c r="E110" s="521"/>
      <c r="F110" s="526"/>
      <c r="G110" s="521"/>
    </row>
    <row r="111" spans="1:7">
      <c r="A111" s="521"/>
      <c r="B111" s="521"/>
      <c r="C111" s="525"/>
      <c r="D111" s="521"/>
      <c r="E111" s="521"/>
      <c r="F111" s="526"/>
      <c r="G111" s="521"/>
    </row>
    <row r="112" spans="1:7">
      <c r="A112" s="521"/>
      <c r="B112" s="521"/>
      <c r="C112" s="525"/>
      <c r="D112" s="521"/>
      <c r="E112" s="521"/>
      <c r="F112" s="526"/>
      <c r="G112" s="521"/>
    </row>
    <row r="113" spans="1:7">
      <c r="A113" s="521"/>
      <c r="B113" s="521"/>
      <c r="C113" s="525"/>
      <c r="D113" s="521"/>
      <c r="E113" s="521"/>
      <c r="F113" s="526"/>
      <c r="G113" s="521"/>
    </row>
    <row r="114" spans="1:7">
      <c r="A114" s="521"/>
      <c r="B114" s="521"/>
      <c r="C114" s="525"/>
      <c r="D114" s="521"/>
      <c r="E114" s="521"/>
      <c r="F114" s="526"/>
      <c r="G114" s="521"/>
    </row>
    <row r="115" spans="1:7">
      <c r="A115" s="521"/>
      <c r="B115" s="521"/>
      <c r="C115" s="525"/>
      <c r="D115" s="521"/>
      <c r="E115" s="521"/>
      <c r="F115" s="526"/>
      <c r="G115" s="521"/>
    </row>
    <row r="116" spans="1:7">
      <c r="A116" s="521"/>
      <c r="B116" s="521"/>
      <c r="C116" s="525"/>
      <c r="D116" s="521"/>
      <c r="E116" s="521"/>
      <c r="F116" s="526"/>
      <c r="G116" s="521"/>
    </row>
    <row r="117" spans="1:7">
      <c r="A117" s="521"/>
      <c r="B117" s="521"/>
      <c r="C117" s="525"/>
      <c r="D117" s="521"/>
      <c r="E117" s="521"/>
      <c r="F117" s="526"/>
      <c r="G117" s="521"/>
    </row>
    <row r="118" spans="1:7">
      <c r="A118" s="521"/>
      <c r="B118" s="521"/>
      <c r="C118" s="525"/>
      <c r="D118" s="521"/>
      <c r="E118" s="521"/>
      <c r="F118" s="526"/>
      <c r="G118" s="521"/>
    </row>
    <row r="119" spans="1:7">
      <c r="A119" s="521"/>
      <c r="B119" s="521"/>
      <c r="C119" s="525"/>
      <c r="D119" s="521"/>
      <c r="E119" s="521"/>
      <c r="F119" s="526"/>
      <c r="G119" s="521"/>
    </row>
    <row r="120" spans="1:7">
      <c r="A120" s="521"/>
      <c r="B120" s="521"/>
      <c r="C120" s="525"/>
      <c r="D120" s="521"/>
      <c r="E120" s="521"/>
      <c r="F120" s="526"/>
      <c r="G120" s="521"/>
    </row>
    <row r="121" spans="1:7">
      <c r="A121" s="521"/>
      <c r="B121" s="521"/>
      <c r="C121" s="525"/>
      <c r="D121" s="521"/>
      <c r="E121" s="521"/>
      <c r="F121" s="526"/>
      <c r="G121" s="521"/>
    </row>
    <row r="122" spans="1:7">
      <c r="A122" s="521"/>
      <c r="B122" s="521"/>
      <c r="C122" s="525"/>
      <c r="D122" s="521"/>
      <c r="E122" s="521"/>
      <c r="F122" s="526"/>
      <c r="G122" s="521"/>
    </row>
    <row r="123" spans="1:7">
      <c r="A123" s="521"/>
      <c r="B123" s="521"/>
      <c r="C123" s="525"/>
      <c r="D123" s="521"/>
      <c r="E123" s="521"/>
      <c r="F123" s="526"/>
      <c r="G123" s="521"/>
    </row>
    <row r="124" spans="1:7">
      <c r="A124" s="521"/>
      <c r="B124" s="521"/>
      <c r="C124" s="525"/>
      <c r="D124" s="521"/>
      <c r="E124" s="521"/>
      <c r="F124" s="526"/>
      <c r="G124" s="521"/>
    </row>
    <row r="125" spans="1:7">
      <c r="A125" s="521"/>
      <c r="B125" s="521"/>
      <c r="C125" s="525"/>
      <c r="D125" s="521"/>
      <c r="E125" s="521"/>
      <c r="F125" s="526"/>
      <c r="G125" s="521"/>
    </row>
    <row r="126" spans="1:7">
      <c r="A126" s="521"/>
      <c r="B126" s="521"/>
      <c r="C126" s="525"/>
      <c r="D126" s="521"/>
      <c r="E126" s="521"/>
      <c r="F126" s="526"/>
      <c r="G126" s="521"/>
    </row>
    <row r="127" spans="1:7">
      <c r="A127" s="521"/>
      <c r="B127" s="521"/>
      <c r="C127" s="525"/>
      <c r="D127" s="521"/>
      <c r="E127" s="521"/>
      <c r="F127" s="526"/>
      <c r="G127" s="521"/>
    </row>
    <row r="128" spans="1:7">
      <c r="A128" s="521"/>
      <c r="B128" s="521"/>
      <c r="C128" s="525"/>
      <c r="D128" s="521"/>
      <c r="E128" s="521"/>
      <c r="F128" s="526"/>
      <c r="G128" s="521"/>
    </row>
    <row r="129" spans="1:7">
      <c r="A129" s="521"/>
      <c r="B129" s="521"/>
      <c r="C129" s="525"/>
      <c r="D129" s="521"/>
      <c r="E129" s="521"/>
      <c r="F129" s="526"/>
      <c r="G129" s="521"/>
    </row>
    <row r="130" spans="1:7">
      <c r="A130" s="521"/>
      <c r="B130" s="521"/>
      <c r="C130" s="525"/>
      <c r="D130" s="521"/>
      <c r="E130" s="521"/>
      <c r="F130" s="526"/>
      <c r="G130" s="521"/>
    </row>
    <row r="131" spans="1:7">
      <c r="A131" s="521"/>
      <c r="B131" s="521"/>
      <c r="C131" s="525"/>
      <c r="D131" s="521"/>
      <c r="E131" s="521"/>
      <c r="F131" s="526"/>
      <c r="G131" s="521"/>
    </row>
    <row r="132" spans="1:7">
      <c r="A132" s="521"/>
      <c r="B132" s="521"/>
      <c r="C132" s="525"/>
      <c r="D132" s="521"/>
      <c r="E132" s="521"/>
      <c r="F132" s="526"/>
      <c r="G132" s="521"/>
    </row>
    <row r="133" spans="1:7">
      <c r="A133" s="521"/>
      <c r="B133" s="521"/>
      <c r="C133" s="525"/>
      <c r="D133" s="521"/>
      <c r="E133" s="521"/>
      <c r="F133" s="526"/>
      <c r="G133" s="521"/>
    </row>
    <row r="134" spans="1:7">
      <c r="A134" s="521"/>
      <c r="B134" s="521"/>
      <c r="C134" s="525"/>
      <c r="D134" s="521"/>
      <c r="E134" s="521"/>
      <c r="F134" s="526"/>
      <c r="G134" s="521"/>
    </row>
    <row r="135" spans="1:7">
      <c r="A135" s="521"/>
      <c r="B135" s="521"/>
      <c r="C135" s="525"/>
      <c r="D135" s="521"/>
      <c r="E135" s="521"/>
      <c r="F135" s="526"/>
      <c r="G135" s="521"/>
    </row>
    <row r="136" spans="1:7">
      <c r="A136" s="521"/>
      <c r="B136" s="521"/>
      <c r="C136" s="525"/>
      <c r="D136" s="521"/>
      <c r="E136" s="521"/>
      <c r="F136" s="526"/>
      <c r="G136" s="521"/>
    </row>
    <row r="137" spans="1:7">
      <c r="A137" s="521"/>
      <c r="B137" s="521"/>
      <c r="C137" s="525"/>
      <c r="D137" s="521"/>
      <c r="E137" s="521"/>
      <c r="F137" s="526"/>
      <c r="G137" s="521"/>
    </row>
    <row r="138" spans="1:7">
      <c r="A138" s="521"/>
      <c r="B138" s="521"/>
      <c r="C138" s="525"/>
      <c r="D138" s="521"/>
      <c r="E138" s="521"/>
      <c r="F138" s="526"/>
      <c r="G138" s="521"/>
    </row>
    <row r="139" spans="1:7">
      <c r="A139" s="521"/>
      <c r="B139" s="521"/>
      <c r="C139" s="525"/>
      <c r="D139" s="521"/>
      <c r="E139" s="521"/>
      <c r="F139" s="526"/>
      <c r="G139" s="521"/>
    </row>
    <row r="140" spans="1:7">
      <c r="A140" s="521"/>
      <c r="B140" s="521"/>
      <c r="C140" s="525"/>
      <c r="D140" s="521"/>
      <c r="E140" s="521"/>
      <c r="F140" s="526"/>
      <c r="G140" s="521"/>
    </row>
    <row r="141" spans="1:7">
      <c r="A141" s="521"/>
      <c r="B141" s="521"/>
      <c r="C141" s="525"/>
      <c r="D141" s="521"/>
      <c r="E141" s="521"/>
      <c r="F141" s="526"/>
      <c r="G141" s="521"/>
    </row>
    <row r="142" spans="1:7">
      <c r="A142" s="521"/>
      <c r="B142" s="521"/>
      <c r="C142" s="525"/>
      <c r="D142" s="521"/>
      <c r="E142" s="521"/>
      <c r="F142" s="526"/>
      <c r="G142" s="521"/>
    </row>
    <row r="143" spans="1:7">
      <c r="A143" s="521"/>
      <c r="B143" s="521"/>
      <c r="C143" s="525"/>
      <c r="D143" s="521"/>
      <c r="E143" s="521"/>
      <c r="F143" s="526"/>
      <c r="G143" s="521"/>
    </row>
    <row r="144" spans="1:7">
      <c r="A144" s="521"/>
      <c r="B144" s="521"/>
      <c r="C144" s="525"/>
      <c r="D144" s="521"/>
      <c r="E144" s="521"/>
      <c r="F144" s="526"/>
      <c r="G144" s="521"/>
    </row>
    <row r="145" spans="1:7">
      <c r="A145" s="521"/>
      <c r="B145" s="521"/>
      <c r="C145" s="525"/>
      <c r="D145" s="521"/>
      <c r="E145" s="521"/>
      <c r="F145" s="526"/>
      <c r="G145" s="521"/>
    </row>
    <row r="146" spans="1:7">
      <c r="A146" s="521"/>
      <c r="B146" s="521"/>
      <c r="C146" s="525"/>
      <c r="D146" s="521"/>
      <c r="E146" s="521"/>
      <c r="F146" s="526"/>
      <c r="G146" s="521"/>
    </row>
    <row r="147" spans="1:7">
      <c r="A147" s="521"/>
      <c r="B147" s="521"/>
      <c r="C147" s="525"/>
      <c r="D147" s="521"/>
      <c r="E147" s="521"/>
      <c r="F147" s="526"/>
      <c r="G147" s="521"/>
    </row>
    <row r="148" spans="1:7">
      <c r="A148" s="521"/>
      <c r="B148" s="521"/>
      <c r="C148" s="525"/>
      <c r="D148" s="521"/>
      <c r="E148" s="521"/>
      <c r="F148" s="526"/>
      <c r="G148" s="521"/>
    </row>
    <row r="149" spans="1:7">
      <c r="A149" s="521"/>
      <c r="B149" s="521"/>
      <c r="C149" s="525"/>
      <c r="D149" s="521"/>
      <c r="E149" s="521"/>
      <c r="F149" s="526"/>
      <c r="G149" s="521"/>
    </row>
    <row r="150" spans="1:7">
      <c r="A150" s="521"/>
      <c r="B150" s="521"/>
      <c r="C150" s="525"/>
      <c r="D150" s="521"/>
      <c r="E150" s="521"/>
      <c r="F150" s="526"/>
      <c r="G150" s="521"/>
    </row>
    <row r="151" spans="1:7">
      <c r="A151" s="521"/>
      <c r="B151" s="521"/>
      <c r="C151" s="525"/>
      <c r="D151" s="521"/>
      <c r="E151" s="521"/>
      <c r="F151" s="526"/>
      <c r="G151" s="521"/>
    </row>
    <row r="152" spans="1:7">
      <c r="A152" s="521"/>
      <c r="B152" s="521"/>
      <c r="C152" s="525"/>
      <c r="D152" s="521"/>
      <c r="E152" s="521"/>
      <c r="F152" s="526"/>
      <c r="G152" s="521"/>
    </row>
    <row r="153" spans="1:7">
      <c r="A153" s="521"/>
      <c r="B153" s="521"/>
      <c r="C153" s="525"/>
      <c r="D153" s="521"/>
      <c r="E153" s="521"/>
      <c r="F153" s="526"/>
      <c r="G153" s="521"/>
    </row>
    <row r="154" spans="1:7">
      <c r="A154" s="521"/>
      <c r="B154" s="521"/>
      <c r="C154" s="525"/>
      <c r="D154" s="521"/>
      <c r="E154" s="521"/>
      <c r="F154" s="526"/>
      <c r="G154" s="521"/>
    </row>
    <row r="155" spans="1:7">
      <c r="A155" s="521"/>
      <c r="B155" s="521"/>
      <c r="C155" s="525"/>
      <c r="D155" s="521"/>
      <c r="E155" s="521"/>
      <c r="F155" s="526"/>
      <c r="G155" s="521"/>
    </row>
    <row r="156" spans="1:7">
      <c r="A156" s="521"/>
      <c r="B156" s="521"/>
      <c r="C156" s="525"/>
      <c r="D156" s="521"/>
      <c r="E156" s="521"/>
      <c r="F156" s="526"/>
      <c r="G156" s="521"/>
    </row>
    <row r="157" spans="1:7">
      <c r="A157" s="521"/>
      <c r="B157" s="521"/>
      <c r="C157" s="525"/>
      <c r="D157" s="521"/>
      <c r="E157" s="521"/>
      <c r="F157" s="526"/>
      <c r="G157" s="521"/>
    </row>
    <row r="158" spans="1:7">
      <c r="A158" s="521"/>
      <c r="B158" s="521"/>
      <c r="C158" s="525"/>
      <c r="D158" s="521"/>
      <c r="E158" s="521"/>
      <c r="F158" s="526"/>
      <c r="G158" s="521"/>
    </row>
    <row r="159" spans="1:7">
      <c r="A159" s="521"/>
      <c r="B159" s="521"/>
      <c r="C159" s="525"/>
      <c r="D159" s="521"/>
      <c r="E159" s="521"/>
      <c r="F159" s="526"/>
      <c r="G159" s="521"/>
    </row>
    <row r="160" spans="1:7">
      <c r="A160" s="521"/>
      <c r="B160" s="521"/>
      <c r="C160" s="525"/>
      <c r="D160" s="521"/>
      <c r="E160" s="521"/>
      <c r="F160" s="526"/>
      <c r="G160" s="521"/>
    </row>
    <row r="161" spans="1:7">
      <c r="A161" s="521"/>
      <c r="B161" s="521"/>
      <c r="C161" s="525"/>
      <c r="D161" s="521"/>
      <c r="E161" s="521"/>
      <c r="F161" s="526"/>
      <c r="G161" s="521"/>
    </row>
    <row r="162" spans="1:7">
      <c r="A162" s="521"/>
      <c r="B162" s="521"/>
      <c r="C162" s="525"/>
      <c r="D162" s="521"/>
      <c r="E162" s="521"/>
      <c r="F162" s="526"/>
      <c r="G162" s="521"/>
    </row>
    <row r="163" spans="1:7">
      <c r="A163" s="521"/>
      <c r="B163" s="521"/>
      <c r="C163" s="525"/>
      <c r="D163" s="521"/>
      <c r="E163" s="521"/>
      <c r="F163" s="526"/>
      <c r="G163" s="521"/>
    </row>
    <row r="164" spans="1:7">
      <c r="A164" s="521"/>
      <c r="B164" s="521"/>
      <c r="C164" s="525"/>
      <c r="D164" s="521"/>
      <c r="E164" s="521"/>
      <c r="F164" s="526"/>
      <c r="G164" s="521"/>
    </row>
    <row r="165" spans="1:7">
      <c r="A165" s="521"/>
      <c r="B165" s="521"/>
      <c r="C165" s="525"/>
      <c r="D165" s="521"/>
      <c r="E165" s="521"/>
      <c r="F165" s="526"/>
      <c r="G165" s="521"/>
    </row>
    <row r="166" spans="1:7">
      <c r="A166" s="521"/>
      <c r="B166" s="521"/>
      <c r="C166" s="525"/>
      <c r="D166" s="521"/>
      <c r="E166" s="521"/>
      <c r="F166" s="526"/>
      <c r="G166" s="521"/>
    </row>
    <row r="167" spans="1:7">
      <c r="A167" s="521"/>
      <c r="B167" s="521"/>
      <c r="C167" s="525"/>
      <c r="D167" s="521"/>
      <c r="E167" s="521"/>
      <c r="F167" s="526"/>
      <c r="G167" s="521"/>
    </row>
    <row r="168" spans="1:7">
      <c r="A168" s="521"/>
      <c r="B168" s="521"/>
      <c r="C168" s="525"/>
      <c r="D168" s="521"/>
      <c r="E168" s="521"/>
      <c r="F168" s="526"/>
      <c r="G168" s="521"/>
    </row>
    <row r="169" spans="1:7">
      <c r="A169" s="521"/>
      <c r="B169" s="521"/>
      <c r="C169" s="525"/>
      <c r="D169" s="521"/>
      <c r="E169" s="521"/>
      <c r="F169" s="526"/>
      <c r="G169" s="521"/>
    </row>
    <row r="170" spans="1:7">
      <c r="A170" s="521"/>
      <c r="B170" s="521"/>
      <c r="C170" s="525"/>
      <c r="D170" s="521"/>
      <c r="E170" s="521"/>
      <c r="F170" s="526"/>
      <c r="G170" s="521"/>
    </row>
    <row r="171" spans="1:7">
      <c r="A171" s="521"/>
      <c r="B171" s="521"/>
      <c r="C171" s="525"/>
      <c r="D171" s="521"/>
      <c r="E171" s="521"/>
      <c r="F171" s="526"/>
      <c r="G171" s="521"/>
    </row>
    <row r="172" spans="1:7">
      <c r="A172" s="521"/>
      <c r="B172" s="521"/>
      <c r="C172" s="525"/>
      <c r="D172" s="521"/>
      <c r="E172" s="521"/>
      <c r="F172" s="526"/>
      <c r="G172" s="521"/>
    </row>
    <row r="173" spans="1:7">
      <c r="A173" s="521"/>
      <c r="B173" s="521"/>
      <c r="C173" s="525"/>
      <c r="D173" s="521"/>
      <c r="E173" s="521"/>
      <c r="F173" s="526"/>
      <c r="G173" s="521"/>
    </row>
    <row r="174" spans="1:7">
      <c r="A174" s="521"/>
      <c r="B174" s="521"/>
      <c r="C174" s="525"/>
      <c r="D174" s="521"/>
      <c r="E174" s="521"/>
      <c r="F174" s="526"/>
      <c r="G174" s="521"/>
    </row>
    <row r="175" spans="1:7">
      <c r="A175" s="521"/>
      <c r="B175" s="521"/>
      <c r="C175" s="525"/>
      <c r="D175" s="521"/>
      <c r="E175" s="521"/>
      <c r="F175" s="526"/>
      <c r="G175" s="521"/>
    </row>
    <row r="176" spans="1:7">
      <c r="A176" s="521"/>
      <c r="B176" s="521"/>
      <c r="C176" s="525"/>
      <c r="D176" s="521"/>
      <c r="E176" s="521"/>
      <c r="F176" s="526"/>
      <c r="G176" s="521"/>
    </row>
    <row r="177" spans="1:7">
      <c r="A177" s="521"/>
      <c r="B177" s="521"/>
      <c r="C177" s="525"/>
      <c r="D177" s="521"/>
      <c r="E177" s="521"/>
      <c r="F177" s="526"/>
      <c r="G177" s="521"/>
    </row>
    <row r="178" spans="1:7">
      <c r="A178" s="521"/>
      <c r="B178" s="521"/>
      <c r="C178" s="525"/>
      <c r="D178" s="521"/>
      <c r="E178" s="521"/>
      <c r="F178" s="526"/>
      <c r="G178" s="521"/>
    </row>
    <row r="179" spans="1:7">
      <c r="A179" s="521"/>
      <c r="B179" s="521"/>
      <c r="C179" s="525"/>
      <c r="D179" s="521"/>
      <c r="E179" s="521"/>
      <c r="F179" s="526"/>
      <c r="G179" s="521"/>
    </row>
    <row r="180" spans="1:7">
      <c r="A180" s="521"/>
      <c r="B180" s="521"/>
      <c r="C180" s="525"/>
      <c r="D180" s="521"/>
      <c r="E180" s="521"/>
      <c r="F180" s="526"/>
      <c r="G180" s="521"/>
    </row>
    <row r="181" spans="1:7">
      <c r="A181" s="521"/>
      <c r="B181" s="521"/>
      <c r="C181" s="525"/>
      <c r="D181" s="521"/>
      <c r="E181" s="521"/>
      <c r="F181" s="526"/>
      <c r="G181" s="521"/>
    </row>
    <row r="182" spans="1:7">
      <c r="A182" s="521"/>
      <c r="B182" s="521"/>
      <c r="C182" s="525"/>
      <c r="D182" s="521"/>
      <c r="E182" s="521"/>
      <c r="F182" s="526"/>
      <c r="G182" s="521"/>
    </row>
    <row r="183" spans="1:7">
      <c r="A183" s="521"/>
      <c r="B183" s="521"/>
      <c r="C183" s="525"/>
      <c r="D183" s="521"/>
      <c r="E183" s="521"/>
      <c r="F183" s="526"/>
      <c r="G183" s="521"/>
    </row>
    <row r="184" spans="1:7">
      <c r="A184" s="521"/>
      <c r="B184" s="521"/>
      <c r="C184" s="525"/>
      <c r="D184" s="521"/>
      <c r="E184" s="521"/>
      <c r="F184" s="526"/>
      <c r="G184" s="521"/>
    </row>
    <row r="185" spans="1:7">
      <c r="A185" s="521"/>
      <c r="B185" s="521"/>
      <c r="C185" s="525"/>
      <c r="D185" s="521"/>
      <c r="E185" s="521"/>
      <c r="F185" s="526"/>
      <c r="G185" s="521"/>
    </row>
    <row r="186" spans="1:7">
      <c r="A186" s="521"/>
      <c r="B186" s="521"/>
      <c r="C186" s="525"/>
      <c r="D186" s="521"/>
      <c r="E186" s="521"/>
      <c r="F186" s="526"/>
      <c r="G186" s="521"/>
    </row>
    <row r="187" spans="1:7">
      <c r="A187" s="521"/>
      <c r="B187" s="521"/>
      <c r="C187" s="525"/>
      <c r="D187" s="521"/>
      <c r="E187" s="521"/>
      <c r="F187" s="526"/>
      <c r="G187" s="521"/>
    </row>
    <row r="188" spans="1:7">
      <c r="A188" s="521"/>
      <c r="B188" s="521"/>
      <c r="C188" s="525"/>
      <c r="D188" s="521"/>
      <c r="E188" s="521"/>
      <c r="F188" s="526"/>
      <c r="G188" s="521"/>
    </row>
    <row r="189" spans="1:7">
      <c r="A189" s="521"/>
      <c r="B189" s="521"/>
      <c r="C189" s="525"/>
      <c r="D189" s="521"/>
      <c r="E189" s="521"/>
      <c r="F189" s="526"/>
      <c r="G189" s="521"/>
    </row>
    <row r="190" spans="1:7">
      <c r="A190" s="521"/>
      <c r="B190" s="521"/>
      <c r="C190" s="525"/>
      <c r="D190" s="521"/>
      <c r="E190" s="521"/>
      <c r="F190" s="526"/>
      <c r="G190" s="521"/>
    </row>
    <row r="191" spans="1:7">
      <c r="A191" s="521"/>
      <c r="B191" s="521"/>
      <c r="C191" s="525"/>
      <c r="D191" s="521"/>
      <c r="E191" s="521"/>
      <c r="F191" s="526"/>
      <c r="G191" s="521"/>
    </row>
    <row r="192" spans="1:7">
      <c r="A192" s="521"/>
      <c r="B192" s="521"/>
      <c r="C192" s="525"/>
      <c r="D192" s="521"/>
      <c r="E192" s="521"/>
      <c r="F192" s="526"/>
      <c r="G192" s="521"/>
    </row>
    <row r="193" spans="1:7">
      <c r="A193" s="521"/>
      <c r="B193" s="521"/>
      <c r="C193" s="525"/>
      <c r="D193" s="521"/>
      <c r="E193" s="521"/>
      <c r="F193" s="526"/>
      <c r="G193" s="521"/>
    </row>
    <row r="194" spans="1:7">
      <c r="A194" s="521"/>
      <c r="B194" s="521"/>
      <c r="C194" s="525"/>
      <c r="D194" s="521"/>
      <c r="E194" s="521"/>
      <c r="F194" s="526"/>
      <c r="G194" s="521"/>
    </row>
    <row r="195" spans="1:7">
      <c r="A195" s="521"/>
      <c r="B195" s="521"/>
      <c r="C195" s="525"/>
      <c r="D195" s="521"/>
      <c r="E195" s="521"/>
      <c r="F195" s="526"/>
      <c r="G195" s="521"/>
    </row>
    <row r="196" spans="1:7">
      <c r="A196" s="521"/>
      <c r="B196" s="521"/>
      <c r="C196" s="525"/>
      <c r="D196" s="521"/>
      <c r="E196" s="521"/>
      <c r="F196" s="526"/>
      <c r="G196" s="521"/>
    </row>
    <row r="197" spans="1:7">
      <c r="A197" s="521"/>
      <c r="B197" s="521"/>
      <c r="C197" s="525"/>
      <c r="D197" s="521"/>
      <c r="E197" s="521"/>
      <c r="F197" s="526"/>
      <c r="G197" s="521"/>
    </row>
    <row r="198" spans="1:7">
      <c r="A198" s="521"/>
      <c r="B198" s="521"/>
      <c r="C198" s="525"/>
      <c r="D198" s="521"/>
      <c r="E198" s="521"/>
      <c r="F198" s="526"/>
      <c r="G198" s="521"/>
    </row>
    <row r="199" spans="1:7">
      <c r="A199" s="521"/>
      <c r="B199" s="521"/>
      <c r="C199" s="525"/>
      <c r="D199" s="521"/>
      <c r="E199" s="521"/>
      <c r="F199" s="526"/>
      <c r="G199" s="521"/>
    </row>
    <row r="200" spans="1:7">
      <c r="A200" s="521"/>
      <c r="B200" s="521"/>
      <c r="C200" s="525"/>
      <c r="D200" s="521"/>
      <c r="E200" s="521"/>
      <c r="F200" s="526"/>
      <c r="G200" s="521"/>
    </row>
    <row r="201" spans="1:7">
      <c r="A201" s="521"/>
      <c r="B201" s="521"/>
      <c r="C201" s="525"/>
      <c r="D201" s="521"/>
      <c r="E201" s="521"/>
      <c r="F201" s="526"/>
      <c r="G201" s="521"/>
    </row>
    <row r="202" spans="1:7">
      <c r="A202" s="521"/>
      <c r="B202" s="521"/>
      <c r="C202" s="525"/>
      <c r="D202" s="521"/>
      <c r="E202" s="521"/>
      <c r="F202" s="526"/>
      <c r="G202" s="521"/>
    </row>
    <row r="203" spans="1:7">
      <c r="A203" s="521"/>
      <c r="B203" s="521"/>
      <c r="C203" s="525"/>
      <c r="D203" s="521"/>
      <c r="E203" s="521"/>
      <c r="F203" s="526"/>
      <c r="G203" s="521"/>
    </row>
    <row r="204" spans="1:7">
      <c r="A204" s="521"/>
      <c r="B204" s="521"/>
      <c r="C204" s="525"/>
      <c r="D204" s="521"/>
      <c r="E204" s="521"/>
      <c r="F204" s="526"/>
      <c r="G204" s="521"/>
    </row>
    <row r="205" spans="1:7">
      <c r="A205" s="521"/>
      <c r="B205" s="521"/>
      <c r="C205" s="525"/>
      <c r="D205" s="521"/>
      <c r="E205" s="521"/>
      <c r="F205" s="526"/>
      <c r="G205" s="521"/>
    </row>
    <row r="206" spans="1:7">
      <c r="A206" s="521"/>
      <c r="B206" s="521"/>
      <c r="C206" s="525"/>
      <c r="D206" s="521"/>
      <c r="E206" s="521"/>
      <c r="F206" s="526"/>
      <c r="G206" s="521"/>
    </row>
    <row r="207" spans="1:7">
      <c r="A207" s="521"/>
      <c r="B207" s="521"/>
      <c r="C207" s="525"/>
      <c r="D207" s="521"/>
      <c r="E207" s="521"/>
      <c r="F207" s="526"/>
      <c r="G207" s="521"/>
    </row>
    <row r="208" spans="1:7">
      <c r="A208" s="521"/>
      <c r="B208" s="521"/>
      <c r="C208" s="525"/>
      <c r="D208" s="521"/>
      <c r="E208" s="521"/>
      <c r="F208" s="526"/>
      <c r="G208" s="521"/>
    </row>
    <row r="209" spans="1:7">
      <c r="A209" s="521"/>
      <c r="B209" s="521"/>
      <c r="C209" s="525"/>
      <c r="D209" s="521"/>
      <c r="E209" s="521"/>
      <c r="F209" s="526"/>
      <c r="G209" s="521"/>
    </row>
    <row r="210" spans="1:7">
      <c r="A210" s="521"/>
      <c r="B210" s="521"/>
      <c r="C210" s="525"/>
      <c r="D210" s="521"/>
      <c r="E210" s="521"/>
      <c r="F210" s="526"/>
      <c r="G210" s="521"/>
    </row>
    <row r="211" spans="1:7">
      <c r="A211" s="521"/>
      <c r="B211" s="521"/>
      <c r="C211" s="525"/>
      <c r="D211" s="521"/>
      <c r="E211" s="521"/>
      <c r="F211" s="526"/>
      <c r="G211" s="521"/>
    </row>
    <row r="212" spans="1:7">
      <c r="A212" s="521"/>
      <c r="B212" s="521"/>
      <c r="C212" s="525"/>
      <c r="D212" s="521"/>
      <c r="E212" s="521"/>
      <c r="F212" s="526"/>
      <c r="G212" s="521"/>
    </row>
    <row r="213" spans="1:7">
      <c r="A213" s="521"/>
      <c r="B213" s="521"/>
      <c r="C213" s="525"/>
      <c r="D213" s="521"/>
      <c r="E213" s="521"/>
      <c r="F213" s="526"/>
      <c r="G213" s="521"/>
    </row>
    <row r="214" spans="1:7">
      <c r="A214" s="521"/>
      <c r="B214" s="521"/>
      <c r="C214" s="525"/>
      <c r="D214" s="521"/>
      <c r="E214" s="521"/>
      <c r="F214" s="526"/>
      <c r="G214" s="521"/>
    </row>
    <row r="215" spans="1:7">
      <c r="A215" s="521"/>
      <c r="B215" s="521"/>
      <c r="C215" s="525"/>
      <c r="D215" s="521"/>
      <c r="E215" s="521"/>
      <c r="F215" s="526"/>
      <c r="G215" s="521"/>
    </row>
    <row r="216" spans="1:7">
      <c r="A216" s="521"/>
      <c r="B216" s="521"/>
      <c r="C216" s="525"/>
      <c r="D216" s="521"/>
      <c r="E216" s="521"/>
      <c r="F216" s="526"/>
      <c r="G216" s="521"/>
    </row>
    <row r="217" spans="1:7">
      <c r="A217" s="521"/>
      <c r="B217" s="521"/>
      <c r="C217" s="525"/>
      <c r="D217" s="521"/>
      <c r="E217" s="521"/>
      <c r="F217" s="526"/>
      <c r="G217" s="521"/>
    </row>
    <row r="218" spans="1:7">
      <c r="A218" s="521"/>
      <c r="B218" s="521"/>
      <c r="C218" s="525"/>
      <c r="D218" s="521"/>
      <c r="E218" s="521"/>
      <c r="F218" s="526"/>
      <c r="G218" s="521"/>
    </row>
    <row r="219" spans="1:7">
      <c r="A219" s="521"/>
      <c r="B219" s="521"/>
      <c r="C219" s="525"/>
      <c r="D219" s="521"/>
      <c r="E219" s="521"/>
      <c r="F219" s="526"/>
      <c r="G219" s="521"/>
    </row>
    <row r="220" spans="1:7">
      <c r="A220" s="521"/>
      <c r="B220" s="521"/>
      <c r="C220" s="525"/>
      <c r="D220" s="521"/>
      <c r="E220" s="521"/>
      <c r="F220" s="526"/>
      <c r="G220" s="521"/>
    </row>
    <row r="221" spans="1:7">
      <c r="A221" s="521"/>
      <c r="B221" s="521"/>
      <c r="C221" s="525"/>
      <c r="D221" s="521"/>
      <c r="E221" s="521"/>
      <c r="F221" s="526"/>
      <c r="G221" s="521"/>
    </row>
    <row r="222" spans="1:7">
      <c r="A222" s="521"/>
      <c r="B222" s="521"/>
      <c r="C222" s="525"/>
      <c r="D222" s="521"/>
      <c r="E222" s="521"/>
      <c r="F222" s="526"/>
      <c r="G222" s="521"/>
    </row>
    <row r="223" spans="1:7">
      <c r="A223" s="521"/>
      <c r="B223" s="521"/>
      <c r="C223" s="525"/>
      <c r="D223" s="521"/>
      <c r="E223" s="521"/>
      <c r="F223" s="526"/>
      <c r="G223" s="521"/>
    </row>
    <row r="224" spans="1:7">
      <c r="A224" s="521"/>
      <c r="B224" s="521"/>
      <c r="C224" s="525"/>
      <c r="D224" s="521"/>
      <c r="E224" s="521"/>
      <c r="F224" s="526"/>
      <c r="G224" s="521"/>
    </row>
    <row r="225" spans="1:7">
      <c r="A225" s="521"/>
      <c r="B225" s="521"/>
      <c r="C225" s="525"/>
      <c r="D225" s="521"/>
      <c r="E225" s="521"/>
      <c r="F225" s="526"/>
      <c r="G225" s="521"/>
    </row>
    <row r="226" spans="1:7">
      <c r="A226" s="521"/>
      <c r="B226" s="521"/>
      <c r="C226" s="525"/>
      <c r="D226" s="521"/>
      <c r="E226" s="521"/>
      <c r="F226" s="526"/>
      <c r="G226" s="521"/>
    </row>
    <row r="227" spans="1:7">
      <c r="A227" s="521"/>
      <c r="B227" s="521"/>
      <c r="C227" s="525"/>
      <c r="D227" s="521"/>
      <c r="E227" s="521"/>
      <c r="F227" s="526"/>
      <c r="G227" s="521"/>
    </row>
    <row r="228" spans="1:7">
      <c r="A228" s="521"/>
      <c r="B228" s="521"/>
      <c r="C228" s="525"/>
      <c r="D228" s="521"/>
      <c r="E228" s="521"/>
      <c r="F228" s="526"/>
      <c r="G228" s="521"/>
    </row>
    <row r="229" spans="1:7">
      <c r="A229" s="521"/>
      <c r="B229" s="521"/>
      <c r="C229" s="525"/>
      <c r="D229" s="521"/>
      <c r="E229" s="521"/>
      <c r="F229" s="526"/>
      <c r="G229" s="521"/>
    </row>
    <row r="230" spans="1:7">
      <c r="A230" s="521"/>
      <c r="B230" s="521"/>
      <c r="C230" s="525"/>
      <c r="D230" s="521"/>
      <c r="E230" s="521"/>
      <c r="F230" s="526"/>
      <c r="G230" s="521"/>
    </row>
    <row r="231" spans="1:7">
      <c r="A231" s="521"/>
      <c r="B231" s="521"/>
      <c r="C231" s="525"/>
      <c r="D231" s="521"/>
      <c r="E231" s="521"/>
      <c r="F231" s="526"/>
      <c r="G231" s="521"/>
    </row>
    <row r="232" spans="1:7">
      <c r="A232" s="521"/>
      <c r="B232" s="521"/>
      <c r="C232" s="525"/>
      <c r="D232" s="521"/>
      <c r="E232" s="521"/>
      <c r="F232" s="526"/>
      <c r="G232" s="521"/>
    </row>
    <row r="233" spans="1:7">
      <c r="A233" s="521"/>
      <c r="B233" s="521"/>
      <c r="C233" s="525"/>
      <c r="D233" s="521"/>
      <c r="E233" s="521"/>
      <c r="F233" s="526"/>
      <c r="G233" s="521"/>
    </row>
    <row r="234" spans="1:7">
      <c r="A234" s="521"/>
      <c r="B234" s="521"/>
      <c r="C234" s="525"/>
      <c r="D234" s="521"/>
      <c r="E234" s="521"/>
      <c r="F234" s="526"/>
      <c r="G234" s="521"/>
    </row>
    <row r="235" spans="1:7">
      <c r="A235" s="521"/>
      <c r="B235" s="521"/>
      <c r="C235" s="525"/>
      <c r="D235" s="521"/>
      <c r="E235" s="521"/>
      <c r="F235" s="526"/>
      <c r="G235" s="521"/>
    </row>
    <row r="236" spans="1:7">
      <c r="A236" s="521"/>
      <c r="B236" s="521"/>
      <c r="C236" s="525"/>
      <c r="D236" s="521"/>
      <c r="E236" s="521"/>
      <c r="F236" s="526"/>
      <c r="G236" s="521"/>
    </row>
    <row r="237" spans="1:7">
      <c r="A237" s="521"/>
      <c r="B237" s="521"/>
      <c r="C237" s="525"/>
      <c r="D237" s="521"/>
      <c r="E237" s="521"/>
      <c r="F237" s="526"/>
      <c r="G237" s="521"/>
    </row>
    <row r="238" spans="1:7">
      <c r="A238" s="521"/>
      <c r="B238" s="521"/>
      <c r="C238" s="525"/>
      <c r="D238" s="521"/>
      <c r="E238" s="521"/>
      <c r="F238" s="526"/>
      <c r="G238" s="521"/>
    </row>
    <row r="239" spans="1:7">
      <c r="A239" s="521"/>
      <c r="B239" s="521"/>
      <c r="C239" s="525"/>
      <c r="D239" s="521"/>
      <c r="E239" s="521"/>
      <c r="F239" s="526"/>
      <c r="G239" s="521"/>
    </row>
    <row r="240" spans="1:7">
      <c r="A240" s="521"/>
      <c r="B240" s="521"/>
      <c r="C240" s="525"/>
      <c r="D240" s="521"/>
      <c r="E240" s="521"/>
      <c r="F240" s="526"/>
      <c r="G240" s="521"/>
    </row>
    <row r="241" spans="1:7">
      <c r="A241" s="521"/>
      <c r="B241" s="521"/>
      <c r="C241" s="525"/>
      <c r="D241" s="521"/>
      <c r="E241" s="521"/>
      <c r="F241" s="526"/>
      <c r="G241" s="521"/>
    </row>
    <row r="242" spans="1:7">
      <c r="A242" s="521"/>
      <c r="B242" s="521"/>
      <c r="C242" s="525"/>
      <c r="D242" s="521"/>
      <c r="E242" s="521"/>
      <c r="F242" s="526"/>
      <c r="G242" s="521"/>
    </row>
    <row r="243" spans="1:7">
      <c r="A243" s="521"/>
      <c r="B243" s="521"/>
      <c r="C243" s="525"/>
      <c r="D243" s="521"/>
      <c r="E243" s="521"/>
      <c r="F243" s="526"/>
      <c r="G243" s="521"/>
    </row>
    <row r="244" spans="1:7">
      <c r="A244" s="521"/>
      <c r="B244" s="521"/>
      <c r="C244" s="525"/>
      <c r="D244" s="521"/>
      <c r="E244" s="521"/>
      <c r="F244" s="526"/>
      <c r="G244" s="521"/>
    </row>
    <row r="245" spans="1:7">
      <c r="A245" s="521"/>
      <c r="B245" s="521"/>
      <c r="C245" s="525"/>
      <c r="D245" s="521"/>
      <c r="E245" s="521"/>
      <c r="F245" s="526"/>
      <c r="G245" s="521"/>
    </row>
    <row r="246" spans="1:7">
      <c r="A246" s="521"/>
      <c r="B246" s="521"/>
      <c r="C246" s="525"/>
      <c r="D246" s="521"/>
      <c r="E246" s="521"/>
      <c r="F246" s="526"/>
      <c r="G246" s="521"/>
    </row>
    <row r="247" spans="1:7">
      <c r="A247" s="521"/>
      <c r="B247" s="521"/>
      <c r="C247" s="525"/>
      <c r="D247" s="521"/>
      <c r="E247" s="521"/>
      <c r="F247" s="526"/>
      <c r="G247" s="521"/>
    </row>
    <row r="248" spans="1:7">
      <c r="A248" s="521"/>
      <c r="B248" s="521"/>
      <c r="C248" s="525"/>
      <c r="D248" s="521"/>
      <c r="E248" s="521"/>
      <c r="F248" s="526"/>
      <c r="G248" s="521"/>
    </row>
    <row r="249" spans="1:7">
      <c r="A249" s="521"/>
      <c r="B249" s="521"/>
      <c r="C249" s="525"/>
      <c r="D249" s="521"/>
      <c r="E249" s="521"/>
      <c r="F249" s="526"/>
      <c r="G249" s="521"/>
    </row>
    <row r="250" spans="1:7">
      <c r="A250" s="521"/>
      <c r="B250" s="521"/>
      <c r="C250" s="525"/>
      <c r="D250" s="521"/>
      <c r="E250" s="521"/>
      <c r="F250" s="526"/>
      <c r="G250" s="521"/>
    </row>
    <row r="251" spans="1:7">
      <c r="A251" s="521"/>
      <c r="B251" s="521"/>
      <c r="C251" s="525"/>
      <c r="D251" s="521"/>
      <c r="E251" s="521"/>
      <c r="F251" s="526"/>
      <c r="G251" s="521"/>
    </row>
    <row r="252" spans="1:7">
      <c r="A252" s="521"/>
      <c r="B252" s="521"/>
      <c r="C252" s="525"/>
      <c r="D252" s="521"/>
      <c r="E252" s="521"/>
      <c r="F252" s="526"/>
      <c r="G252" s="521"/>
    </row>
    <row r="253" spans="1:7">
      <c r="A253" s="521"/>
      <c r="B253" s="521"/>
      <c r="C253" s="525"/>
      <c r="D253" s="521"/>
      <c r="E253" s="521"/>
      <c r="F253" s="526"/>
      <c r="G253" s="521"/>
    </row>
    <row r="254" spans="1:7">
      <c r="A254" s="521"/>
      <c r="B254" s="521"/>
      <c r="C254" s="525"/>
      <c r="D254" s="521"/>
      <c r="E254" s="521"/>
      <c r="F254" s="526"/>
      <c r="G254" s="521"/>
    </row>
    <row r="255" spans="1:7">
      <c r="A255" s="521"/>
      <c r="B255" s="521"/>
      <c r="C255" s="525"/>
      <c r="D255" s="521"/>
      <c r="E255" s="521"/>
      <c r="F255" s="526"/>
      <c r="G255" s="521"/>
    </row>
    <row r="256" spans="1:7">
      <c r="A256" s="521"/>
      <c r="B256" s="521"/>
      <c r="C256" s="525"/>
      <c r="D256" s="521"/>
      <c r="E256" s="521"/>
      <c r="F256" s="526"/>
      <c r="G256" s="521"/>
    </row>
    <row r="257" spans="1:7">
      <c r="A257" s="521"/>
      <c r="B257" s="521"/>
      <c r="C257" s="525"/>
      <c r="D257" s="521"/>
      <c r="E257" s="521"/>
      <c r="F257" s="526"/>
      <c r="G257" s="521"/>
    </row>
    <row r="258" spans="1:7">
      <c r="A258" s="521"/>
      <c r="B258" s="521"/>
      <c r="C258" s="525"/>
      <c r="D258" s="521"/>
      <c r="E258" s="521"/>
      <c r="F258" s="526"/>
      <c r="G258" s="521"/>
    </row>
    <row r="259" spans="1:7">
      <c r="A259" s="521"/>
      <c r="B259" s="521"/>
      <c r="C259" s="525"/>
      <c r="D259" s="521"/>
      <c r="E259" s="521"/>
      <c r="F259" s="526"/>
      <c r="G259" s="521"/>
    </row>
    <row r="260" spans="1:7">
      <c r="A260" s="521"/>
      <c r="B260" s="521"/>
      <c r="C260" s="525"/>
      <c r="D260" s="521"/>
      <c r="E260" s="521"/>
      <c r="F260" s="526"/>
      <c r="G260" s="521"/>
    </row>
    <row r="261" spans="1:7">
      <c r="A261" s="521"/>
      <c r="B261" s="521"/>
      <c r="C261" s="525"/>
      <c r="D261" s="521"/>
      <c r="E261" s="521"/>
      <c r="F261" s="526"/>
      <c r="G261" s="521"/>
    </row>
    <row r="262" spans="1:7">
      <c r="A262" s="521"/>
      <c r="B262" s="521"/>
      <c r="C262" s="525"/>
      <c r="D262" s="521"/>
      <c r="E262" s="521"/>
      <c r="F262" s="526"/>
      <c r="G262" s="521"/>
    </row>
    <row r="263" spans="1:7">
      <c r="A263" s="521"/>
      <c r="B263" s="521"/>
      <c r="C263" s="525"/>
      <c r="D263" s="521"/>
      <c r="E263" s="521"/>
      <c r="F263" s="526"/>
      <c r="G263" s="521"/>
    </row>
    <row r="264" spans="1:7">
      <c r="A264" s="521"/>
      <c r="B264" s="521"/>
      <c r="C264" s="525"/>
      <c r="D264" s="521"/>
      <c r="E264" s="521"/>
      <c r="F264" s="526"/>
      <c r="G264" s="521"/>
    </row>
    <row r="265" spans="1:7">
      <c r="A265" s="521"/>
      <c r="B265" s="521"/>
      <c r="C265" s="525"/>
      <c r="D265" s="521"/>
      <c r="E265" s="521"/>
      <c r="F265" s="526"/>
      <c r="G265" s="521"/>
    </row>
    <row r="266" spans="1:7">
      <c r="A266" s="521"/>
      <c r="B266" s="521"/>
      <c r="C266" s="525"/>
      <c r="D266" s="521"/>
      <c r="E266" s="521"/>
      <c r="F266" s="526"/>
      <c r="G266" s="521"/>
    </row>
    <row r="267" spans="1:7">
      <c r="A267" s="521"/>
      <c r="B267" s="521"/>
      <c r="C267" s="525"/>
      <c r="D267" s="521"/>
      <c r="E267" s="521"/>
      <c r="F267" s="526"/>
      <c r="G267" s="521"/>
    </row>
    <row r="268" spans="1:7">
      <c r="A268" s="521"/>
      <c r="B268" s="521"/>
      <c r="C268" s="525"/>
      <c r="D268" s="521"/>
      <c r="E268" s="521"/>
      <c r="F268" s="526"/>
      <c r="G268" s="521"/>
    </row>
    <row r="269" spans="1:7">
      <c r="A269" s="521"/>
      <c r="B269" s="521"/>
      <c r="C269" s="525"/>
      <c r="D269" s="521"/>
      <c r="E269" s="521"/>
      <c r="F269" s="526"/>
      <c r="G269" s="521"/>
    </row>
    <row r="270" spans="1:7">
      <c r="A270" s="521"/>
      <c r="B270" s="521"/>
      <c r="C270" s="525"/>
      <c r="D270" s="521"/>
      <c r="E270" s="521"/>
      <c r="F270" s="526"/>
      <c r="G270" s="521"/>
    </row>
    <row r="271" spans="1:7">
      <c r="A271" s="521"/>
      <c r="B271" s="521"/>
      <c r="C271" s="525"/>
      <c r="D271" s="521"/>
      <c r="E271" s="521"/>
      <c r="F271" s="526"/>
      <c r="G271" s="521"/>
    </row>
    <row r="272" spans="1:7">
      <c r="A272" s="521"/>
      <c r="B272" s="521"/>
      <c r="C272" s="525"/>
      <c r="D272" s="521"/>
      <c r="E272" s="521"/>
      <c r="F272" s="526"/>
      <c r="G272" s="521"/>
    </row>
    <row r="273" spans="1:7">
      <c r="A273" s="521"/>
      <c r="B273" s="521"/>
      <c r="C273" s="525"/>
      <c r="D273" s="521"/>
      <c r="E273" s="521"/>
      <c r="F273" s="526"/>
      <c r="G273" s="521"/>
    </row>
    <row r="274" spans="1:7">
      <c r="A274" s="521"/>
      <c r="B274" s="521"/>
      <c r="C274" s="525"/>
      <c r="D274" s="521"/>
      <c r="E274" s="521"/>
      <c r="F274" s="526"/>
      <c r="G274" s="521"/>
    </row>
    <row r="275" spans="1:7">
      <c r="A275" s="521"/>
      <c r="B275" s="521"/>
      <c r="C275" s="525"/>
      <c r="D275" s="521"/>
      <c r="E275" s="521"/>
      <c r="F275" s="526"/>
      <c r="G275" s="521"/>
    </row>
    <row r="276" spans="1:7">
      <c r="A276" s="521"/>
      <c r="B276" s="521"/>
      <c r="C276" s="525"/>
      <c r="D276" s="521"/>
      <c r="E276" s="521"/>
      <c r="F276" s="526"/>
      <c r="G276" s="521"/>
    </row>
    <row r="277" spans="1:7">
      <c r="A277" s="521"/>
      <c r="B277" s="521"/>
      <c r="C277" s="525"/>
      <c r="D277" s="521"/>
      <c r="E277" s="521"/>
      <c r="F277" s="526"/>
      <c r="G277" s="521"/>
    </row>
    <row r="278" spans="1:7">
      <c r="A278" s="521"/>
      <c r="B278" s="521"/>
      <c r="C278" s="525"/>
      <c r="D278" s="521"/>
      <c r="E278" s="521"/>
      <c r="F278" s="526"/>
      <c r="G278" s="521"/>
    </row>
    <row r="279" spans="1:7">
      <c r="A279" s="521"/>
      <c r="B279" s="521"/>
      <c r="C279" s="525"/>
      <c r="D279" s="521"/>
      <c r="E279" s="521"/>
      <c r="F279" s="526"/>
      <c r="G279" s="521"/>
    </row>
    <row r="280" spans="1:7">
      <c r="A280" s="521"/>
      <c r="B280" s="521"/>
      <c r="C280" s="525"/>
      <c r="D280" s="521"/>
      <c r="E280" s="521"/>
      <c r="F280" s="526"/>
      <c r="G280" s="521"/>
    </row>
    <row r="281" spans="1:7">
      <c r="A281" s="521"/>
      <c r="B281" s="521"/>
      <c r="C281" s="525"/>
      <c r="D281" s="521"/>
      <c r="E281" s="521"/>
      <c r="F281" s="526"/>
      <c r="G281" s="521"/>
    </row>
    <row r="282" spans="1:7">
      <c r="A282" s="521"/>
      <c r="B282" s="521"/>
      <c r="C282" s="525"/>
      <c r="D282" s="521"/>
      <c r="E282" s="521"/>
      <c r="F282" s="526"/>
      <c r="G282" s="521"/>
    </row>
    <row r="283" spans="1:7">
      <c r="A283" s="521"/>
      <c r="B283" s="521"/>
      <c r="C283" s="525"/>
      <c r="D283" s="521"/>
      <c r="E283" s="521"/>
      <c r="F283" s="526"/>
      <c r="G283" s="521"/>
    </row>
    <row r="284" spans="1:7">
      <c r="A284" s="521"/>
      <c r="B284" s="521"/>
      <c r="C284" s="525"/>
      <c r="D284" s="521"/>
      <c r="E284" s="521"/>
      <c r="F284" s="526"/>
      <c r="G284" s="521"/>
    </row>
    <row r="285" spans="1:7">
      <c r="A285" s="521"/>
      <c r="B285" s="521"/>
      <c r="C285" s="525"/>
      <c r="D285" s="521"/>
      <c r="E285" s="521"/>
      <c r="F285" s="526"/>
      <c r="G285" s="521"/>
    </row>
    <row r="286" spans="1:7">
      <c r="A286" s="521"/>
      <c r="B286" s="521"/>
      <c r="C286" s="525"/>
      <c r="D286" s="521"/>
      <c r="E286" s="521"/>
      <c r="F286" s="526"/>
      <c r="G286" s="521"/>
    </row>
    <row r="287" spans="1:7">
      <c r="A287" s="521"/>
      <c r="B287" s="521"/>
      <c r="C287" s="525"/>
      <c r="D287" s="521"/>
      <c r="E287" s="521"/>
      <c r="F287" s="526"/>
      <c r="G287" s="521"/>
    </row>
    <row r="288" spans="1:7">
      <c r="A288" s="521"/>
      <c r="B288" s="521"/>
      <c r="C288" s="525"/>
      <c r="D288" s="521"/>
      <c r="E288" s="521"/>
      <c r="F288" s="526"/>
      <c r="G288" s="521"/>
    </row>
    <row r="289" spans="1:7">
      <c r="A289" s="521"/>
      <c r="B289" s="521"/>
      <c r="C289" s="525"/>
      <c r="D289" s="521"/>
      <c r="E289" s="521"/>
      <c r="F289" s="526"/>
      <c r="G289" s="521"/>
    </row>
    <row r="290" spans="1:7">
      <c r="A290" s="521"/>
      <c r="B290" s="521"/>
      <c r="C290" s="525"/>
      <c r="D290" s="521"/>
      <c r="E290" s="521"/>
      <c r="F290" s="526"/>
      <c r="G290" s="521"/>
    </row>
    <row r="291" spans="1:7">
      <c r="A291" s="521"/>
      <c r="B291" s="521"/>
      <c r="C291" s="525"/>
      <c r="D291" s="521"/>
      <c r="E291" s="521"/>
      <c r="F291" s="526"/>
      <c r="G291" s="521"/>
    </row>
    <row r="292" spans="1:7">
      <c r="A292" s="521"/>
      <c r="B292" s="521"/>
      <c r="C292" s="525"/>
      <c r="D292" s="521"/>
      <c r="E292" s="521"/>
      <c r="F292" s="526"/>
      <c r="G292" s="521"/>
    </row>
    <row r="293" spans="1:7">
      <c r="A293" s="521"/>
      <c r="B293" s="521"/>
      <c r="C293" s="525"/>
      <c r="D293" s="521"/>
      <c r="E293" s="521"/>
      <c r="F293" s="526"/>
      <c r="G293" s="521"/>
    </row>
    <row r="294" spans="1:7">
      <c r="A294" s="521"/>
      <c r="B294" s="521"/>
      <c r="C294" s="525"/>
      <c r="D294" s="521"/>
      <c r="E294" s="521"/>
      <c r="F294" s="526"/>
      <c r="G294" s="521"/>
    </row>
    <row r="295" spans="1:7">
      <c r="A295" s="521"/>
      <c r="B295" s="521"/>
      <c r="C295" s="525"/>
      <c r="D295" s="521"/>
      <c r="E295" s="521"/>
      <c r="F295" s="526"/>
      <c r="G295" s="521"/>
    </row>
    <row r="296" spans="1:7">
      <c r="A296" s="521"/>
      <c r="B296" s="521"/>
      <c r="C296" s="525"/>
      <c r="D296" s="521"/>
      <c r="E296" s="521"/>
      <c r="F296" s="526"/>
      <c r="G296" s="521"/>
    </row>
    <row r="297" spans="1:7">
      <c r="A297" s="521"/>
      <c r="B297" s="521"/>
      <c r="C297" s="525"/>
      <c r="D297" s="521"/>
      <c r="E297" s="521"/>
      <c r="F297" s="526"/>
      <c r="G297" s="521"/>
    </row>
    <row r="298" spans="1:7">
      <c r="A298" s="521"/>
      <c r="B298" s="521"/>
      <c r="C298" s="525"/>
      <c r="D298" s="521"/>
      <c r="E298" s="521"/>
      <c r="F298" s="526"/>
      <c r="G298" s="521"/>
    </row>
    <row r="299" spans="1:7">
      <c r="A299" s="521"/>
      <c r="B299" s="521"/>
      <c r="C299" s="525"/>
      <c r="D299" s="521"/>
      <c r="E299" s="521"/>
      <c r="F299" s="526"/>
      <c r="G299" s="521"/>
    </row>
    <row r="300" spans="1:7">
      <c r="A300" s="521"/>
      <c r="B300" s="521"/>
      <c r="C300" s="525"/>
      <c r="D300" s="521"/>
      <c r="E300" s="521"/>
      <c r="F300" s="526"/>
      <c r="G300" s="521"/>
    </row>
    <row r="301" spans="1:7">
      <c r="A301" s="521"/>
      <c r="B301" s="521"/>
      <c r="C301" s="525"/>
      <c r="D301" s="521"/>
      <c r="E301" s="521"/>
      <c r="F301" s="526"/>
      <c r="G301" s="521"/>
    </row>
    <row r="302" spans="1:7">
      <c r="A302" s="521"/>
      <c r="B302" s="521"/>
      <c r="C302" s="525"/>
      <c r="D302" s="521"/>
      <c r="E302" s="521"/>
      <c r="F302" s="526"/>
      <c r="G302" s="521"/>
    </row>
    <row r="303" spans="1:7">
      <c r="A303" s="521"/>
      <c r="B303" s="521"/>
      <c r="C303" s="525"/>
      <c r="D303" s="521"/>
      <c r="E303" s="521"/>
      <c r="F303" s="526"/>
      <c r="G303" s="521"/>
    </row>
    <row r="304" spans="1:7">
      <c r="A304" s="521"/>
      <c r="B304" s="521"/>
      <c r="C304" s="525"/>
      <c r="D304" s="521"/>
      <c r="E304" s="521"/>
      <c r="F304" s="526"/>
      <c r="G304" s="521"/>
    </row>
    <row r="305" spans="1:7">
      <c r="A305" s="521"/>
      <c r="B305" s="521"/>
      <c r="C305" s="525"/>
      <c r="D305" s="521"/>
      <c r="E305" s="521"/>
      <c r="F305" s="526"/>
      <c r="G305" s="521"/>
    </row>
    <row r="306" spans="1:7">
      <c r="A306" s="521"/>
      <c r="B306" s="521"/>
      <c r="C306" s="525"/>
      <c r="D306" s="521"/>
      <c r="E306" s="521"/>
      <c r="F306" s="526"/>
      <c r="G306" s="521"/>
    </row>
    <row r="307" spans="1:7">
      <c r="A307" s="521"/>
      <c r="B307" s="521"/>
      <c r="C307" s="525"/>
      <c r="D307" s="521"/>
      <c r="E307" s="521"/>
      <c r="F307" s="526"/>
      <c r="G307" s="521"/>
    </row>
    <row r="308" spans="1:7">
      <c r="A308" s="521"/>
      <c r="B308" s="521"/>
      <c r="C308" s="525"/>
      <c r="D308" s="521"/>
      <c r="E308" s="521"/>
      <c r="F308" s="526"/>
      <c r="G308" s="521"/>
    </row>
    <row r="309" spans="1:7">
      <c r="A309" s="521"/>
      <c r="B309" s="521"/>
      <c r="C309" s="525"/>
      <c r="D309" s="521"/>
      <c r="E309" s="521"/>
      <c r="F309" s="526"/>
      <c r="G309" s="521"/>
    </row>
    <row r="310" spans="1:7">
      <c r="A310" s="521"/>
      <c r="B310" s="521"/>
      <c r="C310" s="525"/>
      <c r="D310" s="521"/>
      <c r="E310" s="521"/>
      <c r="F310" s="526"/>
      <c r="G310" s="521"/>
    </row>
    <row r="311" spans="1:7">
      <c r="A311" s="521"/>
      <c r="B311" s="521"/>
      <c r="C311" s="525"/>
      <c r="D311" s="521"/>
      <c r="E311" s="521"/>
      <c r="F311" s="526"/>
      <c r="G311" s="521"/>
    </row>
    <row r="312" spans="1:7">
      <c r="A312" s="521"/>
      <c r="B312" s="521"/>
      <c r="C312" s="525"/>
      <c r="D312" s="521"/>
      <c r="E312" s="521"/>
      <c r="F312" s="526"/>
      <c r="G312" s="521"/>
    </row>
    <row r="313" spans="1:7">
      <c r="A313" s="521"/>
      <c r="B313" s="521"/>
      <c r="C313" s="525"/>
      <c r="D313" s="521"/>
      <c r="E313" s="521"/>
      <c r="F313" s="526"/>
      <c r="G313" s="521"/>
    </row>
    <row r="314" spans="1:7">
      <c r="A314" s="521"/>
      <c r="B314" s="521"/>
      <c r="C314" s="525"/>
      <c r="D314" s="521"/>
      <c r="E314" s="521"/>
      <c r="F314" s="526"/>
      <c r="G314" s="521"/>
    </row>
    <row r="315" spans="1:7">
      <c r="A315" s="521"/>
      <c r="B315" s="521"/>
      <c r="C315" s="525"/>
      <c r="D315" s="521"/>
      <c r="E315" s="521"/>
      <c r="F315" s="526"/>
      <c r="G315" s="521"/>
    </row>
    <row r="316" spans="1:7">
      <c r="A316" s="521"/>
      <c r="B316" s="521"/>
      <c r="C316" s="525"/>
      <c r="D316" s="521"/>
      <c r="E316" s="521"/>
      <c r="F316" s="526"/>
      <c r="G316" s="521"/>
    </row>
    <row r="317" spans="1:7">
      <c r="A317" s="521"/>
      <c r="B317" s="521"/>
      <c r="C317" s="525"/>
      <c r="D317" s="521"/>
      <c r="E317" s="521"/>
      <c r="F317" s="526"/>
      <c r="G317" s="521"/>
    </row>
    <row r="318" spans="1:7">
      <c r="A318" s="521"/>
      <c r="B318" s="521"/>
      <c r="C318" s="525"/>
      <c r="D318" s="521"/>
      <c r="E318" s="521"/>
      <c r="F318" s="526"/>
      <c r="G318" s="521"/>
    </row>
    <row r="319" spans="1:7">
      <c r="A319" s="521"/>
      <c r="B319" s="521"/>
      <c r="C319" s="525"/>
      <c r="D319" s="521"/>
      <c r="E319" s="521"/>
      <c r="F319" s="526"/>
      <c r="G319" s="521"/>
    </row>
    <row r="320" spans="1:7">
      <c r="A320" s="521"/>
      <c r="B320" s="521"/>
      <c r="C320" s="525"/>
      <c r="D320" s="521"/>
      <c r="E320" s="521"/>
      <c r="F320" s="526"/>
      <c r="G320" s="521"/>
    </row>
    <row r="321" spans="1:7">
      <c r="A321" s="521"/>
      <c r="B321" s="521"/>
      <c r="C321" s="525"/>
      <c r="D321" s="521"/>
      <c r="E321" s="521"/>
      <c r="F321" s="526"/>
      <c r="G321" s="521"/>
    </row>
    <row r="322" spans="1:7">
      <c r="A322" s="521"/>
      <c r="B322" s="521"/>
      <c r="C322" s="525"/>
      <c r="D322" s="521"/>
      <c r="E322" s="521"/>
      <c r="F322" s="526"/>
      <c r="G322" s="521"/>
    </row>
    <row r="323" spans="1:7">
      <c r="A323" s="521"/>
      <c r="B323" s="521"/>
      <c r="C323" s="525"/>
      <c r="D323" s="521"/>
      <c r="E323" s="521"/>
      <c r="F323" s="526"/>
      <c r="G323" s="521"/>
    </row>
    <row r="324" spans="1:7">
      <c r="A324" s="521"/>
      <c r="B324" s="521"/>
      <c r="C324" s="525"/>
      <c r="D324" s="521"/>
      <c r="E324" s="521"/>
      <c r="F324" s="526"/>
      <c r="G324" s="521"/>
    </row>
    <row r="325" spans="1:7">
      <c r="A325" s="521"/>
      <c r="B325" s="521"/>
      <c r="C325" s="525"/>
      <c r="D325" s="521"/>
      <c r="E325" s="521"/>
      <c r="F325" s="526"/>
      <c r="G325" s="521"/>
    </row>
    <row r="326" spans="1:7">
      <c r="A326" s="521"/>
      <c r="B326" s="521"/>
      <c r="C326" s="525"/>
      <c r="D326" s="521"/>
      <c r="E326" s="521"/>
      <c r="F326" s="526"/>
      <c r="G326" s="521"/>
    </row>
    <row r="327" spans="1:7">
      <c r="A327" s="521"/>
      <c r="B327" s="521"/>
      <c r="C327" s="525"/>
      <c r="D327" s="521"/>
      <c r="E327" s="521"/>
      <c r="F327" s="526"/>
      <c r="G327" s="521"/>
    </row>
    <row r="328" spans="1:7">
      <c r="A328" s="521"/>
      <c r="B328" s="521"/>
      <c r="C328" s="525"/>
      <c r="D328" s="521"/>
      <c r="E328" s="521"/>
      <c r="F328" s="526"/>
      <c r="G328" s="521"/>
    </row>
    <row r="329" spans="1:7">
      <c r="A329" s="521"/>
      <c r="B329" s="521"/>
      <c r="C329" s="525"/>
      <c r="D329" s="521"/>
      <c r="E329" s="521"/>
      <c r="F329" s="526"/>
      <c r="G329" s="521"/>
    </row>
    <row r="330" spans="1:7">
      <c r="A330" s="521"/>
      <c r="B330" s="521"/>
      <c r="C330" s="525"/>
      <c r="D330" s="521"/>
      <c r="E330" s="521"/>
      <c r="F330" s="526"/>
      <c r="G330" s="521"/>
    </row>
    <row r="331" spans="1:7">
      <c r="A331" s="521"/>
      <c r="B331" s="521"/>
      <c r="C331" s="525"/>
      <c r="D331" s="521"/>
      <c r="E331" s="521"/>
      <c r="F331" s="526"/>
      <c r="G331" s="521"/>
    </row>
    <row r="332" spans="1:7">
      <c r="A332" s="521"/>
      <c r="B332" s="521"/>
      <c r="C332" s="525"/>
      <c r="D332" s="521"/>
      <c r="E332" s="521"/>
      <c r="F332" s="526"/>
      <c r="G332" s="521"/>
    </row>
    <row r="333" spans="1:7">
      <c r="A333" s="521"/>
      <c r="B333" s="521"/>
      <c r="C333" s="525"/>
      <c r="D333" s="521"/>
      <c r="E333" s="521"/>
      <c r="F333" s="526"/>
      <c r="G333" s="521"/>
    </row>
    <row r="334" spans="1:7">
      <c r="A334" s="521"/>
      <c r="B334" s="521"/>
      <c r="C334" s="525"/>
      <c r="D334" s="521"/>
      <c r="E334" s="521"/>
      <c r="F334" s="526"/>
      <c r="G334" s="521"/>
    </row>
    <row r="335" spans="1:7">
      <c r="A335" s="521"/>
      <c r="B335" s="521"/>
      <c r="C335" s="525"/>
      <c r="D335" s="521"/>
      <c r="E335" s="521"/>
      <c r="F335" s="526"/>
      <c r="G335" s="521"/>
    </row>
    <row r="336" spans="1:7">
      <c r="A336" s="521"/>
      <c r="B336" s="521"/>
      <c r="C336" s="525"/>
      <c r="D336" s="521"/>
      <c r="E336" s="521"/>
      <c r="F336" s="526"/>
      <c r="G336" s="521"/>
    </row>
    <row r="337" spans="1:7">
      <c r="A337" s="521"/>
      <c r="B337" s="521"/>
      <c r="C337" s="525"/>
      <c r="D337" s="521"/>
      <c r="E337" s="521"/>
      <c r="F337" s="526"/>
      <c r="G337" s="521"/>
    </row>
    <row r="338" spans="1:7">
      <c r="A338" s="521"/>
      <c r="B338" s="521"/>
      <c r="C338" s="525"/>
      <c r="D338" s="521"/>
      <c r="E338" s="521"/>
      <c r="F338" s="526"/>
      <c r="G338" s="521"/>
    </row>
    <row r="339" spans="1:7">
      <c r="A339" s="521"/>
      <c r="B339" s="521"/>
      <c r="C339" s="525"/>
      <c r="D339" s="521"/>
      <c r="E339" s="521"/>
      <c r="F339" s="526"/>
      <c r="G339" s="521"/>
    </row>
    <row r="340" spans="1:7">
      <c r="A340" s="521"/>
      <c r="B340" s="521"/>
      <c r="C340" s="525"/>
      <c r="D340" s="521"/>
      <c r="E340" s="521"/>
      <c r="F340" s="526"/>
      <c r="G340" s="521"/>
    </row>
    <row r="341" spans="1:7">
      <c r="A341" s="521"/>
      <c r="B341" s="521"/>
      <c r="C341" s="525"/>
      <c r="D341" s="521"/>
      <c r="E341" s="521"/>
      <c r="F341" s="526"/>
      <c r="G341" s="521"/>
    </row>
    <row r="342" spans="1:7">
      <c r="A342" s="521"/>
      <c r="B342" s="521"/>
      <c r="C342" s="525"/>
      <c r="D342" s="521"/>
      <c r="E342" s="521"/>
      <c r="F342" s="526"/>
      <c r="G342" s="521"/>
    </row>
    <row r="343" spans="1:7">
      <c r="A343" s="521"/>
      <c r="B343" s="521"/>
      <c r="C343" s="525"/>
      <c r="D343" s="521"/>
      <c r="E343" s="521"/>
      <c r="F343" s="526"/>
      <c r="G343" s="521"/>
    </row>
    <row r="344" spans="1:7">
      <c r="A344" s="521"/>
      <c r="B344" s="521"/>
      <c r="C344" s="525"/>
      <c r="D344" s="521"/>
      <c r="E344" s="521"/>
      <c r="F344" s="526"/>
      <c r="G344" s="521"/>
    </row>
    <row r="345" spans="1:7">
      <c r="A345" s="521"/>
      <c r="B345" s="521"/>
      <c r="C345" s="525"/>
      <c r="D345" s="521"/>
      <c r="E345" s="521"/>
      <c r="F345" s="526"/>
      <c r="G345" s="521"/>
    </row>
    <row r="346" spans="1:7">
      <c r="A346" s="521"/>
      <c r="B346" s="521"/>
      <c r="C346" s="525"/>
      <c r="D346" s="521"/>
      <c r="E346" s="521"/>
      <c r="F346" s="526"/>
      <c r="G346" s="521"/>
    </row>
    <row r="347" spans="1:7">
      <c r="A347" s="521"/>
      <c r="B347" s="521"/>
      <c r="C347" s="525"/>
      <c r="D347" s="521"/>
      <c r="E347" s="521"/>
      <c r="F347" s="526"/>
      <c r="G347" s="521"/>
    </row>
    <row r="348" spans="1:7">
      <c r="A348" s="521"/>
      <c r="B348" s="521"/>
      <c r="C348" s="525"/>
      <c r="D348" s="521"/>
      <c r="E348" s="521"/>
      <c r="F348" s="526"/>
      <c r="G348" s="521"/>
    </row>
    <row r="349" spans="1:7">
      <c r="A349" s="521"/>
      <c r="B349" s="521"/>
      <c r="C349" s="525"/>
      <c r="D349" s="521"/>
      <c r="E349" s="521"/>
      <c r="F349" s="526"/>
      <c r="G349" s="521"/>
    </row>
    <row r="350" spans="1:7">
      <c r="A350" s="521"/>
      <c r="B350" s="521"/>
      <c r="C350" s="525"/>
      <c r="D350" s="521"/>
      <c r="E350" s="521"/>
      <c r="F350" s="526"/>
      <c r="G350" s="521"/>
    </row>
    <row r="351" spans="1:7">
      <c r="A351" s="521"/>
      <c r="B351" s="521"/>
      <c r="C351" s="525"/>
      <c r="D351" s="521"/>
      <c r="E351" s="521"/>
      <c r="F351" s="526"/>
      <c r="G351" s="521"/>
    </row>
    <row r="352" spans="1:7">
      <c r="A352" s="521"/>
      <c r="B352" s="521"/>
      <c r="C352" s="525"/>
      <c r="D352" s="521"/>
      <c r="E352" s="521"/>
      <c r="F352" s="526"/>
      <c r="G352" s="521"/>
    </row>
    <row r="353" spans="1:7">
      <c r="A353" s="521"/>
      <c r="B353" s="521"/>
      <c r="C353" s="525"/>
      <c r="D353" s="521"/>
      <c r="E353" s="521"/>
      <c r="F353" s="526"/>
      <c r="G353" s="521"/>
    </row>
    <row r="354" spans="1:7">
      <c r="A354" s="521"/>
      <c r="B354" s="521"/>
      <c r="C354" s="525"/>
      <c r="D354" s="521"/>
      <c r="E354" s="521"/>
      <c r="F354" s="526"/>
      <c r="G354" s="521"/>
    </row>
    <row r="355" spans="1:7">
      <c r="A355" s="521"/>
      <c r="B355" s="521"/>
      <c r="C355" s="525"/>
      <c r="D355" s="521"/>
      <c r="E355" s="521"/>
      <c r="F355" s="526"/>
      <c r="G355" s="521"/>
    </row>
    <row r="356" spans="1:7">
      <c r="A356" s="521"/>
      <c r="B356" s="521"/>
      <c r="C356" s="525"/>
      <c r="D356" s="521"/>
      <c r="E356" s="521"/>
      <c r="F356" s="526"/>
      <c r="G356" s="521"/>
    </row>
    <row r="357" spans="1:7">
      <c r="A357" s="521"/>
      <c r="B357" s="521"/>
      <c r="C357" s="525"/>
      <c r="D357" s="521"/>
      <c r="E357" s="521"/>
      <c r="F357" s="526"/>
      <c r="G357" s="521"/>
    </row>
    <row r="358" spans="1:7">
      <c r="A358" s="521"/>
      <c r="B358" s="521"/>
      <c r="C358" s="525"/>
      <c r="D358" s="521"/>
      <c r="E358" s="521"/>
      <c r="F358" s="526"/>
      <c r="G358" s="521"/>
    </row>
    <row r="359" spans="1:7">
      <c r="A359" s="521"/>
      <c r="B359" s="521"/>
      <c r="C359" s="525"/>
      <c r="D359" s="521"/>
      <c r="E359" s="521"/>
      <c r="F359" s="526"/>
      <c r="G359" s="521"/>
    </row>
    <row r="360" spans="1:7">
      <c r="A360" s="521"/>
      <c r="B360" s="521"/>
      <c r="C360" s="525"/>
      <c r="D360" s="521"/>
      <c r="E360" s="521"/>
      <c r="F360" s="526"/>
      <c r="G360" s="521"/>
    </row>
    <row r="361" spans="1:7">
      <c r="A361" s="521"/>
      <c r="B361" s="521"/>
      <c r="C361" s="525"/>
      <c r="D361" s="521"/>
      <c r="E361" s="521"/>
      <c r="F361" s="526"/>
      <c r="G361" s="521"/>
    </row>
    <row r="362" spans="1:7">
      <c r="A362" s="521"/>
      <c r="B362" s="521"/>
      <c r="C362" s="525"/>
      <c r="D362" s="521"/>
      <c r="E362" s="521"/>
      <c r="F362" s="526"/>
      <c r="G362" s="521"/>
    </row>
    <row r="363" spans="1:7">
      <c r="A363" s="521"/>
      <c r="B363" s="521"/>
      <c r="C363" s="525"/>
      <c r="D363" s="521"/>
      <c r="E363" s="521"/>
      <c r="F363" s="526"/>
      <c r="G363" s="521"/>
    </row>
    <row r="364" spans="1:7">
      <c r="A364" s="521"/>
      <c r="B364" s="521"/>
      <c r="C364" s="525"/>
      <c r="D364" s="521"/>
      <c r="E364" s="521"/>
      <c r="F364" s="526"/>
      <c r="G364" s="521"/>
    </row>
    <row r="365" spans="1:7">
      <c r="A365" s="521"/>
      <c r="B365" s="521"/>
      <c r="C365" s="525"/>
      <c r="D365" s="521"/>
      <c r="E365" s="521"/>
      <c r="F365" s="526"/>
      <c r="G365" s="521"/>
    </row>
    <row r="366" spans="1:7">
      <c r="A366" s="521"/>
      <c r="B366" s="521"/>
      <c r="C366" s="525"/>
      <c r="D366" s="521"/>
      <c r="E366" s="521"/>
      <c r="F366" s="526"/>
      <c r="G366" s="521"/>
    </row>
    <row r="367" spans="1:7">
      <c r="A367" s="521"/>
      <c r="B367" s="521"/>
      <c r="C367" s="525"/>
      <c r="D367" s="521"/>
      <c r="E367" s="521"/>
      <c r="F367" s="526"/>
      <c r="G367" s="521"/>
    </row>
    <row r="368" spans="1:7">
      <c r="A368" s="521"/>
      <c r="B368" s="521"/>
      <c r="C368" s="525"/>
      <c r="D368" s="521"/>
      <c r="E368" s="521"/>
      <c r="F368" s="526"/>
      <c r="G368" s="521"/>
    </row>
    <row r="369" spans="1:7">
      <c r="A369" s="521"/>
      <c r="B369" s="521"/>
      <c r="C369" s="525"/>
      <c r="D369" s="521"/>
      <c r="E369" s="521"/>
      <c r="F369" s="526"/>
      <c r="G369" s="521"/>
    </row>
    <row r="370" spans="1:7">
      <c r="A370" s="521"/>
      <c r="B370" s="521"/>
      <c r="C370" s="525"/>
      <c r="D370" s="521"/>
      <c r="E370" s="521"/>
      <c r="F370" s="526"/>
      <c r="G370" s="521"/>
    </row>
    <row r="371" spans="1:7">
      <c r="A371" s="521"/>
      <c r="B371" s="521"/>
      <c r="C371" s="525"/>
      <c r="D371" s="521"/>
      <c r="E371" s="521"/>
      <c r="F371" s="526"/>
      <c r="G371" s="521"/>
    </row>
    <row r="372" spans="1:7">
      <c r="A372" s="521"/>
      <c r="B372" s="521"/>
      <c r="C372" s="525"/>
      <c r="D372" s="521"/>
      <c r="E372" s="521"/>
      <c r="F372" s="526"/>
      <c r="G372" s="521"/>
    </row>
    <row r="373" spans="1:7">
      <c r="A373" s="521"/>
      <c r="B373" s="521"/>
      <c r="C373" s="525"/>
      <c r="D373" s="521"/>
      <c r="E373" s="521"/>
      <c r="F373" s="526"/>
      <c r="G373" s="521"/>
    </row>
    <row r="374" spans="1:7">
      <c r="A374" s="521"/>
      <c r="B374" s="521"/>
      <c r="C374" s="525"/>
      <c r="D374" s="521"/>
      <c r="E374" s="521"/>
      <c r="F374" s="526"/>
      <c r="G374" s="521"/>
    </row>
    <row r="375" spans="1:7">
      <c r="A375" s="521"/>
      <c r="B375" s="521"/>
      <c r="C375" s="525"/>
      <c r="D375" s="521"/>
      <c r="E375" s="521"/>
      <c r="F375" s="526"/>
      <c r="G375" s="521"/>
    </row>
    <row r="376" spans="1:7">
      <c r="A376" s="521"/>
      <c r="B376" s="521"/>
      <c r="C376" s="525"/>
      <c r="D376" s="521"/>
      <c r="E376" s="521"/>
      <c r="F376" s="526"/>
      <c r="G376" s="521"/>
    </row>
    <row r="377" spans="1:7">
      <c r="A377" s="521"/>
      <c r="B377" s="521"/>
      <c r="C377" s="525"/>
      <c r="D377" s="521"/>
      <c r="E377" s="521"/>
      <c r="F377" s="526"/>
      <c r="G377" s="521"/>
    </row>
    <row r="378" spans="1:7">
      <c r="A378" s="521"/>
      <c r="B378" s="521"/>
      <c r="C378" s="525"/>
      <c r="D378" s="521"/>
      <c r="E378" s="521"/>
      <c r="F378" s="526"/>
      <c r="G378" s="521"/>
    </row>
    <row r="379" spans="1:7">
      <c r="A379" s="521"/>
      <c r="B379" s="521"/>
      <c r="C379" s="525"/>
      <c r="D379" s="521"/>
      <c r="E379" s="521"/>
      <c r="F379" s="526"/>
      <c r="G379" s="521"/>
    </row>
    <row r="380" spans="1:7">
      <c r="A380" s="521"/>
      <c r="B380" s="521"/>
      <c r="C380" s="525"/>
      <c r="D380" s="521"/>
      <c r="E380" s="521"/>
      <c r="F380" s="526"/>
      <c r="G380" s="521"/>
    </row>
    <row r="381" spans="1:7">
      <c r="A381" s="521"/>
      <c r="B381" s="521"/>
      <c r="C381" s="525"/>
      <c r="D381" s="521"/>
      <c r="E381" s="521"/>
      <c r="F381" s="526"/>
      <c r="G381" s="521"/>
    </row>
    <row r="382" spans="1:7">
      <c r="A382" s="521"/>
      <c r="B382" s="521"/>
      <c r="C382" s="525"/>
      <c r="D382" s="521"/>
      <c r="E382" s="521"/>
      <c r="F382" s="526"/>
      <c r="G382" s="521"/>
    </row>
    <row r="383" spans="1:7">
      <c r="A383" s="521"/>
      <c r="B383" s="521"/>
      <c r="C383" s="525"/>
      <c r="D383" s="521"/>
      <c r="E383" s="521"/>
      <c r="F383" s="526"/>
      <c r="G383" s="521"/>
    </row>
    <row r="384" spans="1:7">
      <c r="A384" s="521"/>
      <c r="B384" s="521"/>
      <c r="C384" s="525"/>
      <c r="D384" s="521"/>
      <c r="E384" s="521"/>
      <c r="F384" s="526"/>
      <c r="G384" s="521"/>
    </row>
    <row r="385" spans="1:7">
      <c r="A385" s="521"/>
      <c r="B385" s="521"/>
      <c r="C385" s="525"/>
      <c r="D385" s="521"/>
      <c r="E385" s="521"/>
      <c r="F385" s="526"/>
      <c r="G385" s="521"/>
    </row>
    <row r="386" spans="1:7">
      <c r="A386" s="521"/>
      <c r="B386" s="521"/>
      <c r="C386" s="525"/>
      <c r="D386" s="521"/>
      <c r="E386" s="521"/>
      <c r="F386" s="526"/>
      <c r="G386" s="521"/>
    </row>
    <row r="387" spans="1:7">
      <c r="A387" s="521"/>
      <c r="B387" s="521"/>
      <c r="C387" s="525"/>
      <c r="D387" s="521"/>
      <c r="E387" s="521"/>
      <c r="F387" s="526"/>
      <c r="G387" s="521"/>
    </row>
    <row r="388" spans="1:7">
      <c r="A388" s="521"/>
      <c r="B388" s="521"/>
      <c r="C388" s="525"/>
      <c r="D388" s="521"/>
      <c r="E388" s="521"/>
      <c r="F388" s="526"/>
      <c r="G388" s="521"/>
    </row>
    <row r="389" spans="1:7">
      <c r="A389" s="521"/>
      <c r="B389" s="521"/>
      <c r="C389" s="525"/>
      <c r="D389" s="521"/>
      <c r="E389" s="521"/>
      <c r="F389" s="526"/>
      <c r="G389" s="521"/>
    </row>
    <row r="390" spans="1:7">
      <c r="A390" s="521"/>
      <c r="B390" s="521"/>
      <c r="C390" s="525"/>
      <c r="D390" s="521"/>
      <c r="E390" s="521"/>
      <c r="F390" s="526"/>
      <c r="G390" s="521"/>
    </row>
    <row r="391" spans="1:7">
      <c r="A391" s="521"/>
      <c r="B391" s="521"/>
      <c r="C391" s="525"/>
      <c r="D391" s="521"/>
      <c r="E391" s="521"/>
      <c r="F391" s="526"/>
      <c r="G391" s="521"/>
    </row>
    <row r="392" spans="1:7">
      <c r="A392" s="521"/>
      <c r="B392" s="521"/>
      <c r="C392" s="525"/>
      <c r="D392" s="521"/>
      <c r="E392" s="521"/>
      <c r="F392" s="526"/>
      <c r="G392" s="521"/>
    </row>
    <row r="393" spans="1:7">
      <c r="A393" s="521"/>
      <c r="B393" s="521"/>
      <c r="C393" s="525"/>
      <c r="D393" s="521"/>
      <c r="E393" s="521"/>
      <c r="F393" s="526"/>
      <c r="G393" s="521"/>
    </row>
    <row r="394" spans="1:7">
      <c r="A394" s="521"/>
      <c r="B394" s="521"/>
      <c r="C394" s="525"/>
      <c r="D394" s="521"/>
      <c r="E394" s="521"/>
      <c r="F394" s="526"/>
      <c r="G394" s="521"/>
    </row>
    <row r="395" spans="1:7">
      <c r="A395" s="521"/>
      <c r="B395" s="521"/>
      <c r="C395" s="525"/>
      <c r="D395" s="521"/>
      <c r="E395" s="521"/>
      <c r="F395" s="526"/>
      <c r="G395" s="521"/>
    </row>
    <row r="396" spans="1:7">
      <c r="A396" s="521"/>
      <c r="B396" s="521"/>
      <c r="C396" s="525"/>
      <c r="D396" s="521"/>
      <c r="E396" s="521"/>
      <c r="F396" s="526"/>
      <c r="G396" s="521"/>
    </row>
    <row r="397" spans="1:7">
      <c r="A397" s="521"/>
      <c r="B397" s="521"/>
      <c r="C397" s="525"/>
      <c r="D397" s="521"/>
      <c r="E397" s="521"/>
      <c r="F397" s="526"/>
      <c r="G397" s="521"/>
    </row>
    <row r="398" spans="1:7">
      <c r="A398" s="521"/>
      <c r="B398" s="521"/>
      <c r="C398" s="525"/>
      <c r="D398" s="521"/>
      <c r="E398" s="521"/>
      <c r="F398" s="526"/>
      <c r="G398" s="521"/>
    </row>
    <row r="399" spans="1:7">
      <c r="A399" s="521"/>
      <c r="B399" s="521"/>
      <c r="C399" s="525"/>
      <c r="D399" s="521"/>
      <c r="E399" s="521"/>
      <c r="F399" s="526"/>
      <c r="G399" s="521"/>
    </row>
    <row r="400" spans="1:7">
      <c r="A400" s="521"/>
      <c r="B400" s="521"/>
      <c r="C400" s="525"/>
      <c r="D400" s="521"/>
      <c r="E400" s="521"/>
      <c r="F400" s="526"/>
      <c r="G400" s="521"/>
    </row>
    <row r="401" spans="1:7">
      <c r="A401" s="521"/>
      <c r="B401" s="521"/>
      <c r="C401" s="525"/>
      <c r="D401" s="521"/>
      <c r="E401" s="521"/>
      <c r="F401" s="526"/>
      <c r="G401" s="521"/>
    </row>
    <row r="402" spans="1:7">
      <c r="A402" s="521"/>
      <c r="B402" s="521"/>
      <c r="C402" s="525"/>
      <c r="D402" s="521"/>
      <c r="E402" s="521"/>
      <c r="F402" s="526"/>
      <c r="G402" s="521"/>
    </row>
    <row r="403" spans="1:7">
      <c r="A403" s="521"/>
      <c r="B403" s="521"/>
      <c r="C403" s="525"/>
      <c r="D403" s="521"/>
      <c r="E403" s="521"/>
      <c r="F403" s="526"/>
      <c r="G403" s="521"/>
    </row>
    <row r="404" spans="1:7">
      <c r="A404" s="521"/>
      <c r="B404" s="521"/>
      <c r="C404" s="525"/>
      <c r="D404" s="521"/>
      <c r="E404" s="521"/>
      <c r="F404" s="526"/>
      <c r="G404" s="521"/>
    </row>
    <row r="405" spans="1:7">
      <c r="A405" s="521"/>
      <c r="B405" s="521"/>
      <c r="C405" s="525"/>
      <c r="D405" s="521"/>
      <c r="E405" s="521"/>
      <c r="F405" s="526"/>
      <c r="G405" s="521"/>
    </row>
    <row r="406" spans="1:7">
      <c r="A406" s="521"/>
      <c r="B406" s="521"/>
      <c r="C406" s="525"/>
      <c r="D406" s="521"/>
      <c r="E406" s="521"/>
      <c r="F406" s="526"/>
      <c r="G406" s="521"/>
    </row>
    <row r="407" spans="1:7">
      <c r="A407" s="521"/>
      <c r="B407" s="521"/>
      <c r="C407" s="525"/>
      <c r="D407" s="521"/>
      <c r="E407" s="521"/>
      <c r="F407" s="526"/>
      <c r="G407" s="521"/>
    </row>
    <row r="408" spans="1:7">
      <c r="A408" s="521"/>
      <c r="B408" s="521"/>
      <c r="C408" s="525"/>
      <c r="D408" s="521"/>
      <c r="E408" s="521"/>
      <c r="F408" s="526"/>
      <c r="G408" s="521"/>
    </row>
    <row r="409" spans="1:7">
      <c r="A409" s="521"/>
      <c r="B409" s="521"/>
      <c r="C409" s="525"/>
      <c r="D409" s="521"/>
      <c r="E409" s="521"/>
      <c r="F409" s="526"/>
      <c r="G409" s="521"/>
    </row>
    <row r="410" spans="1:7">
      <c r="A410" s="521"/>
      <c r="B410" s="521"/>
      <c r="C410" s="525"/>
      <c r="D410" s="521"/>
      <c r="E410" s="521"/>
      <c r="F410" s="526"/>
      <c r="G410" s="521"/>
    </row>
    <row r="411" spans="1:7">
      <c r="A411" s="521"/>
      <c r="B411" s="521"/>
      <c r="C411" s="525"/>
      <c r="D411" s="521"/>
      <c r="E411" s="521"/>
      <c r="F411" s="526"/>
      <c r="G411" s="521"/>
    </row>
    <row r="412" spans="1:7">
      <c r="A412" s="521"/>
      <c r="B412" s="521"/>
      <c r="C412" s="525"/>
      <c r="D412" s="521"/>
      <c r="E412" s="521"/>
      <c r="F412" s="526"/>
      <c r="G412" s="521"/>
    </row>
    <row r="413" spans="1:7">
      <c r="A413" s="521"/>
      <c r="B413" s="521"/>
      <c r="C413" s="525"/>
      <c r="D413" s="521"/>
      <c r="E413" s="521"/>
      <c r="F413" s="526"/>
      <c r="G413" s="521"/>
    </row>
    <row r="414" spans="1:7">
      <c r="A414" s="521"/>
      <c r="B414" s="521"/>
      <c r="C414" s="525"/>
      <c r="D414" s="521"/>
      <c r="E414" s="521"/>
      <c r="F414" s="526"/>
      <c r="G414" s="521"/>
    </row>
    <row r="415" spans="1:7">
      <c r="A415" s="521"/>
      <c r="B415" s="521"/>
      <c r="C415" s="525"/>
      <c r="D415" s="521"/>
      <c r="E415" s="521"/>
      <c r="F415" s="526"/>
      <c r="G415" s="521"/>
    </row>
    <row r="416" spans="1:7">
      <c r="A416" s="521"/>
      <c r="B416" s="521"/>
      <c r="C416" s="525"/>
      <c r="D416" s="521"/>
      <c r="E416" s="521"/>
      <c r="F416" s="526"/>
      <c r="G416" s="521"/>
    </row>
    <row r="417" spans="1:7">
      <c r="A417" s="521"/>
      <c r="B417" s="521"/>
      <c r="C417" s="525"/>
      <c r="D417" s="521"/>
      <c r="E417" s="521"/>
      <c r="F417" s="526"/>
      <c r="G417" s="521"/>
    </row>
    <row r="418" spans="1:7">
      <c r="A418" s="521"/>
      <c r="B418" s="521"/>
      <c r="C418" s="525"/>
      <c r="D418" s="521"/>
      <c r="E418" s="521"/>
      <c r="F418" s="526"/>
      <c r="G418" s="521"/>
    </row>
    <row r="419" spans="1:7">
      <c r="A419" s="521"/>
      <c r="B419" s="521"/>
      <c r="C419" s="525"/>
      <c r="D419" s="521"/>
      <c r="E419" s="521"/>
      <c r="F419" s="526"/>
      <c r="G419" s="521"/>
    </row>
    <row r="420" spans="1:7">
      <c r="A420" s="521"/>
      <c r="B420" s="521"/>
      <c r="C420" s="525"/>
      <c r="D420" s="521"/>
      <c r="E420" s="521"/>
      <c r="F420" s="526"/>
      <c r="G420" s="521"/>
    </row>
    <row r="421" spans="1:7">
      <c r="A421" s="521"/>
      <c r="B421" s="521"/>
      <c r="C421" s="525"/>
      <c r="D421" s="521"/>
      <c r="E421" s="521"/>
      <c r="F421" s="526"/>
      <c r="G421" s="521"/>
    </row>
    <row r="422" spans="1:7">
      <c r="A422" s="521"/>
      <c r="B422" s="521"/>
      <c r="C422" s="525"/>
      <c r="D422" s="521"/>
      <c r="E422" s="521"/>
      <c r="F422" s="526"/>
      <c r="G422" s="521"/>
    </row>
    <row r="423" spans="1:7">
      <c r="A423" s="521"/>
      <c r="B423" s="521"/>
      <c r="C423" s="525"/>
      <c r="D423" s="521"/>
      <c r="E423" s="521"/>
      <c r="F423" s="526"/>
      <c r="G423" s="521"/>
    </row>
    <row r="424" spans="1:7">
      <c r="A424" s="521"/>
      <c r="B424" s="521"/>
      <c r="C424" s="525"/>
      <c r="D424" s="521"/>
      <c r="E424" s="521"/>
      <c r="F424" s="526"/>
      <c r="G424" s="521"/>
    </row>
    <row r="425" spans="1:7">
      <c r="A425" s="521"/>
      <c r="B425" s="521"/>
      <c r="C425" s="525"/>
      <c r="D425" s="521"/>
      <c r="E425" s="521"/>
      <c r="F425" s="526"/>
      <c r="G425" s="521"/>
    </row>
    <row r="426" spans="1:7">
      <c r="A426" s="521"/>
      <c r="B426" s="521"/>
      <c r="C426" s="525"/>
      <c r="D426" s="521"/>
      <c r="E426" s="521"/>
      <c r="F426" s="526"/>
      <c r="G426" s="521"/>
    </row>
    <row r="427" spans="1:7">
      <c r="A427" s="521"/>
      <c r="B427" s="521"/>
      <c r="C427" s="525"/>
      <c r="D427" s="521"/>
      <c r="E427" s="521"/>
      <c r="F427" s="526"/>
      <c r="G427" s="521"/>
    </row>
    <row r="428" spans="1:7">
      <c r="A428" s="521"/>
      <c r="B428" s="521"/>
      <c r="C428" s="525"/>
      <c r="D428" s="521"/>
      <c r="E428" s="521"/>
      <c r="F428" s="526"/>
      <c r="G428" s="521"/>
    </row>
    <row r="429" spans="1:7">
      <c r="A429" s="521"/>
      <c r="B429" s="521"/>
      <c r="C429" s="525"/>
      <c r="D429" s="521"/>
      <c r="E429" s="521"/>
      <c r="F429" s="526"/>
      <c r="G429" s="521"/>
    </row>
    <row r="430" spans="1:7">
      <c r="A430" s="521"/>
      <c r="B430" s="521"/>
      <c r="C430" s="525"/>
      <c r="D430" s="521"/>
      <c r="E430" s="521"/>
      <c r="F430" s="526"/>
      <c r="G430" s="521"/>
    </row>
    <row r="431" spans="1:7">
      <c r="A431" s="521"/>
      <c r="B431" s="521"/>
      <c r="C431" s="525"/>
      <c r="D431" s="521"/>
      <c r="E431" s="521"/>
      <c r="F431" s="526"/>
      <c r="G431" s="521"/>
    </row>
    <row r="432" spans="1:7">
      <c r="A432" s="521"/>
      <c r="B432" s="521"/>
      <c r="C432" s="525"/>
      <c r="D432" s="521"/>
      <c r="E432" s="521"/>
      <c r="F432" s="526"/>
      <c r="G432" s="521"/>
    </row>
    <row r="433" spans="1:7">
      <c r="A433" s="521"/>
      <c r="B433" s="521"/>
      <c r="C433" s="525"/>
      <c r="D433" s="521"/>
      <c r="E433" s="521"/>
      <c r="F433" s="526"/>
      <c r="G433" s="521"/>
    </row>
    <row r="434" spans="1:7">
      <c r="A434" s="521"/>
      <c r="B434" s="521"/>
      <c r="C434" s="525"/>
      <c r="D434" s="521"/>
      <c r="E434" s="521"/>
      <c r="F434" s="526"/>
      <c r="G434" s="521"/>
    </row>
    <row r="435" spans="1:7">
      <c r="A435" s="521"/>
      <c r="B435" s="521"/>
      <c r="C435" s="525"/>
      <c r="D435" s="521"/>
      <c r="E435" s="521"/>
      <c r="F435" s="526"/>
      <c r="G435" s="521"/>
    </row>
    <row r="436" spans="1:7">
      <c r="A436" s="521"/>
      <c r="B436" s="521"/>
      <c r="C436" s="525"/>
      <c r="D436" s="521"/>
      <c r="E436" s="521"/>
      <c r="F436" s="526"/>
      <c r="G436" s="521"/>
    </row>
    <row r="437" spans="1:7">
      <c r="A437" s="521"/>
      <c r="B437" s="521"/>
      <c r="C437" s="525"/>
      <c r="D437" s="521"/>
      <c r="E437" s="521"/>
      <c r="F437" s="526"/>
      <c r="G437" s="521"/>
    </row>
    <row r="438" spans="1:7">
      <c r="A438" s="521"/>
      <c r="B438" s="521"/>
      <c r="C438" s="525"/>
      <c r="D438" s="521"/>
      <c r="E438" s="521"/>
      <c r="F438" s="526"/>
      <c r="G438" s="521"/>
    </row>
    <row r="439" spans="1:7">
      <c r="A439" s="521"/>
      <c r="B439" s="521"/>
      <c r="C439" s="525"/>
      <c r="D439" s="521"/>
      <c r="E439" s="521"/>
      <c r="F439" s="526"/>
      <c r="G439" s="521"/>
    </row>
    <row r="440" spans="1:7">
      <c r="A440" s="521"/>
      <c r="B440" s="521"/>
      <c r="C440" s="525"/>
      <c r="D440" s="521"/>
      <c r="E440" s="521"/>
      <c r="F440" s="526"/>
      <c r="G440" s="521"/>
    </row>
    <row r="441" spans="1:7">
      <c r="A441" s="521"/>
      <c r="B441" s="521"/>
      <c r="C441" s="525"/>
      <c r="D441" s="521"/>
      <c r="E441" s="521"/>
      <c r="F441" s="526"/>
      <c r="G441" s="521"/>
    </row>
    <row r="442" spans="1:7">
      <c r="A442" s="521"/>
      <c r="B442" s="521"/>
      <c r="C442" s="525"/>
      <c r="D442" s="521"/>
      <c r="E442" s="521"/>
      <c r="F442" s="526"/>
      <c r="G442" s="521"/>
    </row>
    <row r="443" spans="1:7">
      <c r="A443" s="521"/>
      <c r="B443" s="521"/>
      <c r="C443" s="525"/>
      <c r="D443" s="521"/>
      <c r="E443" s="521"/>
      <c r="F443" s="526"/>
      <c r="G443" s="521"/>
    </row>
    <row r="444" spans="1:7">
      <c r="A444" s="521"/>
      <c r="B444" s="521"/>
      <c r="C444" s="525"/>
      <c r="D444" s="521"/>
      <c r="E444" s="521"/>
      <c r="F444" s="526"/>
      <c r="G444" s="521"/>
    </row>
    <row r="445" spans="1:7">
      <c r="A445" s="521"/>
      <c r="B445" s="521"/>
      <c r="C445" s="525"/>
      <c r="D445" s="521"/>
      <c r="E445" s="521"/>
      <c r="F445" s="526"/>
      <c r="G445" s="521"/>
    </row>
    <row r="446" spans="1:7">
      <c r="A446" s="521"/>
      <c r="B446" s="521"/>
      <c r="C446" s="525"/>
      <c r="D446" s="521"/>
      <c r="E446" s="521"/>
      <c r="F446" s="526"/>
      <c r="G446" s="521"/>
    </row>
    <row r="447" spans="1:7">
      <c r="A447" s="521"/>
      <c r="B447" s="521"/>
      <c r="C447" s="525"/>
      <c r="D447" s="521"/>
      <c r="E447" s="521"/>
      <c r="F447" s="526"/>
      <c r="G447" s="521"/>
    </row>
    <row r="448" spans="1:7">
      <c r="A448" s="521"/>
      <c r="B448" s="521"/>
      <c r="C448" s="525"/>
      <c r="D448" s="521"/>
      <c r="E448" s="521"/>
      <c r="F448" s="526"/>
      <c r="G448" s="521"/>
    </row>
    <row r="449" spans="1:7">
      <c r="A449" s="521"/>
      <c r="B449" s="521"/>
      <c r="C449" s="525"/>
      <c r="D449" s="521"/>
      <c r="E449" s="521"/>
      <c r="F449" s="526"/>
      <c r="G449" s="521"/>
    </row>
    <row r="450" spans="1:7">
      <c r="A450" s="521"/>
      <c r="B450" s="521"/>
      <c r="C450" s="525"/>
      <c r="D450" s="521"/>
      <c r="E450" s="521"/>
      <c r="F450" s="526"/>
      <c r="G450" s="521"/>
    </row>
    <row r="451" spans="1:7">
      <c r="A451" s="521"/>
      <c r="B451" s="521"/>
      <c r="C451" s="525"/>
      <c r="D451" s="521"/>
      <c r="E451" s="521"/>
      <c r="F451" s="526"/>
      <c r="G451" s="521"/>
    </row>
    <row r="452" spans="1:7">
      <c r="A452" s="521"/>
      <c r="B452" s="521"/>
      <c r="C452" s="525"/>
      <c r="D452" s="521"/>
      <c r="E452" s="521"/>
      <c r="F452" s="526"/>
      <c r="G452" s="521"/>
    </row>
    <row r="453" spans="1:7">
      <c r="A453" s="521"/>
      <c r="B453" s="521"/>
      <c r="C453" s="525"/>
      <c r="D453" s="521"/>
      <c r="E453" s="521"/>
      <c r="F453" s="526"/>
      <c r="G453" s="521"/>
    </row>
    <row r="454" spans="1:7">
      <c r="A454" s="521"/>
      <c r="B454" s="521"/>
      <c r="C454" s="525"/>
      <c r="D454" s="521"/>
      <c r="E454" s="521"/>
      <c r="F454" s="526"/>
      <c r="G454" s="521"/>
    </row>
    <row r="455" spans="1:7">
      <c r="A455" s="521"/>
      <c r="B455" s="521"/>
      <c r="C455" s="525"/>
      <c r="D455" s="521"/>
      <c r="E455" s="521"/>
      <c r="F455" s="526"/>
      <c r="G455" s="521"/>
    </row>
    <row r="456" spans="1:7">
      <c r="A456" s="521"/>
      <c r="B456" s="521"/>
      <c r="C456" s="525"/>
      <c r="D456" s="521"/>
      <c r="E456" s="521"/>
      <c r="F456" s="526"/>
      <c r="G456" s="521"/>
    </row>
    <row r="457" spans="1:7">
      <c r="A457" s="521"/>
      <c r="B457" s="521"/>
      <c r="C457" s="525"/>
      <c r="D457" s="521"/>
      <c r="E457" s="521"/>
      <c r="F457" s="526"/>
      <c r="G457" s="521"/>
    </row>
    <row r="458" spans="1:7">
      <c r="A458" s="521"/>
      <c r="B458" s="521"/>
      <c r="C458" s="525"/>
      <c r="D458" s="521"/>
      <c r="E458" s="521"/>
      <c r="F458" s="526"/>
      <c r="G458" s="521"/>
    </row>
    <row r="459" spans="1:7">
      <c r="A459" s="521"/>
      <c r="B459" s="521"/>
      <c r="C459" s="525"/>
      <c r="D459" s="521"/>
      <c r="E459" s="521"/>
      <c r="F459" s="526"/>
      <c r="G459" s="521"/>
    </row>
    <row r="460" spans="1:7">
      <c r="A460" s="521"/>
      <c r="B460" s="521"/>
      <c r="C460" s="525"/>
      <c r="D460" s="521"/>
      <c r="E460" s="521"/>
      <c r="F460" s="526"/>
      <c r="G460" s="521"/>
    </row>
    <row r="461" spans="1:7">
      <c r="A461" s="521"/>
      <c r="B461" s="521"/>
      <c r="C461" s="525"/>
      <c r="D461" s="521"/>
      <c r="E461" s="521"/>
      <c r="F461" s="526"/>
      <c r="G461" s="521"/>
    </row>
    <row r="462" spans="1:7">
      <c r="A462" s="521"/>
      <c r="B462" s="521"/>
      <c r="C462" s="525"/>
      <c r="D462" s="521"/>
      <c r="E462" s="521"/>
      <c r="F462" s="526"/>
      <c r="G462" s="521"/>
    </row>
    <row r="463" spans="1:7">
      <c r="A463" s="521"/>
      <c r="B463" s="521"/>
      <c r="C463" s="525"/>
      <c r="D463" s="521"/>
      <c r="E463" s="521"/>
      <c r="F463" s="526"/>
      <c r="G463" s="521"/>
    </row>
    <row r="464" spans="1:7">
      <c r="A464" s="521"/>
      <c r="B464" s="521"/>
      <c r="C464" s="525"/>
      <c r="D464" s="521"/>
      <c r="E464" s="521"/>
      <c r="F464" s="526"/>
      <c r="G464" s="521"/>
    </row>
    <row r="465" spans="1:7">
      <c r="A465" s="521"/>
      <c r="B465" s="521"/>
      <c r="C465" s="525"/>
      <c r="D465" s="521"/>
      <c r="E465" s="521"/>
      <c r="F465" s="526"/>
      <c r="G465" s="521"/>
    </row>
    <row r="466" spans="1:7">
      <c r="A466" s="521"/>
      <c r="B466" s="521"/>
      <c r="C466" s="525"/>
      <c r="D466" s="521"/>
      <c r="E466" s="521"/>
      <c r="F466" s="526"/>
      <c r="G466" s="521"/>
    </row>
    <row r="467" spans="1:7">
      <c r="A467" s="521"/>
      <c r="B467" s="521"/>
      <c r="C467" s="525"/>
      <c r="D467" s="521"/>
      <c r="E467" s="521"/>
      <c r="F467" s="526"/>
      <c r="G467" s="521"/>
    </row>
    <row r="468" spans="1:7">
      <c r="A468" s="521"/>
      <c r="B468" s="521"/>
      <c r="C468" s="525"/>
      <c r="D468" s="521"/>
      <c r="E468" s="521"/>
      <c r="F468" s="526"/>
      <c r="G468" s="521"/>
    </row>
    <row r="469" spans="1:7">
      <c r="A469" s="521"/>
      <c r="B469" s="521"/>
      <c r="C469" s="525"/>
      <c r="D469" s="521"/>
      <c r="E469" s="521"/>
      <c r="F469" s="526"/>
      <c r="G469" s="521"/>
    </row>
    <row r="470" spans="1:7">
      <c r="A470" s="521"/>
      <c r="B470" s="521"/>
      <c r="C470" s="525"/>
      <c r="D470" s="521"/>
      <c r="E470" s="521"/>
      <c r="F470" s="526"/>
      <c r="G470" s="521"/>
    </row>
    <row r="471" spans="1:7">
      <c r="A471" s="521"/>
      <c r="B471" s="521"/>
      <c r="C471" s="525"/>
      <c r="D471" s="521"/>
      <c r="E471" s="521"/>
      <c r="F471" s="526"/>
      <c r="G471" s="521"/>
    </row>
    <row r="472" spans="1:7">
      <c r="A472" s="521"/>
      <c r="B472" s="521"/>
      <c r="C472" s="525"/>
      <c r="D472" s="521"/>
      <c r="E472" s="521"/>
      <c r="F472" s="526"/>
      <c r="G472" s="521"/>
    </row>
    <row r="473" spans="1:7">
      <c r="A473" s="521"/>
      <c r="B473" s="521"/>
      <c r="C473" s="525"/>
      <c r="D473" s="521"/>
      <c r="E473" s="521"/>
      <c r="F473" s="526"/>
      <c r="G473" s="521"/>
    </row>
    <row r="474" spans="1:7">
      <c r="A474" s="521"/>
      <c r="B474" s="521"/>
      <c r="C474" s="525"/>
      <c r="D474" s="521"/>
      <c r="E474" s="521"/>
      <c r="F474" s="526"/>
      <c r="G474" s="521"/>
    </row>
    <row r="475" spans="1:7">
      <c r="A475" s="521"/>
      <c r="B475" s="521"/>
      <c r="C475" s="525"/>
      <c r="D475" s="521"/>
      <c r="E475" s="521"/>
      <c r="F475" s="526"/>
      <c r="G475" s="521"/>
    </row>
    <row r="476" spans="1:7">
      <c r="A476" s="521"/>
      <c r="B476" s="521"/>
      <c r="C476" s="525"/>
      <c r="D476" s="521"/>
      <c r="E476" s="521"/>
      <c r="F476" s="526"/>
      <c r="G476" s="521"/>
    </row>
    <row r="477" spans="1:7">
      <c r="A477" s="521"/>
      <c r="B477" s="521"/>
      <c r="C477" s="525"/>
      <c r="D477" s="521"/>
      <c r="E477" s="521"/>
      <c r="F477" s="526"/>
      <c r="G477" s="521"/>
    </row>
    <row r="478" spans="1:7">
      <c r="A478" s="521"/>
      <c r="B478" s="521"/>
      <c r="C478" s="525"/>
      <c r="D478" s="521"/>
      <c r="E478" s="521"/>
      <c r="F478" s="526"/>
      <c r="G478" s="521"/>
    </row>
    <row r="479" spans="1:7">
      <c r="A479" s="521"/>
      <c r="B479" s="521"/>
      <c r="C479" s="525"/>
      <c r="D479" s="521"/>
      <c r="E479" s="521"/>
      <c r="F479" s="526"/>
      <c r="G479" s="521"/>
    </row>
    <row r="480" spans="1:7">
      <c r="A480" s="521"/>
      <c r="B480" s="521"/>
      <c r="C480" s="525"/>
      <c r="D480" s="521"/>
      <c r="E480" s="521"/>
      <c r="F480" s="526"/>
      <c r="G480" s="521"/>
    </row>
    <row r="481" spans="1:7">
      <c r="A481" s="521"/>
      <c r="B481" s="521"/>
      <c r="C481" s="525"/>
      <c r="D481" s="521"/>
      <c r="E481" s="521"/>
      <c r="F481" s="526"/>
      <c r="G481" s="521"/>
    </row>
    <row r="482" spans="1:7">
      <c r="A482" s="521"/>
      <c r="B482" s="521"/>
      <c r="C482" s="525"/>
      <c r="D482" s="521"/>
      <c r="E482" s="521"/>
      <c r="F482" s="526"/>
      <c r="G482" s="521"/>
    </row>
    <row r="483" spans="1:7">
      <c r="A483" s="521"/>
      <c r="B483" s="521"/>
      <c r="C483" s="525"/>
      <c r="D483" s="521"/>
      <c r="E483" s="521"/>
      <c r="F483" s="526"/>
      <c r="G483" s="521"/>
    </row>
    <row r="484" spans="1:7">
      <c r="A484" s="521"/>
      <c r="B484" s="521"/>
      <c r="C484" s="525"/>
      <c r="D484" s="521"/>
      <c r="E484" s="521"/>
      <c r="F484" s="526"/>
      <c r="G484" s="521"/>
    </row>
    <row r="485" spans="1:7">
      <c r="A485" s="521"/>
      <c r="B485" s="521"/>
      <c r="C485" s="525"/>
      <c r="D485" s="521"/>
      <c r="E485" s="521"/>
      <c r="F485" s="526"/>
      <c r="G485" s="521"/>
    </row>
    <row r="486" spans="1:7">
      <c r="A486" s="521"/>
      <c r="B486" s="521"/>
      <c r="C486" s="525"/>
      <c r="D486" s="521"/>
      <c r="E486" s="521"/>
      <c r="F486" s="526"/>
      <c r="G486" s="521"/>
    </row>
    <row r="487" spans="1:7">
      <c r="A487" s="521"/>
      <c r="B487" s="521"/>
      <c r="C487" s="525"/>
      <c r="D487" s="521"/>
      <c r="E487" s="521"/>
      <c r="F487" s="526"/>
      <c r="G487" s="521"/>
    </row>
    <row r="488" spans="1:7">
      <c r="A488" s="521"/>
      <c r="B488" s="521"/>
      <c r="C488" s="525"/>
      <c r="D488" s="521"/>
      <c r="E488" s="521"/>
      <c r="F488" s="526"/>
      <c r="G488" s="521"/>
    </row>
    <row r="489" spans="1:7">
      <c r="A489" s="521"/>
      <c r="B489" s="521"/>
      <c r="C489" s="525"/>
      <c r="D489" s="521"/>
      <c r="E489" s="521"/>
      <c r="F489" s="526"/>
      <c r="G489" s="521"/>
    </row>
    <row r="490" spans="1:7">
      <c r="A490" s="521"/>
      <c r="B490" s="521"/>
      <c r="C490" s="525"/>
      <c r="D490" s="521"/>
      <c r="E490" s="521"/>
      <c r="F490" s="526"/>
      <c r="G490" s="521"/>
    </row>
    <row r="491" spans="1:7">
      <c r="A491" s="521"/>
      <c r="B491" s="521"/>
      <c r="C491" s="525"/>
      <c r="D491" s="521"/>
      <c r="E491" s="521"/>
      <c r="F491" s="526"/>
      <c r="G491" s="521"/>
    </row>
    <row r="492" spans="1:7">
      <c r="A492" s="521"/>
      <c r="B492" s="521"/>
      <c r="C492" s="525"/>
      <c r="D492" s="521"/>
      <c r="E492" s="521"/>
      <c r="F492" s="526"/>
      <c r="G492" s="521"/>
    </row>
    <row r="493" spans="1:7">
      <c r="A493" s="521"/>
      <c r="B493" s="521"/>
      <c r="C493" s="525"/>
      <c r="D493" s="521"/>
      <c r="E493" s="521"/>
      <c r="F493" s="526"/>
      <c r="G493" s="521"/>
    </row>
    <row r="494" spans="1:7">
      <c r="A494" s="521"/>
      <c r="B494" s="521"/>
      <c r="C494" s="525"/>
      <c r="D494" s="521"/>
      <c r="E494" s="521"/>
      <c r="F494" s="526"/>
      <c r="G494" s="521"/>
    </row>
    <row r="495" spans="1:7">
      <c r="A495" s="521"/>
      <c r="B495" s="521"/>
      <c r="C495" s="525"/>
      <c r="D495" s="521"/>
      <c r="E495" s="521"/>
      <c r="F495" s="526"/>
      <c r="G495" s="521"/>
    </row>
    <row r="496" spans="1:7">
      <c r="A496" s="521"/>
      <c r="B496" s="521"/>
      <c r="C496" s="525"/>
      <c r="D496" s="521"/>
      <c r="E496" s="521"/>
      <c r="F496" s="526"/>
      <c r="G496" s="521"/>
    </row>
    <row r="497" spans="1:7">
      <c r="A497" s="521"/>
      <c r="B497" s="521"/>
      <c r="C497" s="525"/>
      <c r="D497" s="521"/>
      <c r="E497" s="521"/>
      <c r="F497" s="526"/>
      <c r="G497" s="521"/>
    </row>
    <row r="498" spans="1:7">
      <c r="A498" s="521"/>
      <c r="B498" s="521"/>
      <c r="C498" s="525"/>
      <c r="D498" s="521"/>
      <c r="E498" s="521"/>
      <c r="F498" s="526"/>
      <c r="G498" s="521"/>
    </row>
    <row r="499" spans="1:7">
      <c r="A499" s="521"/>
      <c r="B499" s="521"/>
      <c r="C499" s="525"/>
      <c r="D499" s="521"/>
      <c r="E499" s="521"/>
      <c r="F499" s="526"/>
      <c r="G499" s="521"/>
    </row>
    <row r="500" spans="1:7">
      <c r="A500" s="521"/>
      <c r="B500" s="521"/>
      <c r="C500" s="525"/>
      <c r="D500" s="521"/>
      <c r="E500" s="521"/>
      <c r="F500" s="526"/>
      <c r="G500" s="521"/>
    </row>
    <row r="501" spans="1:7">
      <c r="A501" s="521"/>
      <c r="B501" s="521"/>
      <c r="C501" s="525"/>
      <c r="D501" s="521"/>
      <c r="E501" s="521"/>
      <c r="F501" s="526"/>
      <c r="G501" s="521"/>
    </row>
    <row r="502" spans="1:7">
      <c r="A502" s="521"/>
      <c r="B502" s="521"/>
      <c r="C502" s="525"/>
      <c r="D502" s="521"/>
      <c r="E502" s="521"/>
      <c r="F502" s="526"/>
      <c r="G502" s="521"/>
    </row>
    <row r="503" spans="1:7">
      <c r="A503" s="521"/>
      <c r="B503" s="521"/>
      <c r="C503" s="525"/>
      <c r="D503" s="521"/>
      <c r="E503" s="521"/>
      <c r="F503" s="526"/>
      <c r="G503" s="521"/>
    </row>
    <row r="504" spans="1:7">
      <c r="A504" s="521"/>
      <c r="B504" s="521"/>
      <c r="C504" s="525"/>
      <c r="D504" s="521"/>
      <c r="E504" s="521"/>
      <c r="F504" s="526"/>
      <c r="G504" s="521"/>
    </row>
    <row r="505" spans="1:7">
      <c r="A505" s="521"/>
      <c r="B505" s="521"/>
      <c r="C505" s="525"/>
      <c r="D505" s="521"/>
      <c r="E505" s="521"/>
      <c r="F505" s="526"/>
      <c r="G505" s="521"/>
    </row>
    <row r="506" spans="1:7">
      <c r="A506" s="521"/>
      <c r="B506" s="521"/>
      <c r="C506" s="525"/>
      <c r="D506" s="521"/>
      <c r="E506" s="521"/>
      <c r="F506" s="526"/>
      <c r="G506" s="521"/>
    </row>
    <row r="507" spans="1:7">
      <c r="A507" s="521"/>
      <c r="B507" s="521"/>
      <c r="C507" s="525"/>
      <c r="D507" s="521"/>
      <c r="E507" s="521"/>
      <c r="F507" s="526"/>
      <c r="G507" s="521"/>
    </row>
    <row r="508" spans="1:7">
      <c r="A508" s="521"/>
      <c r="B508" s="521"/>
      <c r="C508" s="525"/>
      <c r="D508" s="521"/>
      <c r="E508" s="521"/>
      <c r="F508" s="526"/>
      <c r="G508" s="521"/>
    </row>
    <row r="509" spans="1:7">
      <c r="A509" s="521"/>
      <c r="B509" s="521"/>
      <c r="C509" s="525"/>
      <c r="D509" s="521"/>
      <c r="E509" s="521"/>
      <c r="F509" s="526"/>
      <c r="G509" s="521"/>
    </row>
    <row r="510" spans="1:7">
      <c r="A510" s="521"/>
      <c r="B510" s="521"/>
      <c r="C510" s="525"/>
      <c r="D510" s="521"/>
      <c r="E510" s="521"/>
      <c r="F510" s="526"/>
      <c r="G510" s="521"/>
    </row>
    <row r="511" spans="1:7">
      <c r="A511" s="521"/>
      <c r="B511" s="521"/>
      <c r="C511" s="525"/>
      <c r="D511" s="521"/>
      <c r="E511" s="521"/>
      <c r="F511" s="526"/>
      <c r="G511" s="521"/>
    </row>
    <row r="512" spans="1:7">
      <c r="A512" s="521"/>
      <c r="B512" s="521"/>
      <c r="C512" s="525"/>
      <c r="D512" s="521"/>
      <c r="E512" s="521"/>
      <c r="F512" s="526"/>
      <c r="G512" s="521"/>
    </row>
    <row r="513" spans="1:7">
      <c r="A513" s="521"/>
      <c r="B513" s="521"/>
      <c r="C513" s="525"/>
      <c r="D513" s="521"/>
      <c r="E513" s="521"/>
      <c r="F513" s="526"/>
      <c r="G513" s="521"/>
    </row>
    <row r="514" spans="1:7">
      <c r="A514" s="521"/>
      <c r="B514" s="521"/>
      <c r="C514" s="525"/>
      <c r="D514" s="521"/>
      <c r="E514" s="521"/>
      <c r="F514" s="526"/>
      <c r="G514" s="521"/>
    </row>
    <row r="515" spans="1:7">
      <c r="A515" s="521"/>
      <c r="B515" s="521"/>
      <c r="C515" s="525"/>
      <c r="D515" s="521"/>
      <c r="E515" s="521"/>
      <c r="F515" s="526"/>
      <c r="G515" s="521"/>
    </row>
    <row r="516" spans="1:7">
      <c r="A516" s="521"/>
      <c r="B516" s="521"/>
      <c r="C516" s="525"/>
      <c r="D516" s="521"/>
      <c r="E516" s="521"/>
      <c r="F516" s="526"/>
      <c r="G516" s="521"/>
    </row>
    <row r="517" spans="1:7">
      <c r="A517" s="521"/>
      <c r="B517" s="521"/>
      <c r="C517" s="525"/>
      <c r="D517" s="521"/>
      <c r="E517" s="521"/>
      <c r="F517" s="526"/>
      <c r="G517" s="521"/>
    </row>
    <row r="518" spans="1:7">
      <c r="A518" s="521"/>
      <c r="B518" s="521"/>
      <c r="C518" s="525"/>
      <c r="D518" s="521"/>
      <c r="E518" s="521"/>
      <c r="F518" s="526"/>
      <c r="G518" s="521"/>
    </row>
    <row r="519" spans="1:7">
      <c r="A519" s="521"/>
      <c r="B519" s="521"/>
      <c r="C519" s="525"/>
      <c r="D519" s="521"/>
      <c r="E519" s="521"/>
      <c r="F519" s="526"/>
      <c r="G519" s="521"/>
    </row>
    <row r="520" spans="1:7">
      <c r="A520" s="521"/>
      <c r="B520" s="521"/>
      <c r="C520" s="525"/>
      <c r="D520" s="521"/>
      <c r="E520" s="521"/>
      <c r="F520" s="526"/>
      <c r="G520" s="521"/>
    </row>
    <row r="521" spans="1:7">
      <c r="A521" s="521"/>
      <c r="B521" s="521"/>
      <c r="C521" s="525"/>
      <c r="D521" s="521"/>
      <c r="E521" s="521"/>
      <c r="F521" s="526"/>
      <c r="G521" s="521"/>
    </row>
    <row r="522" spans="1:7">
      <c r="A522" s="521"/>
      <c r="B522" s="521"/>
      <c r="C522" s="525"/>
      <c r="D522" s="521"/>
      <c r="E522" s="521"/>
      <c r="F522" s="526"/>
      <c r="G522" s="521"/>
    </row>
    <row r="523" spans="1:7">
      <c r="A523" s="521"/>
      <c r="B523" s="521"/>
      <c r="C523" s="525"/>
      <c r="D523" s="521"/>
      <c r="E523" s="521"/>
      <c r="F523" s="526"/>
      <c r="G523" s="521"/>
    </row>
    <row r="524" spans="1:7">
      <c r="A524" s="521"/>
      <c r="B524" s="521"/>
      <c r="C524" s="525"/>
      <c r="D524" s="521"/>
      <c r="E524" s="521"/>
      <c r="F524" s="526"/>
      <c r="G524" s="521"/>
    </row>
    <row r="525" spans="1:7">
      <c r="A525" s="521"/>
      <c r="B525" s="521"/>
      <c r="C525" s="525"/>
      <c r="D525" s="521"/>
      <c r="E525" s="521"/>
      <c r="F525" s="526"/>
      <c r="G525" s="521"/>
    </row>
    <row r="526" spans="1:7">
      <c r="A526" s="521"/>
      <c r="B526" s="521"/>
      <c r="C526" s="525"/>
      <c r="D526" s="521"/>
      <c r="E526" s="521"/>
      <c r="F526" s="526"/>
      <c r="G526" s="521"/>
    </row>
    <row r="527" spans="1:7">
      <c r="A527" s="521"/>
      <c r="B527" s="521"/>
      <c r="C527" s="525"/>
      <c r="D527" s="521"/>
      <c r="E527" s="521"/>
      <c r="F527" s="526"/>
      <c r="G527" s="521"/>
    </row>
    <row r="528" spans="1:7">
      <c r="A528" s="521"/>
      <c r="B528" s="521"/>
      <c r="C528" s="525"/>
      <c r="D528" s="521"/>
      <c r="E528" s="521"/>
      <c r="F528" s="526"/>
      <c r="G528" s="521"/>
    </row>
    <row r="529" spans="1:7">
      <c r="A529" s="521"/>
      <c r="B529" s="521"/>
      <c r="C529" s="525"/>
      <c r="D529" s="521"/>
      <c r="E529" s="521"/>
      <c r="F529" s="526"/>
      <c r="G529" s="521"/>
    </row>
    <row r="530" spans="1:7">
      <c r="A530" s="521"/>
      <c r="B530" s="521"/>
      <c r="C530" s="525"/>
      <c r="D530" s="521"/>
      <c r="E530" s="521"/>
      <c r="F530" s="526"/>
      <c r="G530" s="521"/>
    </row>
    <row r="531" spans="1:7">
      <c r="A531" s="521"/>
      <c r="B531" s="521"/>
      <c r="C531" s="525"/>
      <c r="D531" s="521"/>
      <c r="E531" s="521"/>
      <c r="F531" s="526"/>
      <c r="G531" s="521"/>
    </row>
    <row r="532" spans="1:7">
      <c r="A532" s="521"/>
      <c r="B532" s="521"/>
      <c r="C532" s="525"/>
      <c r="D532" s="521"/>
      <c r="E532" s="521"/>
      <c r="F532" s="526"/>
      <c r="G532" s="521"/>
    </row>
    <row r="533" spans="1:7">
      <c r="A533" s="521"/>
      <c r="B533" s="521"/>
      <c r="C533" s="525"/>
      <c r="D533" s="521"/>
      <c r="E533" s="521"/>
      <c r="F533" s="526"/>
      <c r="G533" s="521"/>
    </row>
    <row r="534" spans="1:7">
      <c r="A534" s="521"/>
      <c r="B534" s="521"/>
      <c r="C534" s="525"/>
      <c r="D534" s="521"/>
      <c r="E534" s="521"/>
      <c r="F534" s="526"/>
      <c r="G534" s="521"/>
    </row>
    <row r="535" spans="1:7">
      <c r="A535" s="521"/>
      <c r="B535" s="521"/>
      <c r="C535" s="525"/>
      <c r="D535" s="521"/>
      <c r="E535" s="521"/>
      <c r="F535" s="526"/>
      <c r="G535" s="521"/>
    </row>
    <row r="536" spans="1:7">
      <c r="A536" s="521"/>
      <c r="B536" s="521"/>
      <c r="C536" s="525"/>
      <c r="D536" s="521"/>
      <c r="E536" s="521"/>
      <c r="F536" s="526"/>
      <c r="G536" s="521"/>
    </row>
    <row r="537" spans="1:7">
      <c r="A537" s="521"/>
      <c r="B537" s="521"/>
      <c r="C537" s="525"/>
      <c r="D537" s="521"/>
      <c r="E537" s="521"/>
      <c r="F537" s="526"/>
      <c r="G537" s="521"/>
    </row>
    <row r="538" spans="1:7">
      <c r="A538" s="521"/>
      <c r="B538" s="521"/>
      <c r="C538" s="525"/>
      <c r="D538" s="521"/>
      <c r="E538" s="521"/>
      <c r="F538" s="526"/>
      <c r="G538" s="521"/>
    </row>
    <row r="539" spans="1:7">
      <c r="A539" s="521"/>
      <c r="B539" s="521"/>
      <c r="C539" s="525"/>
      <c r="D539" s="521"/>
      <c r="E539" s="521"/>
      <c r="F539" s="526"/>
      <c r="G539" s="521"/>
    </row>
    <row r="540" spans="1:7">
      <c r="A540" s="521"/>
      <c r="B540" s="521"/>
      <c r="C540" s="525"/>
      <c r="D540" s="521"/>
      <c r="E540" s="521"/>
      <c r="F540" s="526"/>
      <c r="G540" s="521"/>
    </row>
    <row r="541" spans="1:7">
      <c r="A541" s="521"/>
      <c r="B541" s="521"/>
      <c r="C541" s="525"/>
      <c r="D541" s="521"/>
      <c r="E541" s="521"/>
      <c r="F541" s="526"/>
      <c r="G541" s="521"/>
    </row>
    <row r="542" spans="1:7">
      <c r="A542" s="521"/>
      <c r="B542" s="521"/>
      <c r="C542" s="525"/>
      <c r="D542" s="521"/>
      <c r="E542" s="521"/>
      <c r="F542" s="526"/>
      <c r="G542" s="521"/>
    </row>
    <row r="543" spans="1:7">
      <c r="A543" s="521"/>
      <c r="B543" s="521"/>
      <c r="C543" s="525"/>
      <c r="D543" s="521"/>
      <c r="E543" s="521"/>
      <c r="F543" s="526"/>
      <c r="G543" s="521"/>
    </row>
    <row r="544" spans="1:7">
      <c r="A544" s="521"/>
      <c r="B544" s="521"/>
      <c r="C544" s="525"/>
      <c r="D544" s="521"/>
      <c r="E544" s="521"/>
      <c r="F544" s="526"/>
      <c r="G544" s="521"/>
    </row>
    <row r="545" spans="1:7">
      <c r="A545" s="521"/>
      <c r="B545" s="521"/>
      <c r="C545" s="525"/>
      <c r="D545" s="521"/>
      <c r="E545" s="521"/>
      <c r="F545" s="526"/>
      <c r="G545" s="521"/>
    </row>
    <row r="546" spans="1:7">
      <c r="A546" s="521"/>
      <c r="B546" s="521"/>
      <c r="C546" s="525"/>
      <c r="D546" s="521"/>
      <c r="E546" s="521"/>
      <c r="F546" s="526"/>
      <c r="G546" s="521"/>
    </row>
    <row r="547" spans="1:7">
      <c r="A547" s="521"/>
      <c r="B547" s="521"/>
      <c r="C547" s="525"/>
      <c r="D547" s="521"/>
      <c r="E547" s="521"/>
      <c r="F547" s="526"/>
      <c r="G547" s="521"/>
    </row>
    <row r="548" spans="1:7">
      <c r="A548" s="521"/>
      <c r="B548" s="521"/>
      <c r="C548" s="525"/>
      <c r="D548" s="521"/>
      <c r="E548" s="521"/>
      <c r="F548" s="526"/>
      <c r="G548" s="521"/>
    </row>
    <row r="549" spans="1:7">
      <c r="A549" s="521"/>
      <c r="B549" s="521"/>
      <c r="C549" s="525"/>
      <c r="D549" s="521"/>
      <c r="E549" s="521"/>
      <c r="F549" s="526"/>
      <c r="G549" s="521"/>
    </row>
    <row r="550" spans="1:7">
      <c r="A550" s="521"/>
      <c r="B550" s="521"/>
      <c r="C550" s="525"/>
      <c r="D550" s="521"/>
      <c r="E550" s="521"/>
      <c r="F550" s="526"/>
      <c r="G550" s="521"/>
    </row>
    <row r="551" spans="1:7">
      <c r="A551" s="521"/>
      <c r="B551" s="521"/>
      <c r="C551" s="525"/>
      <c r="D551" s="521"/>
      <c r="E551" s="521"/>
      <c r="F551" s="526"/>
      <c r="G551" s="521"/>
    </row>
    <row r="552" spans="1:7">
      <c r="A552" s="521"/>
      <c r="B552" s="521"/>
      <c r="C552" s="525"/>
      <c r="D552" s="521"/>
      <c r="E552" s="521"/>
      <c r="F552" s="526"/>
      <c r="G552" s="521"/>
    </row>
    <row r="553" spans="1:7">
      <c r="A553" s="521"/>
      <c r="B553" s="521"/>
      <c r="C553" s="525"/>
      <c r="D553" s="521"/>
      <c r="E553" s="521"/>
      <c r="F553" s="526"/>
      <c r="G553" s="521"/>
    </row>
    <row r="554" spans="1:7">
      <c r="A554" s="521"/>
      <c r="B554" s="521"/>
      <c r="C554" s="525"/>
      <c r="D554" s="521"/>
      <c r="E554" s="521"/>
      <c r="F554" s="526"/>
      <c r="G554" s="521"/>
    </row>
    <row r="555" spans="1:7">
      <c r="A555" s="521"/>
      <c r="B555" s="521"/>
      <c r="C555" s="525"/>
      <c r="D555" s="521"/>
      <c r="E555" s="521"/>
      <c r="F555" s="526"/>
      <c r="G555" s="521"/>
    </row>
    <row r="556" spans="1:7">
      <c r="A556" s="521"/>
      <c r="B556" s="521"/>
      <c r="C556" s="525"/>
      <c r="D556" s="521"/>
      <c r="E556" s="521"/>
      <c r="F556" s="526"/>
      <c r="G556" s="521"/>
    </row>
    <row r="557" spans="1:7">
      <c r="A557" s="521"/>
      <c r="B557" s="521"/>
      <c r="C557" s="525"/>
      <c r="D557" s="521"/>
      <c r="E557" s="521"/>
      <c r="F557" s="526"/>
      <c r="G557" s="521"/>
    </row>
    <row r="558" spans="1:7">
      <c r="A558" s="521"/>
      <c r="B558" s="521"/>
      <c r="C558" s="525"/>
      <c r="D558" s="521"/>
      <c r="E558" s="521"/>
      <c r="F558" s="526"/>
      <c r="G558" s="521"/>
    </row>
    <row r="559" spans="1:7">
      <c r="A559" s="521"/>
      <c r="B559" s="521"/>
      <c r="C559" s="525"/>
      <c r="D559" s="521"/>
      <c r="E559" s="521"/>
      <c r="F559" s="526"/>
      <c r="G559" s="521"/>
    </row>
    <row r="560" spans="1:7">
      <c r="A560" s="521"/>
      <c r="B560" s="521"/>
      <c r="C560" s="525"/>
      <c r="D560" s="521"/>
      <c r="E560" s="521"/>
      <c r="F560" s="526"/>
      <c r="G560" s="521"/>
    </row>
    <row r="561" spans="1:7">
      <c r="A561" s="521"/>
      <c r="B561" s="521"/>
      <c r="C561" s="525"/>
      <c r="D561" s="521"/>
      <c r="E561" s="521"/>
      <c r="F561" s="526"/>
      <c r="G561" s="521"/>
    </row>
    <row r="562" spans="1:7">
      <c r="A562" s="521"/>
      <c r="B562" s="521"/>
      <c r="C562" s="525"/>
      <c r="D562" s="521"/>
      <c r="E562" s="521"/>
      <c r="F562" s="526"/>
      <c r="G562" s="521"/>
    </row>
    <row r="563" spans="1:7">
      <c r="A563" s="521"/>
      <c r="B563" s="521"/>
      <c r="C563" s="525"/>
      <c r="D563" s="521"/>
      <c r="E563" s="521"/>
      <c r="F563" s="526"/>
      <c r="G563" s="521"/>
    </row>
    <row r="564" spans="1:7">
      <c r="A564" s="521"/>
      <c r="B564" s="521"/>
      <c r="C564" s="525"/>
      <c r="D564" s="521"/>
      <c r="E564" s="521"/>
      <c r="F564" s="526"/>
      <c r="G564" s="521"/>
    </row>
    <row r="565" spans="1:7">
      <c r="A565" s="521"/>
      <c r="B565" s="521"/>
      <c r="C565" s="525"/>
      <c r="D565" s="521"/>
      <c r="E565" s="521"/>
      <c r="F565" s="526"/>
      <c r="G565" s="521"/>
    </row>
    <row r="566" spans="1:7">
      <c r="A566" s="521"/>
      <c r="B566" s="521"/>
      <c r="C566" s="525"/>
      <c r="D566" s="521"/>
      <c r="E566" s="521"/>
      <c r="F566" s="526"/>
      <c r="G566" s="521"/>
    </row>
    <row r="567" spans="1:7">
      <c r="A567" s="521"/>
      <c r="B567" s="521"/>
      <c r="C567" s="525"/>
      <c r="D567" s="521"/>
      <c r="E567" s="521"/>
      <c r="F567" s="526"/>
      <c r="G567" s="521"/>
    </row>
    <row r="568" spans="1:7">
      <c r="A568" s="521"/>
      <c r="B568" s="521"/>
      <c r="C568" s="525"/>
      <c r="D568" s="521"/>
      <c r="E568" s="521"/>
      <c r="F568" s="526"/>
      <c r="G568" s="521"/>
    </row>
    <row r="569" spans="1:7">
      <c r="A569" s="521"/>
      <c r="B569" s="521"/>
      <c r="C569" s="525"/>
      <c r="D569" s="521"/>
      <c r="E569" s="521"/>
      <c r="F569" s="526"/>
      <c r="G569" s="521"/>
    </row>
    <row r="570" spans="1:7">
      <c r="A570" s="521"/>
      <c r="B570" s="521"/>
      <c r="C570" s="525"/>
      <c r="D570" s="521"/>
      <c r="E570" s="521"/>
      <c r="F570" s="526"/>
      <c r="G570" s="521"/>
    </row>
    <row r="571" spans="1:7">
      <c r="A571" s="521"/>
      <c r="B571" s="521"/>
      <c r="C571" s="525"/>
      <c r="D571" s="521"/>
      <c r="E571" s="521"/>
      <c r="F571" s="526"/>
      <c r="G571" s="521"/>
    </row>
    <row r="572" spans="1:7">
      <c r="A572" s="521"/>
      <c r="B572" s="521"/>
      <c r="C572" s="525"/>
      <c r="D572" s="521"/>
      <c r="E572" s="521"/>
      <c r="F572" s="526"/>
      <c r="G572" s="521"/>
    </row>
    <row r="573" spans="1:7">
      <c r="A573" s="521"/>
      <c r="B573" s="521"/>
      <c r="C573" s="525"/>
      <c r="D573" s="521"/>
      <c r="E573" s="521"/>
      <c r="F573" s="526"/>
      <c r="G573" s="521"/>
    </row>
    <row r="574" spans="1:7">
      <c r="A574" s="521"/>
      <c r="B574" s="521"/>
      <c r="C574" s="525"/>
      <c r="D574" s="521"/>
      <c r="E574" s="521"/>
      <c r="F574" s="526"/>
      <c r="G574" s="521"/>
    </row>
    <row r="575" spans="1:7">
      <c r="A575" s="521"/>
      <c r="B575" s="521"/>
      <c r="C575" s="525"/>
      <c r="D575" s="521"/>
      <c r="E575" s="521"/>
      <c r="F575" s="526"/>
      <c r="G575" s="521"/>
    </row>
    <row r="576" spans="1:7">
      <c r="A576" s="521"/>
      <c r="B576" s="521"/>
      <c r="C576" s="525"/>
      <c r="D576" s="521"/>
      <c r="E576" s="521"/>
      <c r="F576" s="526"/>
      <c r="G576" s="521"/>
    </row>
    <row r="577" spans="1:7">
      <c r="A577" s="521"/>
      <c r="B577" s="521"/>
      <c r="C577" s="525"/>
      <c r="D577" s="521"/>
      <c r="E577" s="521"/>
      <c r="F577" s="526"/>
      <c r="G577" s="521"/>
    </row>
    <row r="578" spans="1:7">
      <c r="A578" s="521"/>
      <c r="B578" s="521"/>
      <c r="C578" s="525"/>
      <c r="D578" s="521"/>
      <c r="E578" s="521"/>
      <c r="F578" s="526"/>
      <c r="G578" s="521"/>
    </row>
    <row r="579" spans="1:7">
      <c r="A579" s="521"/>
      <c r="B579" s="521"/>
      <c r="C579" s="525"/>
      <c r="D579" s="521"/>
      <c r="E579" s="521"/>
      <c r="F579" s="526"/>
      <c r="G579" s="521"/>
    </row>
    <row r="580" spans="1:7">
      <c r="A580" s="521"/>
      <c r="B580" s="521"/>
      <c r="C580" s="525"/>
      <c r="D580" s="521"/>
      <c r="E580" s="521"/>
      <c r="F580" s="526"/>
      <c r="G580" s="521"/>
    </row>
    <row r="581" spans="1:7">
      <c r="A581" s="521"/>
      <c r="B581" s="521"/>
      <c r="C581" s="525"/>
      <c r="D581" s="521"/>
      <c r="E581" s="521"/>
      <c r="F581" s="526"/>
      <c r="G581" s="521"/>
    </row>
    <row r="582" spans="1:7">
      <c r="A582" s="521"/>
      <c r="B582" s="521"/>
      <c r="C582" s="525"/>
      <c r="D582" s="521"/>
      <c r="E582" s="521"/>
      <c r="F582" s="526"/>
      <c r="G582" s="521"/>
    </row>
    <row r="583" spans="1:7">
      <c r="A583" s="521"/>
      <c r="B583" s="521"/>
      <c r="C583" s="525"/>
      <c r="D583" s="521"/>
      <c r="E583" s="521"/>
      <c r="F583" s="526"/>
      <c r="G583" s="521"/>
    </row>
    <row r="584" spans="1:7">
      <c r="A584" s="521"/>
      <c r="B584" s="521"/>
      <c r="C584" s="525"/>
      <c r="D584" s="521"/>
      <c r="E584" s="521"/>
      <c r="F584" s="526"/>
      <c r="G584" s="521"/>
    </row>
    <row r="585" spans="1:7">
      <c r="A585" s="521"/>
      <c r="B585" s="521"/>
      <c r="C585" s="525"/>
      <c r="D585" s="521"/>
      <c r="E585" s="521"/>
      <c r="F585" s="526"/>
      <c r="G585" s="521"/>
    </row>
    <row r="586" spans="1:7">
      <c r="A586" s="521"/>
      <c r="B586" s="521"/>
      <c r="C586" s="525"/>
      <c r="D586" s="521"/>
      <c r="E586" s="521"/>
      <c r="F586" s="526"/>
      <c r="G586" s="521"/>
    </row>
    <row r="587" spans="1:7">
      <c r="A587" s="521"/>
      <c r="B587" s="521"/>
      <c r="C587" s="525"/>
      <c r="D587" s="521"/>
      <c r="E587" s="521"/>
      <c r="F587" s="526"/>
      <c r="G587" s="521"/>
    </row>
    <row r="588" spans="1:7">
      <c r="A588" s="521"/>
      <c r="B588" s="521"/>
      <c r="C588" s="525"/>
      <c r="D588" s="521"/>
      <c r="E588" s="521"/>
      <c r="F588" s="526"/>
      <c r="G588" s="521"/>
    </row>
    <row r="589" spans="1:7">
      <c r="A589" s="521"/>
      <c r="B589" s="521"/>
      <c r="C589" s="525"/>
      <c r="D589" s="521"/>
      <c r="E589" s="521"/>
      <c r="F589" s="526"/>
      <c r="G589" s="521"/>
    </row>
    <row r="590" spans="1:7">
      <c r="A590" s="521"/>
      <c r="B590" s="521"/>
      <c r="C590" s="525"/>
      <c r="D590" s="521"/>
      <c r="E590" s="521"/>
      <c r="F590" s="526"/>
      <c r="G590" s="521"/>
    </row>
    <row r="591" spans="1:7">
      <c r="A591" s="521"/>
      <c r="B591" s="521"/>
      <c r="C591" s="525"/>
      <c r="D591" s="521"/>
      <c r="E591" s="521"/>
      <c r="F591" s="526"/>
      <c r="G591" s="521"/>
    </row>
    <row r="592" spans="1:7">
      <c r="A592" s="521"/>
      <c r="B592" s="521"/>
      <c r="C592" s="525"/>
      <c r="D592" s="521"/>
      <c r="E592" s="521"/>
      <c r="F592" s="526"/>
      <c r="G592" s="521"/>
    </row>
    <row r="593" spans="1:7">
      <c r="A593" s="521"/>
      <c r="B593" s="521"/>
      <c r="C593" s="525"/>
      <c r="D593" s="521"/>
      <c r="E593" s="521"/>
      <c r="F593" s="526"/>
      <c r="G593" s="521"/>
    </row>
    <row r="594" spans="1:7">
      <c r="A594" s="521"/>
      <c r="B594" s="521"/>
      <c r="C594" s="525"/>
      <c r="D594" s="521"/>
      <c r="E594" s="521"/>
      <c r="F594" s="526"/>
      <c r="G594" s="521"/>
    </row>
    <row r="595" spans="1:7">
      <c r="A595" s="521"/>
      <c r="B595" s="521"/>
      <c r="C595" s="525"/>
      <c r="D595" s="521"/>
      <c r="E595" s="521"/>
      <c r="F595" s="526"/>
      <c r="G595" s="521"/>
    </row>
    <row r="596" spans="1:7">
      <c r="A596" s="521"/>
      <c r="B596" s="521"/>
      <c r="C596" s="525"/>
      <c r="D596" s="521"/>
      <c r="E596" s="521"/>
      <c r="F596" s="526"/>
      <c r="G596" s="521"/>
    </row>
    <row r="597" spans="1:7">
      <c r="A597" s="521"/>
      <c r="B597" s="521"/>
      <c r="C597" s="525"/>
      <c r="D597" s="521"/>
      <c r="E597" s="521"/>
      <c r="F597" s="526"/>
      <c r="G597" s="521"/>
    </row>
    <row r="598" spans="1:7">
      <c r="A598" s="521"/>
      <c r="B598" s="521"/>
      <c r="C598" s="525"/>
      <c r="D598" s="521"/>
      <c r="E598" s="521"/>
      <c r="F598" s="526"/>
      <c r="G598" s="521"/>
    </row>
    <row r="599" spans="1:7">
      <c r="A599" s="521"/>
      <c r="B599" s="521"/>
      <c r="C599" s="525"/>
      <c r="D599" s="521"/>
      <c r="E599" s="521"/>
      <c r="F599" s="526"/>
      <c r="G599" s="521"/>
    </row>
    <row r="600" spans="1:7">
      <c r="A600" s="521"/>
      <c r="B600" s="521"/>
      <c r="C600" s="525"/>
      <c r="D600" s="521"/>
      <c r="E600" s="521"/>
      <c r="F600" s="526"/>
      <c r="G600" s="521"/>
    </row>
    <row r="601" spans="1:7">
      <c r="A601" s="521"/>
      <c r="B601" s="521"/>
      <c r="C601" s="525"/>
      <c r="D601" s="521"/>
      <c r="E601" s="521"/>
      <c r="F601" s="526"/>
      <c r="G601" s="521"/>
    </row>
    <row r="602" spans="1:7">
      <c r="A602" s="521"/>
      <c r="B602" s="521"/>
      <c r="C602" s="525"/>
      <c r="D602" s="521"/>
      <c r="E602" s="521"/>
      <c r="F602" s="526"/>
      <c r="G602" s="521"/>
    </row>
    <row r="603" spans="1:7">
      <c r="A603" s="521"/>
      <c r="B603" s="521"/>
      <c r="C603" s="525"/>
      <c r="D603" s="521"/>
      <c r="E603" s="521"/>
      <c r="F603" s="526"/>
      <c r="G603" s="521"/>
    </row>
    <row r="604" spans="1:7">
      <c r="A604" s="521"/>
      <c r="B604" s="521"/>
      <c r="C604" s="525"/>
      <c r="D604" s="521"/>
      <c r="E604" s="521"/>
      <c r="F604" s="526"/>
      <c r="G604" s="521"/>
    </row>
    <row r="605" spans="1:7">
      <c r="A605" s="521"/>
      <c r="B605" s="521"/>
      <c r="C605" s="525"/>
      <c r="D605" s="521"/>
      <c r="E605" s="521"/>
      <c r="F605" s="526"/>
      <c r="G605" s="521"/>
    </row>
    <row r="606" spans="1:7">
      <c r="A606" s="521"/>
      <c r="B606" s="521"/>
      <c r="C606" s="525"/>
      <c r="D606" s="521"/>
      <c r="E606" s="521"/>
      <c r="F606" s="526"/>
      <c r="G606" s="521"/>
    </row>
    <row r="607" spans="1:7">
      <c r="A607" s="521"/>
      <c r="B607" s="521"/>
      <c r="C607" s="525"/>
      <c r="D607" s="521"/>
      <c r="E607" s="521"/>
      <c r="F607" s="526"/>
      <c r="G607" s="521"/>
    </row>
    <row r="608" spans="1:7">
      <c r="A608" s="521"/>
      <c r="B608" s="521"/>
      <c r="C608" s="525"/>
      <c r="D608" s="521"/>
      <c r="E608" s="521"/>
      <c r="F608" s="526"/>
      <c r="G608" s="521"/>
    </row>
    <row r="609" spans="1:7">
      <c r="A609" s="521"/>
      <c r="B609" s="521"/>
      <c r="C609" s="525"/>
      <c r="D609" s="521"/>
      <c r="E609" s="521"/>
      <c r="F609" s="526"/>
      <c r="G609" s="521"/>
    </row>
    <row r="610" spans="1:7">
      <c r="A610" s="521"/>
      <c r="B610" s="521"/>
      <c r="C610" s="525"/>
      <c r="D610" s="521"/>
      <c r="E610" s="521"/>
      <c r="F610" s="526"/>
      <c r="G610" s="521"/>
    </row>
    <row r="611" spans="1:7">
      <c r="A611" s="521"/>
      <c r="B611" s="521"/>
      <c r="C611" s="525"/>
      <c r="D611" s="521"/>
      <c r="E611" s="521"/>
      <c r="F611" s="526"/>
      <c r="G611" s="521"/>
    </row>
    <row r="612" spans="1:7">
      <c r="A612" s="521"/>
      <c r="B612" s="521"/>
      <c r="C612" s="525"/>
      <c r="D612" s="521"/>
      <c r="E612" s="521"/>
      <c r="F612" s="526"/>
      <c r="G612" s="521"/>
    </row>
    <row r="613" spans="1:7">
      <c r="A613" s="521"/>
      <c r="B613" s="521"/>
      <c r="C613" s="525"/>
      <c r="D613" s="521"/>
      <c r="E613" s="521"/>
      <c r="F613" s="526"/>
      <c r="G613" s="521"/>
    </row>
    <row r="614" spans="1:7">
      <c r="A614" s="521"/>
      <c r="B614" s="521"/>
      <c r="C614" s="525"/>
      <c r="D614" s="521"/>
      <c r="E614" s="521"/>
      <c r="F614" s="526"/>
      <c r="G614" s="521"/>
    </row>
    <row r="615" spans="1:7">
      <c r="A615" s="521"/>
      <c r="B615" s="521"/>
      <c r="C615" s="525"/>
      <c r="D615" s="521"/>
      <c r="E615" s="521"/>
      <c r="F615" s="526"/>
      <c r="G615" s="521"/>
    </row>
    <row r="616" spans="1:7">
      <c r="A616" s="521"/>
      <c r="B616" s="521"/>
      <c r="C616" s="525"/>
      <c r="D616" s="521"/>
      <c r="E616" s="521"/>
      <c r="F616" s="526"/>
      <c r="G616" s="521"/>
    </row>
    <row r="617" spans="1:7">
      <c r="A617" s="521"/>
      <c r="B617" s="521"/>
      <c r="C617" s="525"/>
      <c r="D617" s="521"/>
      <c r="E617" s="521"/>
      <c r="F617" s="526"/>
      <c r="G617" s="521"/>
    </row>
    <row r="618" spans="1:7">
      <c r="A618" s="521"/>
      <c r="B618" s="521"/>
      <c r="C618" s="525"/>
      <c r="D618" s="521"/>
      <c r="E618" s="521"/>
      <c r="F618" s="526"/>
      <c r="G618" s="521"/>
    </row>
    <row r="619" spans="1:7">
      <c r="A619" s="521"/>
      <c r="B619" s="521"/>
      <c r="C619" s="525"/>
      <c r="D619" s="521"/>
      <c r="E619" s="521"/>
      <c r="F619" s="526"/>
      <c r="G619" s="521"/>
    </row>
    <row r="620" spans="1:7">
      <c r="A620" s="521"/>
      <c r="B620" s="521"/>
      <c r="C620" s="525"/>
      <c r="D620" s="521"/>
      <c r="E620" s="521"/>
      <c r="F620" s="526"/>
      <c r="G620" s="521"/>
    </row>
    <row r="621" spans="1:7">
      <c r="A621" s="521"/>
      <c r="B621" s="521"/>
      <c r="C621" s="525"/>
      <c r="D621" s="521"/>
      <c r="E621" s="521"/>
      <c r="F621" s="526"/>
      <c r="G621" s="521"/>
    </row>
    <row r="622" spans="1:7">
      <c r="A622" s="521"/>
      <c r="B622" s="521"/>
      <c r="C622" s="525"/>
      <c r="D622" s="521"/>
      <c r="E622" s="521"/>
      <c r="F622" s="526"/>
      <c r="G622" s="521"/>
    </row>
    <row r="623" spans="1:7">
      <c r="A623" s="521"/>
      <c r="B623" s="521"/>
      <c r="C623" s="525"/>
      <c r="D623" s="521"/>
      <c r="E623" s="521"/>
      <c r="F623" s="526"/>
      <c r="G623" s="521"/>
    </row>
    <row r="624" spans="1:7">
      <c r="A624" s="521"/>
      <c r="B624" s="521"/>
      <c r="C624" s="525"/>
      <c r="D624" s="521"/>
      <c r="E624" s="521"/>
      <c r="F624" s="526"/>
      <c r="G624" s="521"/>
    </row>
    <row r="625" spans="1:7">
      <c r="A625" s="521"/>
      <c r="B625" s="521"/>
      <c r="C625" s="525"/>
      <c r="D625" s="521"/>
      <c r="E625" s="521"/>
      <c r="F625" s="526"/>
      <c r="G625" s="521"/>
    </row>
    <row r="626" spans="1:7">
      <c r="A626" s="521"/>
      <c r="B626" s="521"/>
      <c r="C626" s="525"/>
      <c r="D626" s="521"/>
      <c r="E626" s="521"/>
      <c r="F626" s="526"/>
      <c r="G626" s="521"/>
    </row>
    <row r="627" spans="1:7">
      <c r="A627" s="521"/>
      <c r="B627" s="521"/>
      <c r="C627" s="525"/>
      <c r="D627" s="521"/>
      <c r="E627" s="521"/>
      <c r="F627" s="526"/>
      <c r="G627" s="521"/>
    </row>
    <row r="628" spans="1:7">
      <c r="A628" s="521"/>
      <c r="B628" s="521"/>
      <c r="C628" s="525"/>
      <c r="D628" s="521"/>
      <c r="E628" s="521"/>
      <c r="F628" s="526"/>
      <c r="G628" s="521"/>
    </row>
    <row r="629" spans="1:7">
      <c r="A629" s="521"/>
      <c r="B629" s="521"/>
      <c r="C629" s="525"/>
      <c r="D629" s="521"/>
      <c r="E629" s="521"/>
      <c r="F629" s="526"/>
      <c r="G629" s="521"/>
    </row>
    <row r="630" spans="1:7">
      <c r="A630" s="521"/>
      <c r="B630" s="521"/>
      <c r="C630" s="525"/>
      <c r="D630" s="521"/>
      <c r="E630" s="521"/>
      <c r="F630" s="526"/>
      <c r="G630" s="521"/>
    </row>
    <row r="631" spans="1:7">
      <c r="A631" s="521"/>
      <c r="B631" s="521"/>
      <c r="C631" s="525"/>
      <c r="D631" s="521"/>
      <c r="E631" s="521"/>
      <c r="F631" s="526"/>
      <c r="G631" s="521"/>
    </row>
    <row r="632" spans="1:7">
      <c r="A632" s="521"/>
      <c r="B632" s="521"/>
      <c r="C632" s="525"/>
      <c r="D632" s="521"/>
      <c r="E632" s="521"/>
      <c r="F632" s="526"/>
      <c r="G632" s="521"/>
    </row>
    <row r="633" spans="1:7">
      <c r="A633" s="521"/>
      <c r="B633" s="521"/>
      <c r="C633" s="525"/>
      <c r="D633" s="521"/>
      <c r="E633" s="521"/>
      <c r="F633" s="526"/>
      <c r="G633" s="521"/>
    </row>
    <row r="634" spans="1:7">
      <c r="A634" s="521"/>
      <c r="B634" s="521"/>
      <c r="C634" s="525"/>
      <c r="D634" s="521"/>
      <c r="E634" s="521"/>
      <c r="F634" s="526"/>
      <c r="G634" s="521"/>
    </row>
    <row r="635" spans="1:7">
      <c r="A635" s="521"/>
      <c r="B635" s="521"/>
      <c r="C635" s="525"/>
      <c r="D635" s="521"/>
      <c r="E635" s="521"/>
      <c r="F635" s="526"/>
      <c r="G635" s="521"/>
    </row>
    <row r="636" spans="1:7">
      <c r="A636" s="521"/>
      <c r="B636" s="521"/>
      <c r="C636" s="525"/>
      <c r="D636" s="521"/>
      <c r="E636" s="521"/>
      <c r="F636" s="526"/>
      <c r="G636" s="521"/>
    </row>
    <row r="637" spans="1:7">
      <c r="A637" s="521"/>
      <c r="B637" s="521"/>
      <c r="C637" s="525"/>
      <c r="D637" s="521"/>
      <c r="E637" s="521"/>
      <c r="F637" s="526"/>
      <c r="G637" s="521"/>
    </row>
    <row r="638" spans="1:7">
      <c r="A638" s="521"/>
      <c r="B638" s="521"/>
      <c r="C638" s="525"/>
      <c r="D638" s="521"/>
      <c r="E638" s="521"/>
      <c r="F638" s="526"/>
      <c r="G638" s="521"/>
    </row>
    <row r="639" spans="1:7">
      <c r="A639" s="521"/>
      <c r="B639" s="521"/>
      <c r="C639" s="525"/>
      <c r="D639" s="521"/>
      <c r="E639" s="521"/>
      <c r="F639" s="526"/>
      <c r="G639" s="521"/>
    </row>
    <row r="640" spans="1:7">
      <c r="A640" s="521"/>
      <c r="B640" s="521"/>
      <c r="C640" s="525"/>
      <c r="D640" s="521"/>
      <c r="E640" s="521"/>
      <c r="F640" s="526"/>
      <c r="G640" s="521"/>
    </row>
    <row r="641" spans="1:7">
      <c r="A641" s="521"/>
      <c r="B641" s="521"/>
      <c r="C641" s="525"/>
      <c r="D641" s="521"/>
      <c r="E641" s="521"/>
      <c r="F641" s="526"/>
      <c r="G641" s="521"/>
    </row>
    <row r="642" spans="1:7">
      <c r="A642" s="521"/>
      <c r="B642" s="521"/>
      <c r="C642" s="525"/>
      <c r="D642" s="521"/>
      <c r="E642" s="521"/>
      <c r="F642" s="526"/>
      <c r="G642" s="521"/>
    </row>
    <row r="643" spans="1:7">
      <c r="A643" s="521"/>
      <c r="B643" s="521"/>
      <c r="C643" s="525"/>
      <c r="D643" s="521"/>
      <c r="E643" s="521"/>
      <c r="F643" s="526"/>
      <c r="G643" s="521"/>
    </row>
    <row r="644" spans="1:7">
      <c r="A644" s="521"/>
      <c r="B644" s="521"/>
      <c r="C644" s="525"/>
      <c r="D644" s="521"/>
      <c r="E644" s="521"/>
      <c r="F644" s="526"/>
      <c r="G644" s="521"/>
    </row>
    <row r="645" spans="1:7">
      <c r="A645" s="521"/>
      <c r="B645" s="521"/>
      <c r="C645" s="525"/>
      <c r="D645" s="521"/>
      <c r="E645" s="521"/>
      <c r="F645" s="526"/>
      <c r="G645" s="521"/>
    </row>
    <row r="646" spans="1:7">
      <c r="A646" s="521"/>
      <c r="B646" s="521"/>
      <c r="C646" s="525"/>
      <c r="D646" s="521"/>
      <c r="E646" s="521"/>
      <c r="F646" s="526"/>
      <c r="G646" s="521"/>
    </row>
    <row r="647" spans="1:7">
      <c r="A647" s="521"/>
      <c r="B647" s="521"/>
      <c r="C647" s="525"/>
      <c r="D647" s="521"/>
      <c r="E647" s="521"/>
      <c r="F647" s="526"/>
      <c r="G647" s="521"/>
    </row>
    <row r="648" spans="1:7">
      <c r="A648" s="521"/>
      <c r="B648" s="521"/>
      <c r="C648" s="525"/>
      <c r="D648" s="521"/>
      <c r="E648" s="521"/>
      <c r="F648" s="526"/>
      <c r="G648" s="521"/>
    </row>
    <row r="649" spans="1:7">
      <c r="A649" s="521"/>
      <c r="B649" s="521"/>
      <c r="C649" s="525"/>
      <c r="D649" s="521"/>
      <c r="E649" s="521"/>
      <c r="F649" s="526"/>
      <c r="G649" s="521"/>
    </row>
    <row r="650" spans="1:7">
      <c r="A650" s="521"/>
      <c r="B650" s="521"/>
      <c r="C650" s="525"/>
      <c r="D650" s="521"/>
      <c r="E650" s="521"/>
      <c r="F650" s="526"/>
      <c r="G650" s="521"/>
    </row>
    <row r="651" spans="1:7">
      <c r="A651" s="521"/>
      <c r="B651" s="521"/>
      <c r="C651" s="525"/>
      <c r="D651" s="521"/>
      <c r="E651" s="521"/>
      <c r="F651" s="526"/>
      <c r="G651" s="521"/>
    </row>
    <row r="652" spans="1:7">
      <c r="A652" s="521"/>
      <c r="B652" s="521"/>
      <c r="C652" s="525"/>
      <c r="D652" s="521"/>
      <c r="E652" s="521"/>
      <c r="F652" s="526"/>
      <c r="G652" s="521"/>
    </row>
    <row r="653" spans="1:7">
      <c r="A653" s="521"/>
      <c r="B653" s="521"/>
      <c r="C653" s="525"/>
      <c r="D653" s="521"/>
      <c r="E653" s="521"/>
      <c r="F653" s="526"/>
      <c r="G653" s="521"/>
    </row>
    <row r="654" spans="1:7">
      <c r="A654" s="521"/>
      <c r="B654" s="521"/>
      <c r="C654" s="525"/>
      <c r="D654" s="521"/>
      <c r="E654" s="521"/>
      <c r="F654" s="526"/>
      <c r="G654" s="521"/>
    </row>
    <row r="655" spans="1:7">
      <c r="A655" s="521"/>
      <c r="B655" s="521"/>
      <c r="C655" s="525"/>
      <c r="D655" s="521"/>
      <c r="E655" s="521"/>
      <c r="F655" s="526"/>
      <c r="G655" s="521"/>
    </row>
    <row r="656" spans="1:7">
      <c r="A656" s="521"/>
      <c r="B656" s="521"/>
      <c r="C656" s="525"/>
      <c r="D656" s="521"/>
      <c r="E656" s="521"/>
      <c r="F656" s="526"/>
      <c r="G656" s="521"/>
    </row>
    <row r="657" spans="1:7">
      <c r="A657" s="521"/>
      <c r="B657" s="521"/>
      <c r="C657" s="525"/>
      <c r="D657" s="521"/>
      <c r="E657" s="521"/>
      <c r="F657" s="526"/>
      <c r="G657" s="521"/>
    </row>
    <row r="658" spans="1:7">
      <c r="A658" s="521"/>
      <c r="B658" s="521"/>
      <c r="C658" s="525"/>
      <c r="D658" s="521"/>
      <c r="E658" s="521"/>
      <c r="F658" s="526"/>
      <c r="G658" s="521"/>
    </row>
    <row r="659" spans="1:7">
      <c r="A659" s="521"/>
      <c r="B659" s="521"/>
      <c r="C659" s="525"/>
      <c r="D659" s="521"/>
      <c r="E659" s="521"/>
      <c r="F659" s="526"/>
      <c r="G659" s="521"/>
    </row>
    <row r="660" spans="1:7">
      <c r="A660" s="521"/>
      <c r="B660" s="521"/>
      <c r="C660" s="525"/>
      <c r="D660" s="521"/>
      <c r="E660" s="521"/>
      <c r="F660" s="526"/>
      <c r="G660" s="521"/>
    </row>
    <row r="661" spans="1:7">
      <c r="A661" s="521"/>
      <c r="B661" s="521"/>
      <c r="C661" s="525"/>
      <c r="D661" s="521"/>
      <c r="E661" s="521"/>
      <c r="F661" s="526"/>
      <c r="G661" s="521"/>
    </row>
    <row r="662" spans="1:7">
      <c r="A662" s="521"/>
      <c r="B662" s="521"/>
      <c r="C662" s="525"/>
      <c r="D662" s="521"/>
      <c r="E662" s="521"/>
      <c r="F662" s="526"/>
      <c r="G662" s="521"/>
    </row>
    <row r="663" spans="1:7">
      <c r="A663" s="521"/>
      <c r="B663" s="521"/>
      <c r="C663" s="525"/>
      <c r="D663" s="521"/>
      <c r="E663" s="521"/>
      <c r="F663" s="526"/>
      <c r="G663" s="521"/>
    </row>
    <row r="664" spans="1:7">
      <c r="A664" s="521"/>
      <c r="B664" s="521"/>
      <c r="C664" s="525"/>
      <c r="D664" s="521"/>
      <c r="E664" s="521"/>
      <c r="F664" s="526"/>
      <c r="G664" s="521"/>
    </row>
    <row r="665" spans="1:7">
      <c r="A665" s="521"/>
      <c r="B665" s="521"/>
      <c r="C665" s="525"/>
      <c r="D665" s="521"/>
      <c r="E665" s="521"/>
      <c r="F665" s="526"/>
      <c r="G665" s="521"/>
    </row>
    <row r="666" spans="1:7">
      <c r="A666" s="521"/>
      <c r="B666" s="521"/>
      <c r="C666" s="525"/>
      <c r="D666" s="521"/>
      <c r="E666" s="521"/>
      <c r="F666" s="526"/>
      <c r="G666" s="521"/>
    </row>
    <row r="667" spans="1:7">
      <c r="A667" s="521"/>
      <c r="B667" s="521"/>
      <c r="C667" s="525"/>
      <c r="D667" s="521"/>
      <c r="E667" s="521"/>
      <c r="F667" s="526"/>
      <c r="G667" s="521"/>
    </row>
    <row r="668" spans="1:7">
      <c r="A668" s="521"/>
      <c r="B668" s="521"/>
      <c r="C668" s="525"/>
      <c r="D668" s="521"/>
      <c r="E668" s="521"/>
      <c r="F668" s="526"/>
      <c r="G668" s="521"/>
    </row>
    <row r="669" spans="1:7">
      <c r="A669" s="521"/>
      <c r="B669" s="521"/>
      <c r="C669" s="525"/>
      <c r="D669" s="521"/>
      <c r="E669" s="521"/>
      <c r="F669" s="526"/>
      <c r="G669" s="521"/>
    </row>
    <row r="670" spans="1:7">
      <c r="A670" s="521"/>
      <c r="B670" s="521"/>
      <c r="C670" s="525"/>
      <c r="D670" s="521"/>
      <c r="E670" s="521"/>
      <c r="F670" s="526"/>
      <c r="G670" s="521"/>
    </row>
    <row r="671" spans="1:7">
      <c r="A671" s="521"/>
      <c r="B671" s="521"/>
      <c r="C671" s="525"/>
      <c r="D671" s="521"/>
      <c r="E671" s="521"/>
      <c r="F671" s="526"/>
      <c r="G671" s="521"/>
    </row>
    <row r="672" spans="1:7">
      <c r="A672" s="521"/>
      <c r="B672" s="521"/>
      <c r="C672" s="525"/>
      <c r="D672" s="521"/>
      <c r="E672" s="521"/>
      <c r="F672" s="526"/>
      <c r="G672" s="521"/>
    </row>
    <row r="673" spans="1:7">
      <c r="A673" s="521"/>
      <c r="B673" s="521"/>
      <c r="C673" s="525"/>
      <c r="D673" s="521"/>
      <c r="E673" s="521"/>
      <c r="F673" s="526"/>
      <c r="G673" s="521"/>
    </row>
    <row r="674" spans="1:7">
      <c r="A674" s="521"/>
      <c r="B674" s="521"/>
      <c r="C674" s="525"/>
      <c r="D674" s="521"/>
      <c r="E674" s="521"/>
      <c r="F674" s="526"/>
      <c r="G674" s="521"/>
    </row>
    <row r="675" spans="1:7">
      <c r="A675" s="521"/>
      <c r="B675" s="521"/>
      <c r="C675" s="525"/>
      <c r="D675" s="521"/>
      <c r="E675" s="521"/>
      <c r="F675" s="526"/>
      <c r="G675" s="521"/>
    </row>
    <row r="676" spans="1:7">
      <c r="A676" s="521"/>
      <c r="B676" s="521"/>
      <c r="C676" s="525"/>
      <c r="D676" s="521"/>
      <c r="E676" s="521"/>
      <c r="F676" s="526"/>
      <c r="G676" s="521"/>
    </row>
    <row r="677" spans="1:7">
      <c r="A677" s="521"/>
      <c r="B677" s="521"/>
      <c r="C677" s="525"/>
      <c r="D677" s="521"/>
      <c r="E677" s="521"/>
      <c r="F677" s="526"/>
      <c r="G677" s="521"/>
    </row>
    <row r="678" spans="1:7">
      <c r="A678" s="521"/>
      <c r="B678" s="521"/>
      <c r="C678" s="525"/>
      <c r="D678" s="521"/>
      <c r="E678" s="521"/>
      <c r="F678" s="526"/>
      <c r="G678" s="521"/>
    </row>
    <row r="679" spans="1:7">
      <c r="A679" s="521"/>
      <c r="B679" s="521"/>
      <c r="C679" s="525"/>
      <c r="D679" s="521"/>
      <c r="E679" s="521"/>
      <c r="F679" s="526"/>
      <c r="G679" s="521"/>
    </row>
    <row r="680" spans="1:7">
      <c r="A680" s="521"/>
      <c r="B680" s="521"/>
      <c r="C680" s="525"/>
      <c r="D680" s="521"/>
      <c r="E680" s="521"/>
      <c r="F680" s="526"/>
      <c r="G680" s="521"/>
    </row>
    <row r="681" spans="1:7">
      <c r="A681" s="521"/>
      <c r="B681" s="521"/>
      <c r="C681" s="525"/>
      <c r="D681" s="521"/>
      <c r="E681" s="521"/>
      <c r="F681" s="526"/>
      <c r="G681" s="521"/>
    </row>
    <row r="682" spans="1:7">
      <c r="A682" s="521"/>
      <c r="B682" s="521"/>
      <c r="C682" s="525"/>
      <c r="D682" s="521"/>
      <c r="E682" s="521"/>
      <c r="F682" s="526"/>
      <c r="G682" s="521"/>
    </row>
    <row r="683" spans="1:7">
      <c r="A683" s="521"/>
      <c r="B683" s="521"/>
      <c r="C683" s="525"/>
      <c r="D683" s="521"/>
      <c r="E683" s="521"/>
      <c r="F683" s="526"/>
      <c r="G683" s="521"/>
    </row>
    <row r="684" spans="1:7">
      <c r="A684" s="521"/>
      <c r="B684" s="521"/>
      <c r="C684" s="525"/>
      <c r="D684" s="521"/>
      <c r="E684" s="521"/>
      <c r="F684" s="526"/>
      <c r="G684" s="521"/>
    </row>
    <row r="685" spans="1:7">
      <c r="A685" s="521"/>
      <c r="B685" s="521"/>
      <c r="C685" s="525"/>
      <c r="D685" s="521"/>
      <c r="E685" s="521"/>
      <c r="F685" s="526"/>
      <c r="G685" s="521"/>
    </row>
    <row r="686" spans="1:7">
      <c r="A686" s="521"/>
      <c r="B686" s="521"/>
      <c r="C686" s="525"/>
      <c r="D686" s="521"/>
      <c r="E686" s="521"/>
      <c r="F686" s="526"/>
      <c r="G686" s="521"/>
    </row>
    <row r="687" spans="1:7">
      <c r="A687" s="521"/>
      <c r="B687" s="521"/>
      <c r="C687" s="525"/>
      <c r="D687" s="521"/>
      <c r="E687" s="521"/>
      <c r="F687" s="526"/>
      <c r="G687" s="521"/>
    </row>
    <row r="688" spans="1:7">
      <c r="A688" s="521"/>
      <c r="B688" s="521"/>
      <c r="C688" s="525"/>
      <c r="D688" s="521"/>
      <c r="E688" s="521"/>
      <c r="F688" s="526"/>
      <c r="G688" s="521"/>
    </row>
    <row r="689" spans="1:7">
      <c r="A689" s="521"/>
      <c r="B689" s="521"/>
      <c r="C689" s="525"/>
      <c r="D689" s="521"/>
      <c r="E689" s="521"/>
      <c r="F689" s="526"/>
      <c r="G689" s="521"/>
    </row>
    <row r="690" spans="1:7">
      <c r="A690" s="521"/>
      <c r="B690" s="521"/>
      <c r="C690" s="525"/>
      <c r="D690" s="521"/>
      <c r="E690" s="521"/>
      <c r="F690" s="526"/>
      <c r="G690" s="521"/>
    </row>
    <row r="691" spans="1:7">
      <c r="A691" s="521"/>
      <c r="B691" s="521"/>
      <c r="C691" s="525"/>
      <c r="D691" s="521"/>
      <c r="E691" s="521"/>
      <c r="F691" s="526"/>
      <c r="G691" s="521"/>
    </row>
    <row r="692" spans="1:7">
      <c r="A692" s="521"/>
      <c r="B692" s="521"/>
      <c r="C692" s="525"/>
      <c r="D692" s="521"/>
      <c r="E692" s="521"/>
      <c r="F692" s="526"/>
      <c r="G692" s="521"/>
    </row>
    <row r="693" spans="1:7">
      <c r="A693" s="521"/>
      <c r="B693" s="521"/>
      <c r="C693" s="525"/>
      <c r="D693" s="521"/>
      <c r="E693" s="521"/>
      <c r="F693" s="526"/>
      <c r="G693" s="521"/>
    </row>
    <row r="694" spans="1:7">
      <c r="A694" s="521"/>
      <c r="B694" s="521"/>
      <c r="C694" s="525"/>
      <c r="D694" s="521"/>
      <c r="E694" s="521"/>
      <c r="F694" s="526"/>
      <c r="G694" s="521"/>
    </row>
    <row r="695" spans="1:7">
      <c r="A695" s="521"/>
      <c r="B695" s="521"/>
      <c r="C695" s="525"/>
      <c r="D695" s="521"/>
      <c r="E695" s="521"/>
      <c r="F695" s="526"/>
      <c r="G695" s="521"/>
    </row>
    <row r="696" spans="1:7">
      <c r="A696" s="521"/>
      <c r="B696" s="521"/>
      <c r="C696" s="525"/>
      <c r="D696" s="521"/>
      <c r="E696" s="521"/>
      <c r="F696" s="526"/>
      <c r="G696" s="521"/>
    </row>
    <row r="697" spans="1:7">
      <c r="A697" s="521"/>
      <c r="B697" s="521"/>
      <c r="C697" s="525"/>
      <c r="D697" s="521"/>
      <c r="E697" s="521"/>
      <c r="F697" s="526"/>
      <c r="G697" s="521"/>
    </row>
    <row r="698" spans="1:7">
      <c r="A698" s="521"/>
      <c r="B698" s="521"/>
      <c r="C698" s="525"/>
      <c r="D698" s="521"/>
      <c r="E698" s="521"/>
      <c r="F698" s="526"/>
      <c r="G698" s="521"/>
    </row>
    <row r="699" spans="1:7">
      <c r="A699" s="521"/>
      <c r="B699" s="521"/>
      <c r="C699" s="525"/>
      <c r="D699" s="521"/>
      <c r="E699" s="521"/>
      <c r="F699" s="526"/>
      <c r="G699" s="521"/>
    </row>
    <row r="700" spans="1:7">
      <c r="A700" s="521"/>
      <c r="B700" s="521"/>
      <c r="C700" s="525"/>
      <c r="D700" s="521"/>
      <c r="E700" s="521"/>
      <c r="F700" s="526"/>
      <c r="G700" s="521"/>
    </row>
    <row r="701" spans="1:7">
      <c r="A701" s="521"/>
      <c r="B701" s="521"/>
      <c r="C701" s="525"/>
      <c r="D701" s="521"/>
      <c r="E701" s="521"/>
      <c r="F701" s="526"/>
      <c r="G701" s="521"/>
    </row>
    <row r="702" spans="1:7">
      <c r="A702" s="521"/>
      <c r="B702" s="521"/>
      <c r="C702" s="525"/>
      <c r="D702" s="521"/>
      <c r="E702" s="521"/>
      <c r="F702" s="526"/>
      <c r="G702" s="521"/>
    </row>
    <row r="703" spans="1:7">
      <c r="A703" s="521"/>
      <c r="B703" s="521"/>
      <c r="C703" s="525"/>
      <c r="D703" s="521"/>
      <c r="E703" s="521"/>
      <c r="F703" s="526"/>
      <c r="G703" s="521"/>
    </row>
    <row r="704" spans="1:7">
      <c r="A704" s="521"/>
      <c r="B704" s="521"/>
      <c r="C704" s="525"/>
      <c r="D704" s="521"/>
      <c r="E704" s="521"/>
      <c r="F704" s="526"/>
      <c r="G704" s="521"/>
    </row>
    <row r="705" spans="1:7">
      <c r="A705" s="521"/>
      <c r="B705" s="521"/>
      <c r="C705" s="525"/>
      <c r="D705" s="521"/>
      <c r="E705" s="521"/>
      <c r="F705" s="526"/>
      <c r="G705" s="521"/>
    </row>
    <row r="706" spans="1:7">
      <c r="A706" s="521"/>
      <c r="B706" s="521"/>
      <c r="C706" s="525"/>
      <c r="D706" s="521"/>
      <c r="E706" s="521"/>
      <c r="F706" s="526"/>
      <c r="G706" s="521"/>
    </row>
    <row r="707" spans="1:7">
      <c r="A707" s="521"/>
      <c r="B707" s="521"/>
      <c r="C707" s="525"/>
      <c r="D707" s="521"/>
      <c r="E707" s="521"/>
      <c r="F707" s="526"/>
      <c r="G707" s="521"/>
    </row>
    <row r="708" spans="1:7">
      <c r="A708" s="521"/>
      <c r="B708" s="521"/>
      <c r="C708" s="525"/>
      <c r="D708" s="521"/>
      <c r="E708" s="521"/>
      <c r="F708" s="526"/>
      <c r="G708" s="521"/>
    </row>
    <row r="709" spans="1:7">
      <c r="A709" s="521"/>
      <c r="B709" s="521"/>
      <c r="C709" s="525"/>
      <c r="D709" s="521"/>
      <c r="E709" s="521"/>
      <c r="F709" s="526"/>
      <c r="G709" s="521"/>
    </row>
    <row r="710" spans="1:7">
      <c r="A710" s="521"/>
      <c r="B710" s="521"/>
      <c r="C710" s="525"/>
      <c r="D710" s="521"/>
      <c r="E710" s="521"/>
      <c r="F710" s="526"/>
      <c r="G710" s="521"/>
    </row>
    <row r="711" spans="1:7">
      <c r="A711" s="521"/>
      <c r="B711" s="521"/>
      <c r="C711" s="525"/>
      <c r="D711" s="521"/>
      <c r="E711" s="521"/>
      <c r="F711" s="526"/>
      <c r="G711" s="521"/>
    </row>
    <row r="712" spans="1:7">
      <c r="A712" s="521"/>
      <c r="B712" s="521"/>
      <c r="C712" s="525"/>
      <c r="D712" s="521"/>
      <c r="E712" s="521"/>
      <c r="F712" s="526"/>
      <c r="G712" s="521"/>
    </row>
    <row r="713" spans="1:7">
      <c r="A713" s="521"/>
      <c r="B713" s="521"/>
      <c r="C713" s="525"/>
      <c r="D713" s="521"/>
      <c r="E713" s="521"/>
      <c r="F713" s="526"/>
      <c r="G713" s="521"/>
    </row>
    <row r="714" spans="1:7">
      <c r="A714" s="521"/>
      <c r="B714" s="521"/>
      <c r="C714" s="525"/>
      <c r="D714" s="521"/>
      <c r="E714" s="521"/>
      <c r="F714" s="526"/>
      <c r="G714" s="521"/>
    </row>
    <row r="715" spans="1:7">
      <c r="A715" s="521"/>
      <c r="B715" s="521"/>
      <c r="C715" s="525"/>
      <c r="D715" s="521"/>
      <c r="E715" s="521"/>
      <c r="F715" s="526"/>
      <c r="G715" s="521"/>
    </row>
    <row r="716" spans="1:7">
      <c r="A716" s="521"/>
      <c r="B716" s="521"/>
      <c r="C716" s="525"/>
      <c r="D716" s="521"/>
      <c r="E716" s="521"/>
      <c r="F716" s="526"/>
      <c r="G716" s="521"/>
    </row>
    <row r="717" spans="1:7">
      <c r="A717" s="521"/>
      <c r="B717" s="521"/>
      <c r="C717" s="525"/>
      <c r="D717" s="521"/>
      <c r="E717" s="521"/>
      <c r="F717" s="526"/>
      <c r="G717" s="521"/>
    </row>
    <row r="718" spans="1:7">
      <c r="A718" s="521"/>
      <c r="B718" s="521"/>
      <c r="C718" s="525"/>
      <c r="D718" s="521"/>
      <c r="E718" s="521"/>
      <c r="F718" s="526"/>
      <c r="G718" s="521"/>
    </row>
    <row r="719" spans="1:7">
      <c r="A719" s="521"/>
      <c r="B719" s="521"/>
      <c r="C719" s="525"/>
      <c r="D719" s="521"/>
      <c r="E719" s="521"/>
      <c r="F719" s="526"/>
      <c r="G719" s="521"/>
    </row>
    <row r="720" spans="1:7">
      <c r="A720" s="521"/>
      <c r="B720" s="521"/>
      <c r="C720" s="525"/>
      <c r="D720" s="521"/>
      <c r="E720" s="521"/>
      <c r="F720" s="526"/>
      <c r="G720" s="521"/>
    </row>
    <row r="721" spans="1:7">
      <c r="A721" s="521"/>
      <c r="B721" s="521"/>
      <c r="C721" s="525"/>
      <c r="D721" s="521"/>
      <c r="E721" s="521"/>
      <c r="F721" s="526"/>
      <c r="G721" s="521"/>
    </row>
    <row r="722" spans="1:7">
      <c r="A722" s="521"/>
      <c r="B722" s="521"/>
      <c r="C722" s="525"/>
      <c r="D722" s="521"/>
      <c r="E722" s="521"/>
      <c r="F722" s="526"/>
      <c r="G722" s="521"/>
    </row>
    <row r="723" spans="1:7">
      <c r="A723" s="521"/>
      <c r="B723" s="521"/>
      <c r="C723" s="525"/>
      <c r="D723" s="521"/>
      <c r="E723" s="521"/>
      <c r="F723" s="526"/>
      <c r="G723" s="521"/>
    </row>
    <row r="724" spans="1:7">
      <c r="A724" s="521"/>
      <c r="B724" s="521"/>
      <c r="C724" s="525"/>
      <c r="D724" s="521"/>
      <c r="E724" s="521"/>
      <c r="F724" s="526"/>
      <c r="G724" s="521"/>
    </row>
    <row r="725" spans="1:7">
      <c r="A725" s="521"/>
      <c r="B725" s="521"/>
      <c r="C725" s="525"/>
      <c r="D725" s="521"/>
      <c r="E725" s="521"/>
      <c r="F725" s="526"/>
      <c r="G725" s="521"/>
    </row>
    <row r="726" spans="1:7">
      <c r="A726" s="521"/>
      <c r="B726" s="521"/>
      <c r="C726" s="525"/>
      <c r="D726" s="521"/>
      <c r="E726" s="521"/>
      <c r="F726" s="526"/>
      <c r="G726" s="521"/>
    </row>
    <row r="727" spans="1:7">
      <c r="A727" s="521"/>
      <c r="B727" s="521"/>
      <c r="C727" s="525"/>
      <c r="D727" s="521"/>
      <c r="E727" s="521"/>
      <c r="F727" s="526"/>
      <c r="G727" s="521"/>
    </row>
    <row r="728" spans="1:7">
      <c r="A728" s="521"/>
      <c r="B728" s="521"/>
      <c r="C728" s="525"/>
      <c r="D728" s="521"/>
      <c r="E728" s="521"/>
      <c r="F728" s="526"/>
      <c r="G728" s="521"/>
    </row>
    <row r="729" spans="1:7">
      <c r="A729" s="521"/>
      <c r="B729" s="521"/>
      <c r="C729" s="525"/>
      <c r="D729" s="521"/>
      <c r="E729" s="521"/>
      <c r="F729" s="526"/>
      <c r="G729" s="521"/>
    </row>
    <row r="730" spans="1:7">
      <c r="A730" s="521"/>
      <c r="B730" s="521"/>
      <c r="C730" s="525"/>
      <c r="D730" s="521"/>
      <c r="E730" s="521"/>
      <c r="F730" s="526"/>
      <c r="G730" s="521"/>
    </row>
    <row r="731" spans="1:7">
      <c r="A731" s="521"/>
      <c r="B731" s="521"/>
      <c r="C731" s="525"/>
      <c r="D731" s="521"/>
      <c r="E731" s="521"/>
      <c r="F731" s="526"/>
      <c r="G731" s="521"/>
    </row>
    <row r="732" spans="1:7">
      <c r="A732" s="521"/>
      <c r="B732" s="521"/>
      <c r="C732" s="525"/>
      <c r="D732" s="521"/>
      <c r="E732" s="521"/>
      <c r="F732" s="526"/>
      <c r="G732" s="521"/>
    </row>
    <row r="733" spans="1:7">
      <c r="A733" s="521"/>
      <c r="B733" s="521"/>
      <c r="C733" s="525"/>
      <c r="D733" s="521"/>
      <c r="E733" s="521"/>
      <c r="F733" s="526"/>
      <c r="G733" s="521"/>
    </row>
    <row r="734" spans="1:7">
      <c r="A734" s="521"/>
      <c r="B734" s="521"/>
      <c r="C734" s="525"/>
      <c r="D734" s="521"/>
      <c r="E734" s="521"/>
      <c r="F734" s="526"/>
      <c r="G734" s="521"/>
    </row>
    <row r="735" spans="1:7">
      <c r="A735" s="521"/>
      <c r="B735" s="521"/>
      <c r="C735" s="525"/>
      <c r="D735" s="521"/>
      <c r="E735" s="521"/>
      <c r="F735" s="526"/>
      <c r="G735" s="521"/>
    </row>
    <row r="736" spans="1:7">
      <c r="A736" s="521"/>
      <c r="B736" s="521"/>
      <c r="C736" s="525"/>
      <c r="D736" s="521"/>
      <c r="E736" s="521"/>
      <c r="F736" s="526"/>
      <c r="G736" s="521"/>
    </row>
    <row r="737" spans="1:7">
      <c r="A737" s="521"/>
      <c r="B737" s="521"/>
      <c r="C737" s="525"/>
      <c r="D737" s="521"/>
      <c r="E737" s="521"/>
      <c r="F737" s="526"/>
      <c r="G737" s="521"/>
    </row>
    <row r="738" spans="1:7">
      <c r="A738" s="521"/>
      <c r="B738" s="521"/>
      <c r="C738" s="525"/>
      <c r="D738" s="521"/>
      <c r="E738" s="521"/>
      <c r="F738" s="526"/>
      <c r="G738" s="521"/>
    </row>
    <row r="739" spans="1:7">
      <c r="A739" s="521"/>
      <c r="B739" s="521"/>
      <c r="C739" s="525"/>
      <c r="D739" s="521"/>
      <c r="E739" s="521"/>
      <c r="F739" s="526"/>
      <c r="G739" s="521"/>
    </row>
    <row r="740" spans="1:7">
      <c r="A740" s="521"/>
      <c r="B740" s="521"/>
      <c r="C740" s="525"/>
      <c r="D740" s="521"/>
      <c r="E740" s="521"/>
      <c r="F740" s="526"/>
      <c r="G740" s="521"/>
    </row>
    <row r="741" spans="1:7">
      <c r="A741" s="521"/>
      <c r="B741" s="521"/>
      <c r="C741" s="525"/>
      <c r="D741" s="521"/>
      <c r="E741" s="521"/>
      <c r="F741" s="526"/>
      <c r="G741" s="521"/>
    </row>
    <row r="742" spans="1:7">
      <c r="A742" s="521"/>
      <c r="B742" s="521"/>
      <c r="C742" s="525"/>
      <c r="D742" s="521"/>
      <c r="E742" s="521"/>
      <c r="F742" s="526"/>
      <c r="G742" s="521"/>
    </row>
    <row r="743" spans="1:7">
      <c r="A743" s="521"/>
      <c r="B743" s="521"/>
      <c r="C743" s="525"/>
      <c r="D743" s="521"/>
      <c r="E743" s="521"/>
      <c r="F743" s="526"/>
      <c r="G743" s="521"/>
    </row>
    <row r="744" spans="1:7">
      <c r="A744" s="521"/>
      <c r="B744" s="521"/>
      <c r="C744" s="525"/>
      <c r="D744" s="521"/>
      <c r="E744" s="521"/>
      <c r="F744" s="526"/>
      <c r="G744" s="521"/>
    </row>
    <row r="745" spans="1:7">
      <c r="A745" s="521"/>
      <c r="B745" s="521"/>
      <c r="C745" s="525"/>
      <c r="D745" s="521"/>
      <c r="E745" s="521"/>
      <c r="F745" s="526"/>
      <c r="G745" s="521"/>
    </row>
    <row r="746" spans="1:7">
      <c r="A746" s="521"/>
      <c r="B746" s="521"/>
      <c r="C746" s="525"/>
      <c r="D746" s="521"/>
      <c r="E746" s="521"/>
      <c r="F746" s="526"/>
      <c r="G746" s="521"/>
    </row>
    <row r="747" spans="1:7">
      <c r="A747" s="521"/>
      <c r="B747" s="521"/>
      <c r="C747" s="525"/>
      <c r="D747" s="521"/>
      <c r="E747" s="521"/>
      <c r="F747" s="526"/>
      <c r="G747" s="521"/>
    </row>
    <row r="748" spans="1:7">
      <c r="A748" s="521"/>
      <c r="B748" s="521"/>
      <c r="C748" s="525"/>
      <c r="D748" s="521"/>
      <c r="E748" s="521"/>
      <c r="F748" s="526"/>
      <c r="G748" s="521"/>
    </row>
    <row r="749" spans="1:7">
      <c r="A749" s="521"/>
      <c r="B749" s="521"/>
      <c r="C749" s="525"/>
      <c r="D749" s="521"/>
      <c r="E749" s="521"/>
      <c r="F749" s="526"/>
      <c r="G749" s="521"/>
    </row>
    <row r="750" spans="1:7">
      <c r="A750" s="521"/>
      <c r="B750" s="521"/>
      <c r="C750" s="525"/>
      <c r="D750" s="521"/>
      <c r="E750" s="521"/>
      <c r="F750" s="526"/>
      <c r="G750" s="521"/>
    </row>
    <row r="751" spans="1:7">
      <c r="A751" s="521"/>
      <c r="B751" s="521"/>
      <c r="C751" s="525"/>
      <c r="D751" s="521"/>
      <c r="E751" s="521"/>
      <c r="F751" s="526"/>
      <c r="G751" s="521"/>
    </row>
    <row r="752" spans="1:7">
      <c r="A752" s="521"/>
      <c r="B752" s="521"/>
      <c r="C752" s="525"/>
      <c r="D752" s="521"/>
      <c r="E752" s="521"/>
      <c r="F752" s="526"/>
      <c r="G752" s="521"/>
    </row>
    <row r="753" spans="1:7">
      <c r="A753" s="521"/>
      <c r="B753" s="521"/>
      <c r="C753" s="525"/>
      <c r="D753" s="521"/>
      <c r="E753" s="521"/>
      <c r="F753" s="526"/>
      <c r="G753" s="521"/>
    </row>
    <row r="754" spans="1:7">
      <c r="A754" s="521"/>
      <c r="B754" s="521"/>
      <c r="C754" s="525"/>
      <c r="D754" s="521"/>
      <c r="E754" s="521"/>
      <c r="F754" s="526"/>
      <c r="G754" s="521"/>
    </row>
    <row r="755" spans="1:7">
      <c r="A755" s="521"/>
      <c r="B755" s="521"/>
      <c r="C755" s="525"/>
      <c r="D755" s="521"/>
      <c r="E755" s="521"/>
      <c r="F755" s="526"/>
      <c r="G755" s="521"/>
    </row>
    <row r="756" spans="1:7">
      <c r="A756" s="521"/>
      <c r="B756" s="521"/>
      <c r="C756" s="525"/>
      <c r="D756" s="521"/>
      <c r="E756" s="521"/>
      <c r="F756" s="526"/>
      <c r="G756" s="521"/>
    </row>
    <row r="757" spans="1:7">
      <c r="A757" s="521"/>
      <c r="B757" s="521"/>
      <c r="C757" s="525"/>
      <c r="D757" s="521"/>
      <c r="E757" s="521"/>
      <c r="F757" s="526"/>
      <c r="G757" s="521"/>
    </row>
    <row r="758" spans="1:7">
      <c r="A758" s="521"/>
      <c r="B758" s="521"/>
      <c r="C758" s="525"/>
      <c r="D758" s="521"/>
      <c r="E758" s="521"/>
      <c r="F758" s="526"/>
      <c r="G758" s="521"/>
    </row>
    <row r="759" spans="1:7">
      <c r="A759" s="521"/>
      <c r="B759" s="521"/>
      <c r="C759" s="525"/>
      <c r="D759" s="521"/>
      <c r="E759" s="521"/>
      <c r="F759" s="526"/>
      <c r="G759" s="521"/>
    </row>
    <row r="760" spans="1:7">
      <c r="A760" s="521"/>
      <c r="B760" s="521"/>
      <c r="C760" s="525"/>
      <c r="D760" s="521"/>
      <c r="E760" s="521"/>
      <c r="F760" s="526"/>
      <c r="G760" s="521"/>
    </row>
    <row r="761" spans="1:7">
      <c r="A761" s="521"/>
      <c r="B761" s="521"/>
      <c r="C761" s="525"/>
      <c r="D761" s="521"/>
      <c r="E761" s="521"/>
      <c r="F761" s="526"/>
      <c r="G761" s="521"/>
    </row>
    <row r="762" spans="1:7">
      <c r="A762" s="521"/>
      <c r="B762" s="521"/>
      <c r="C762" s="525"/>
      <c r="D762" s="521"/>
      <c r="E762" s="521"/>
      <c r="F762" s="526"/>
      <c r="G762" s="521"/>
    </row>
    <row r="763" spans="1:7">
      <c r="A763" s="521"/>
      <c r="B763" s="521"/>
      <c r="C763" s="525"/>
      <c r="D763" s="521"/>
      <c r="E763" s="521"/>
      <c r="F763" s="526"/>
      <c r="G763" s="521"/>
    </row>
    <row r="764" spans="1:7">
      <c r="A764" s="521"/>
      <c r="B764" s="521"/>
      <c r="C764" s="525"/>
      <c r="D764" s="521"/>
      <c r="E764" s="521"/>
      <c r="F764" s="526"/>
      <c r="G764" s="521"/>
    </row>
    <row r="765" spans="1:7">
      <c r="A765" s="521"/>
      <c r="B765" s="521"/>
      <c r="C765" s="525"/>
      <c r="D765" s="521"/>
      <c r="E765" s="521"/>
      <c r="F765" s="526"/>
      <c r="G765" s="521"/>
    </row>
    <row r="766" spans="1:7">
      <c r="A766" s="521"/>
      <c r="B766" s="521"/>
      <c r="C766" s="525"/>
      <c r="D766" s="521"/>
      <c r="E766" s="521"/>
      <c r="F766" s="526"/>
      <c r="G766" s="521"/>
    </row>
    <row r="767" spans="1:7">
      <c r="A767" s="521"/>
      <c r="B767" s="521"/>
      <c r="C767" s="525"/>
      <c r="D767" s="521"/>
      <c r="E767" s="521"/>
      <c r="F767" s="526"/>
      <c r="G767" s="521"/>
    </row>
    <row r="768" spans="1:7">
      <c r="A768" s="521"/>
      <c r="B768" s="521"/>
      <c r="C768" s="525"/>
      <c r="D768" s="521"/>
      <c r="E768" s="521"/>
      <c r="F768" s="526"/>
      <c r="G768" s="521"/>
    </row>
    <row r="769" spans="1:7">
      <c r="A769" s="521"/>
      <c r="B769" s="521"/>
      <c r="C769" s="525"/>
      <c r="D769" s="521"/>
      <c r="E769" s="521"/>
      <c r="F769" s="526"/>
      <c r="G769" s="521"/>
    </row>
    <row r="770" spans="1:7">
      <c r="A770" s="521"/>
      <c r="B770" s="521"/>
      <c r="C770" s="525"/>
      <c r="D770" s="521"/>
      <c r="E770" s="521"/>
      <c r="F770" s="526"/>
      <c r="G770" s="521"/>
    </row>
    <row r="771" spans="1:7">
      <c r="A771" s="521"/>
      <c r="B771" s="521"/>
      <c r="C771" s="525"/>
      <c r="D771" s="521"/>
      <c r="E771" s="521"/>
      <c r="F771" s="526"/>
      <c r="G771" s="521"/>
    </row>
    <row r="772" spans="1:7">
      <c r="A772" s="521"/>
      <c r="B772" s="521"/>
      <c r="C772" s="525"/>
      <c r="D772" s="521"/>
      <c r="E772" s="521"/>
      <c r="F772" s="526"/>
      <c r="G772" s="521"/>
    </row>
    <row r="773" spans="1:7">
      <c r="A773" s="521"/>
      <c r="B773" s="521"/>
      <c r="C773" s="525"/>
      <c r="D773" s="521"/>
      <c r="E773" s="521"/>
      <c r="F773" s="526"/>
      <c r="G773" s="521"/>
    </row>
    <row r="774" spans="1:7">
      <c r="A774" s="521"/>
      <c r="B774" s="521"/>
      <c r="C774" s="525"/>
      <c r="D774" s="521"/>
      <c r="E774" s="521"/>
      <c r="F774" s="526"/>
      <c r="G774" s="521"/>
    </row>
    <row r="775" spans="1:7">
      <c r="A775" s="521"/>
      <c r="B775" s="521"/>
      <c r="C775" s="525"/>
      <c r="D775" s="521"/>
      <c r="E775" s="521"/>
      <c r="F775" s="526"/>
      <c r="G775" s="521"/>
    </row>
    <row r="776" spans="1:7">
      <c r="A776" s="521"/>
      <c r="B776" s="521"/>
      <c r="C776" s="525"/>
      <c r="D776" s="521"/>
      <c r="E776" s="521"/>
      <c r="F776" s="526"/>
      <c r="G776" s="521"/>
    </row>
    <row r="777" spans="1:7">
      <c r="A777" s="521"/>
      <c r="B777" s="521"/>
      <c r="C777" s="525"/>
      <c r="D777" s="521"/>
      <c r="E777" s="521"/>
      <c r="F777" s="526"/>
      <c r="G777" s="521"/>
    </row>
    <row r="778" spans="1:7">
      <c r="A778" s="521"/>
      <c r="B778" s="521"/>
      <c r="C778" s="525"/>
      <c r="D778" s="521"/>
      <c r="E778" s="521"/>
      <c r="F778" s="526"/>
      <c r="G778" s="521"/>
    </row>
    <row r="779" spans="1:7">
      <c r="A779" s="521"/>
      <c r="B779" s="521"/>
      <c r="C779" s="525"/>
      <c r="D779" s="521"/>
      <c r="E779" s="521"/>
      <c r="F779" s="526"/>
      <c r="G779" s="521"/>
    </row>
    <row r="780" spans="1:7">
      <c r="A780" s="521"/>
      <c r="B780" s="521"/>
      <c r="C780" s="525"/>
      <c r="D780" s="521"/>
      <c r="E780" s="521"/>
      <c r="F780" s="526"/>
      <c r="G780" s="521"/>
    </row>
    <row r="781" spans="1:7">
      <c r="A781" s="521"/>
      <c r="B781" s="521"/>
      <c r="C781" s="525"/>
      <c r="D781" s="521"/>
      <c r="E781" s="521"/>
      <c r="F781" s="526"/>
      <c r="G781" s="521"/>
    </row>
    <row r="782" spans="1:7">
      <c r="A782" s="521"/>
      <c r="B782" s="521"/>
      <c r="C782" s="525"/>
      <c r="D782" s="521"/>
      <c r="E782" s="521"/>
      <c r="F782" s="526"/>
      <c r="G782" s="521"/>
    </row>
    <row r="783" spans="1:7">
      <c r="A783" s="521"/>
      <c r="B783" s="521"/>
      <c r="C783" s="525"/>
      <c r="D783" s="521"/>
      <c r="E783" s="521"/>
      <c r="F783" s="526"/>
      <c r="G783" s="521"/>
    </row>
    <row r="784" spans="1:7">
      <c r="A784" s="521"/>
      <c r="B784" s="521"/>
      <c r="C784" s="525"/>
      <c r="D784" s="521"/>
      <c r="E784" s="521"/>
      <c r="F784" s="526"/>
      <c r="G784" s="521"/>
    </row>
    <row r="785" spans="1:7">
      <c r="A785" s="521"/>
      <c r="B785" s="521"/>
      <c r="C785" s="525"/>
      <c r="D785" s="521"/>
      <c r="E785" s="521"/>
      <c r="F785" s="526"/>
      <c r="G785" s="521"/>
    </row>
    <row r="786" spans="1:7">
      <c r="A786" s="521"/>
      <c r="B786" s="521"/>
      <c r="C786" s="525"/>
      <c r="D786" s="521"/>
      <c r="E786" s="521"/>
      <c r="F786" s="526"/>
      <c r="G786" s="521"/>
    </row>
    <row r="787" spans="1:7">
      <c r="A787" s="521"/>
      <c r="B787" s="521"/>
      <c r="C787" s="525"/>
      <c r="D787" s="521"/>
      <c r="E787" s="521"/>
      <c r="F787" s="526"/>
      <c r="G787" s="521"/>
    </row>
    <row r="788" spans="1:7">
      <c r="A788" s="521"/>
      <c r="B788" s="521"/>
      <c r="C788" s="525"/>
      <c r="D788" s="521"/>
      <c r="E788" s="521"/>
      <c r="F788" s="526"/>
      <c r="G788" s="521"/>
    </row>
    <row r="789" spans="1:7">
      <c r="A789" s="521"/>
      <c r="B789" s="521"/>
      <c r="C789" s="525"/>
      <c r="D789" s="521"/>
      <c r="E789" s="521"/>
      <c r="F789" s="526"/>
      <c r="G789" s="521"/>
    </row>
    <row r="790" spans="1:7">
      <c r="A790" s="521"/>
      <c r="B790" s="521"/>
      <c r="C790" s="525"/>
      <c r="D790" s="521"/>
      <c r="E790" s="521"/>
      <c r="F790" s="526"/>
      <c r="G790" s="521"/>
    </row>
    <row r="791" spans="1:7">
      <c r="A791" s="521"/>
      <c r="B791" s="521"/>
      <c r="C791" s="525"/>
      <c r="D791" s="521"/>
      <c r="E791" s="521"/>
      <c r="F791" s="526"/>
      <c r="G791" s="521"/>
    </row>
    <row r="792" spans="1:7">
      <c r="A792" s="521"/>
      <c r="B792" s="521"/>
      <c r="C792" s="525"/>
      <c r="D792" s="521"/>
      <c r="E792" s="521"/>
      <c r="F792" s="526"/>
      <c r="G792" s="521"/>
    </row>
    <row r="793" spans="1:7">
      <c r="A793" s="521"/>
      <c r="B793" s="521"/>
      <c r="C793" s="525"/>
      <c r="D793" s="521"/>
      <c r="E793" s="521"/>
      <c r="F793" s="526"/>
      <c r="G793" s="521"/>
    </row>
    <row r="794" spans="1:7">
      <c r="A794" s="521"/>
      <c r="B794" s="521"/>
      <c r="C794" s="525"/>
      <c r="D794" s="521"/>
      <c r="E794" s="521"/>
      <c r="F794" s="526"/>
      <c r="G794" s="521"/>
    </row>
    <row r="795" spans="1:7">
      <c r="A795" s="521"/>
      <c r="B795" s="521"/>
      <c r="C795" s="525"/>
      <c r="D795" s="521"/>
      <c r="E795" s="521"/>
      <c r="F795" s="526"/>
      <c r="G795" s="521"/>
    </row>
    <row r="796" spans="1:7">
      <c r="A796" s="521"/>
      <c r="B796" s="521"/>
      <c r="C796" s="525"/>
      <c r="D796" s="521"/>
      <c r="E796" s="521"/>
      <c r="F796" s="526"/>
      <c r="G796" s="521"/>
    </row>
    <row r="797" spans="1:7">
      <c r="A797" s="521"/>
      <c r="B797" s="521"/>
      <c r="C797" s="525"/>
      <c r="D797" s="521"/>
      <c r="E797" s="521"/>
      <c r="F797" s="526"/>
      <c r="G797" s="521"/>
    </row>
    <row r="798" spans="1:7">
      <c r="A798" s="521"/>
      <c r="B798" s="521"/>
      <c r="C798" s="525"/>
      <c r="D798" s="521"/>
      <c r="E798" s="521"/>
      <c r="F798" s="526"/>
      <c r="G798" s="521"/>
    </row>
    <row r="799" spans="1:7">
      <c r="A799" s="521"/>
      <c r="B799" s="521"/>
      <c r="C799" s="525"/>
      <c r="D799" s="521"/>
      <c r="E799" s="521"/>
      <c r="F799" s="526"/>
      <c r="G799" s="521"/>
    </row>
    <row r="800" spans="1:7">
      <c r="A800" s="521"/>
      <c r="B800" s="521"/>
      <c r="C800" s="525"/>
      <c r="D800" s="521"/>
      <c r="E800" s="521"/>
      <c r="F800" s="526"/>
      <c r="G800" s="521"/>
    </row>
    <row r="801" spans="1:7">
      <c r="A801" s="521"/>
      <c r="B801" s="521"/>
      <c r="C801" s="525"/>
      <c r="D801" s="521"/>
      <c r="E801" s="521"/>
      <c r="F801" s="526"/>
      <c r="G801" s="521"/>
    </row>
    <row r="802" spans="1:7">
      <c r="A802" s="521"/>
      <c r="B802" s="521"/>
      <c r="C802" s="525"/>
      <c r="D802" s="521"/>
      <c r="E802" s="521"/>
      <c r="F802" s="526"/>
      <c r="G802" s="521"/>
    </row>
    <row r="803" spans="1:7">
      <c r="A803" s="521"/>
      <c r="B803" s="521"/>
      <c r="C803" s="525"/>
      <c r="D803" s="521"/>
      <c r="E803" s="521"/>
      <c r="F803" s="526"/>
      <c r="G803" s="521"/>
    </row>
    <row r="804" spans="1:7">
      <c r="A804" s="521"/>
      <c r="B804" s="521"/>
      <c r="C804" s="525"/>
      <c r="D804" s="521"/>
      <c r="E804" s="521"/>
      <c r="F804" s="526"/>
      <c r="G804" s="521"/>
    </row>
    <row r="805" spans="1:7">
      <c r="A805" s="521"/>
      <c r="B805" s="521"/>
      <c r="C805" s="525"/>
      <c r="D805" s="521"/>
      <c r="E805" s="521"/>
      <c r="F805" s="526"/>
      <c r="G805" s="521"/>
    </row>
    <row r="806" spans="1:7">
      <c r="A806" s="521"/>
      <c r="B806" s="521"/>
      <c r="C806" s="525"/>
      <c r="D806" s="521"/>
      <c r="E806" s="521"/>
      <c r="F806" s="526"/>
      <c r="G806" s="521"/>
    </row>
    <row r="807" spans="1:7">
      <c r="A807" s="521"/>
      <c r="B807" s="521"/>
      <c r="C807" s="525"/>
      <c r="D807" s="521"/>
      <c r="E807" s="521"/>
      <c r="F807" s="526"/>
      <c r="G807" s="521"/>
    </row>
    <row r="808" spans="1:7">
      <c r="A808" s="521"/>
      <c r="B808" s="521"/>
      <c r="C808" s="525"/>
      <c r="D808" s="521"/>
      <c r="E808" s="521"/>
      <c r="F808" s="526"/>
      <c r="G808" s="521"/>
    </row>
    <row r="809" spans="1:7">
      <c r="A809" s="521"/>
      <c r="B809" s="521"/>
      <c r="C809" s="525"/>
      <c r="D809" s="521"/>
      <c r="E809" s="521"/>
      <c r="F809" s="526"/>
      <c r="G809" s="521"/>
    </row>
    <row r="810" spans="1:7">
      <c r="A810" s="521"/>
      <c r="B810" s="521"/>
      <c r="C810" s="525"/>
      <c r="D810" s="521"/>
      <c r="E810" s="521"/>
      <c r="F810" s="526"/>
      <c r="G810" s="521"/>
    </row>
    <row r="811" spans="1:7">
      <c r="A811" s="521"/>
      <c r="B811" s="521"/>
      <c r="C811" s="525"/>
      <c r="D811" s="521"/>
      <c r="E811" s="521"/>
      <c r="F811" s="526"/>
      <c r="G811" s="521"/>
    </row>
    <row r="812" spans="1:7">
      <c r="A812" s="521"/>
      <c r="B812" s="521"/>
      <c r="C812" s="525"/>
      <c r="D812" s="521"/>
      <c r="E812" s="521"/>
      <c r="F812" s="526"/>
      <c r="G812" s="521"/>
    </row>
    <row r="813" spans="1:7">
      <c r="A813" s="521"/>
      <c r="B813" s="521"/>
      <c r="C813" s="525"/>
      <c r="D813" s="521"/>
      <c r="E813" s="521"/>
      <c r="F813" s="526"/>
      <c r="G813" s="521"/>
    </row>
    <row r="814" spans="1:7">
      <c r="A814" s="521"/>
      <c r="B814" s="521"/>
      <c r="C814" s="525"/>
      <c r="D814" s="521"/>
      <c r="E814" s="521"/>
      <c r="F814" s="526"/>
      <c r="G814" s="521"/>
    </row>
    <row r="815" spans="1:7">
      <c r="A815" s="521"/>
      <c r="B815" s="521"/>
      <c r="C815" s="525"/>
      <c r="D815" s="521"/>
      <c r="E815" s="521"/>
      <c r="F815" s="526"/>
      <c r="G815" s="521"/>
    </row>
    <row r="816" spans="1:7">
      <c r="A816" s="521"/>
      <c r="B816" s="521"/>
      <c r="C816" s="525"/>
      <c r="D816" s="521"/>
      <c r="E816" s="521"/>
      <c r="F816" s="526"/>
      <c r="G816" s="521"/>
    </row>
    <row r="817" spans="1:7">
      <c r="A817" s="521"/>
      <c r="B817" s="521"/>
      <c r="C817" s="525"/>
      <c r="D817" s="521"/>
      <c r="E817" s="521"/>
      <c r="F817" s="526"/>
      <c r="G817" s="521"/>
    </row>
    <row r="818" spans="1:7">
      <c r="A818" s="521"/>
      <c r="B818" s="521"/>
      <c r="C818" s="525"/>
      <c r="D818" s="521"/>
      <c r="E818" s="521"/>
      <c r="F818" s="526"/>
      <c r="G818" s="521"/>
    </row>
    <row r="819" spans="1:7">
      <c r="A819" s="521"/>
      <c r="B819" s="521"/>
      <c r="C819" s="525"/>
      <c r="D819" s="521"/>
      <c r="E819" s="521"/>
      <c r="F819" s="526"/>
      <c r="G819" s="521"/>
    </row>
    <row r="820" spans="1:7">
      <c r="A820" s="521"/>
      <c r="B820" s="521"/>
      <c r="C820" s="525"/>
      <c r="D820" s="521"/>
      <c r="E820" s="521"/>
      <c r="F820" s="526"/>
      <c r="G820" s="521"/>
    </row>
    <row r="821" spans="1:7">
      <c r="A821" s="521"/>
      <c r="B821" s="521"/>
      <c r="C821" s="525"/>
      <c r="D821" s="521"/>
      <c r="E821" s="521"/>
      <c r="F821" s="526"/>
      <c r="G821" s="521"/>
    </row>
    <row r="822" spans="1:7">
      <c r="A822" s="521"/>
      <c r="B822" s="521"/>
      <c r="C822" s="525"/>
      <c r="D822" s="521"/>
      <c r="E822" s="521"/>
      <c r="F822" s="526"/>
      <c r="G822" s="521"/>
    </row>
    <row r="823" spans="1:7">
      <c r="A823" s="521"/>
      <c r="B823" s="521"/>
      <c r="C823" s="525"/>
      <c r="D823" s="521"/>
      <c r="E823" s="521"/>
      <c r="F823" s="526"/>
      <c r="G823" s="521"/>
    </row>
    <row r="824" spans="1:7">
      <c r="A824" s="521"/>
      <c r="B824" s="521"/>
      <c r="C824" s="525"/>
      <c r="D824" s="521"/>
      <c r="E824" s="521"/>
      <c r="F824" s="526"/>
      <c r="G824" s="521"/>
    </row>
    <row r="825" spans="1:7">
      <c r="A825" s="521"/>
      <c r="B825" s="521"/>
      <c r="C825" s="525"/>
      <c r="D825" s="521"/>
      <c r="E825" s="521"/>
      <c r="F825" s="526"/>
      <c r="G825" s="521"/>
    </row>
    <row r="826" spans="1:7">
      <c r="A826" s="521"/>
      <c r="B826" s="521"/>
      <c r="C826" s="525"/>
      <c r="D826" s="521"/>
      <c r="E826" s="521"/>
      <c r="F826" s="526"/>
      <c r="G826" s="521"/>
    </row>
    <row r="827" spans="1:7">
      <c r="A827" s="521"/>
      <c r="B827" s="521"/>
      <c r="C827" s="525"/>
      <c r="D827" s="521"/>
      <c r="E827" s="521"/>
      <c r="F827" s="526"/>
      <c r="G827" s="521"/>
    </row>
    <row r="828" spans="1:7">
      <c r="A828" s="521"/>
      <c r="B828" s="521"/>
      <c r="C828" s="525"/>
      <c r="D828" s="521"/>
      <c r="E828" s="521"/>
      <c r="F828" s="526"/>
      <c r="G828" s="521"/>
    </row>
    <row r="829" spans="1:7">
      <c r="A829" s="521"/>
      <c r="B829" s="521"/>
      <c r="C829" s="525"/>
      <c r="D829" s="521"/>
      <c r="E829" s="521"/>
      <c r="F829" s="526"/>
      <c r="G829" s="521"/>
    </row>
    <row r="830" spans="1:7">
      <c r="A830" s="521"/>
      <c r="B830" s="521"/>
      <c r="C830" s="525"/>
      <c r="D830" s="521"/>
      <c r="E830" s="521"/>
      <c r="F830" s="526"/>
      <c r="G830" s="521"/>
    </row>
    <row r="831" spans="1:7">
      <c r="A831" s="521"/>
      <c r="B831" s="521"/>
      <c r="C831" s="525"/>
      <c r="D831" s="521"/>
      <c r="E831" s="521"/>
      <c r="F831" s="526"/>
      <c r="G831" s="521"/>
    </row>
    <row r="832" spans="1:7">
      <c r="A832" s="521"/>
      <c r="B832" s="521"/>
      <c r="C832" s="525"/>
      <c r="D832" s="521"/>
      <c r="E832" s="521"/>
      <c r="F832" s="526"/>
      <c r="G832" s="521"/>
    </row>
    <row r="833" spans="1:7">
      <c r="A833" s="521"/>
      <c r="B833" s="521"/>
      <c r="C833" s="525"/>
      <c r="D833" s="521"/>
      <c r="E833" s="521"/>
      <c r="F833" s="526"/>
      <c r="G833" s="521"/>
    </row>
    <row r="834" spans="1:7">
      <c r="A834" s="521"/>
      <c r="B834" s="521"/>
      <c r="C834" s="525"/>
      <c r="D834" s="521"/>
      <c r="E834" s="521"/>
      <c r="F834" s="526"/>
      <c r="G834" s="521"/>
    </row>
    <row r="835" spans="1:7">
      <c r="A835" s="521"/>
      <c r="B835" s="521"/>
      <c r="C835" s="525"/>
      <c r="D835" s="521"/>
      <c r="E835" s="521"/>
      <c r="F835" s="526"/>
      <c r="G835" s="521"/>
    </row>
    <row r="836" spans="1:7">
      <c r="A836" s="521"/>
      <c r="B836" s="521"/>
      <c r="C836" s="525"/>
      <c r="D836" s="521"/>
      <c r="E836" s="521"/>
      <c r="F836" s="526"/>
      <c r="G836" s="521"/>
    </row>
    <row r="837" spans="1:7">
      <c r="A837" s="521"/>
      <c r="B837" s="521"/>
      <c r="C837" s="525"/>
      <c r="D837" s="521"/>
      <c r="E837" s="521"/>
      <c r="F837" s="526"/>
      <c r="G837" s="521"/>
    </row>
    <row r="838" spans="1:7">
      <c r="A838" s="521"/>
      <c r="B838" s="521"/>
      <c r="C838" s="525"/>
      <c r="D838" s="521"/>
      <c r="E838" s="521"/>
      <c r="F838" s="526"/>
      <c r="G838" s="521"/>
    </row>
    <row r="839" spans="1:7">
      <c r="A839" s="521"/>
      <c r="B839" s="521"/>
      <c r="C839" s="525"/>
      <c r="D839" s="521"/>
      <c r="E839" s="521"/>
      <c r="F839" s="526"/>
      <c r="G839" s="521"/>
    </row>
    <row r="840" spans="1:7">
      <c r="A840" s="521"/>
      <c r="B840" s="521"/>
      <c r="C840" s="525"/>
      <c r="D840" s="521"/>
      <c r="E840" s="521"/>
      <c r="F840" s="526"/>
      <c r="G840" s="521"/>
    </row>
    <row r="841" spans="1:7">
      <c r="A841" s="521"/>
      <c r="B841" s="521"/>
      <c r="C841" s="525"/>
      <c r="D841" s="521"/>
      <c r="E841" s="521"/>
      <c r="F841" s="526"/>
      <c r="G841" s="521"/>
    </row>
    <row r="842" spans="1:7">
      <c r="A842" s="521"/>
      <c r="B842" s="521"/>
      <c r="C842" s="525"/>
      <c r="D842" s="521"/>
      <c r="E842" s="521"/>
      <c r="F842" s="526"/>
      <c r="G842" s="521"/>
    </row>
    <row r="843" spans="1:7">
      <c r="A843" s="521"/>
      <c r="B843" s="521"/>
      <c r="C843" s="525"/>
      <c r="D843" s="521"/>
      <c r="E843" s="521"/>
      <c r="F843" s="526"/>
      <c r="G843" s="521"/>
    </row>
    <row r="844" spans="1:7">
      <c r="A844" s="521"/>
      <c r="B844" s="521"/>
      <c r="C844" s="525"/>
      <c r="D844" s="521"/>
      <c r="E844" s="521"/>
      <c r="F844" s="526"/>
      <c r="G844" s="521"/>
    </row>
    <row r="845" spans="1:7">
      <c r="A845" s="521"/>
      <c r="B845" s="521"/>
      <c r="C845" s="525"/>
      <c r="D845" s="521"/>
      <c r="E845" s="521"/>
      <c r="F845" s="526"/>
      <c r="G845" s="521"/>
    </row>
    <row r="846" spans="1:7">
      <c r="A846" s="521"/>
      <c r="B846" s="521"/>
      <c r="C846" s="525"/>
      <c r="D846" s="521"/>
      <c r="E846" s="521"/>
      <c r="F846" s="526"/>
      <c r="G846" s="521"/>
    </row>
    <row r="847" spans="1:7">
      <c r="A847" s="521"/>
      <c r="B847" s="521"/>
      <c r="C847" s="525"/>
      <c r="D847" s="521"/>
      <c r="E847" s="521"/>
      <c r="F847" s="526"/>
      <c r="G847" s="521"/>
    </row>
    <row r="848" spans="1:7">
      <c r="A848" s="521"/>
      <c r="B848" s="521"/>
      <c r="C848" s="525"/>
      <c r="D848" s="521"/>
      <c r="E848" s="521"/>
      <c r="F848" s="526"/>
      <c r="G848" s="521"/>
    </row>
    <row r="849" spans="1:7">
      <c r="A849" s="521"/>
      <c r="B849" s="521"/>
      <c r="C849" s="525"/>
      <c r="D849" s="521"/>
      <c r="E849" s="521"/>
      <c r="F849" s="526"/>
      <c r="G849" s="521"/>
    </row>
    <row r="850" spans="1:7">
      <c r="A850" s="521"/>
      <c r="B850" s="521"/>
      <c r="C850" s="525"/>
      <c r="D850" s="521"/>
      <c r="E850" s="521"/>
      <c r="F850" s="526"/>
      <c r="G850" s="521"/>
    </row>
    <row r="851" spans="1:7">
      <c r="A851" s="521"/>
      <c r="B851" s="521"/>
      <c r="C851" s="525"/>
      <c r="D851" s="521"/>
      <c r="E851" s="521"/>
      <c r="F851" s="526"/>
      <c r="G851" s="521"/>
    </row>
    <row r="852" spans="1:7">
      <c r="A852" s="521"/>
      <c r="B852" s="521"/>
      <c r="C852" s="525"/>
      <c r="D852" s="521"/>
      <c r="E852" s="521"/>
      <c r="F852" s="526"/>
      <c r="G852" s="521"/>
    </row>
    <row r="853" spans="1:7">
      <c r="A853" s="521"/>
      <c r="B853" s="521"/>
      <c r="C853" s="525"/>
      <c r="D853" s="521"/>
      <c r="E853" s="521"/>
      <c r="F853" s="526"/>
      <c r="G853" s="521"/>
    </row>
    <row r="854" spans="1:7">
      <c r="A854" s="521"/>
      <c r="B854" s="521"/>
      <c r="C854" s="525"/>
      <c r="D854" s="521"/>
      <c r="E854" s="521"/>
      <c r="F854" s="526"/>
      <c r="G854" s="521"/>
    </row>
    <row r="855" spans="1:7">
      <c r="A855" s="521"/>
      <c r="B855" s="521"/>
      <c r="C855" s="525"/>
      <c r="D855" s="521"/>
      <c r="E855" s="521"/>
      <c r="F855" s="526"/>
      <c r="G855" s="521"/>
    </row>
    <row r="856" spans="1:7">
      <c r="A856" s="521"/>
      <c r="B856" s="521"/>
      <c r="C856" s="525"/>
      <c r="D856" s="521"/>
      <c r="E856" s="521"/>
      <c r="F856" s="526"/>
      <c r="G856" s="521"/>
    </row>
    <row r="857" spans="1:7">
      <c r="A857" s="521"/>
      <c r="B857" s="521"/>
      <c r="C857" s="525"/>
      <c r="D857" s="521"/>
      <c r="E857" s="521"/>
      <c r="F857" s="526"/>
      <c r="G857" s="521"/>
    </row>
    <row r="858" spans="1:7">
      <c r="A858" s="521"/>
      <c r="B858" s="521"/>
      <c r="C858" s="525"/>
      <c r="D858" s="521"/>
      <c r="E858" s="521"/>
      <c r="F858" s="526"/>
      <c r="G858" s="521"/>
    </row>
    <row r="859" spans="1:7">
      <c r="A859" s="521"/>
      <c r="B859" s="521"/>
      <c r="C859" s="525"/>
      <c r="D859" s="521"/>
      <c r="E859" s="521"/>
      <c r="F859" s="526"/>
      <c r="G859" s="521"/>
    </row>
    <row r="860" spans="1:7">
      <c r="A860" s="521"/>
      <c r="B860" s="521"/>
      <c r="C860" s="525"/>
      <c r="D860" s="521"/>
      <c r="E860" s="521"/>
      <c r="F860" s="526"/>
      <c r="G860" s="521"/>
    </row>
    <row r="861" spans="1:7">
      <c r="A861" s="521"/>
      <c r="B861" s="521"/>
      <c r="C861" s="525"/>
      <c r="D861" s="521"/>
      <c r="E861" s="521"/>
      <c r="F861" s="526"/>
      <c r="G861" s="521"/>
    </row>
    <row r="862" spans="1:7">
      <c r="A862" s="521"/>
      <c r="B862" s="521"/>
      <c r="C862" s="525"/>
      <c r="D862" s="521"/>
      <c r="E862" s="521"/>
      <c r="F862" s="526"/>
      <c r="G862" s="521"/>
    </row>
    <row r="863" spans="1:7">
      <c r="A863" s="521"/>
      <c r="B863" s="521"/>
      <c r="C863" s="525"/>
      <c r="D863" s="521"/>
      <c r="E863" s="521"/>
      <c r="F863" s="526"/>
      <c r="G863" s="521"/>
    </row>
    <row r="864" spans="1:7">
      <c r="A864" s="521"/>
      <c r="B864" s="521"/>
      <c r="C864" s="525"/>
      <c r="D864" s="521"/>
      <c r="E864" s="521"/>
      <c r="F864" s="526"/>
      <c r="G864" s="521"/>
    </row>
    <row r="865" spans="1:7">
      <c r="A865" s="521"/>
      <c r="B865" s="521"/>
      <c r="C865" s="525"/>
      <c r="D865" s="521"/>
      <c r="E865" s="521"/>
      <c r="F865" s="526"/>
      <c r="G865" s="521"/>
    </row>
    <row r="866" spans="1:7">
      <c r="A866" s="521"/>
      <c r="B866" s="521"/>
      <c r="C866" s="525"/>
      <c r="D866" s="521"/>
      <c r="E866" s="521"/>
      <c r="F866" s="526"/>
      <c r="G866" s="521"/>
    </row>
    <row r="867" spans="1:7">
      <c r="A867" s="521"/>
      <c r="B867" s="521"/>
      <c r="C867" s="525"/>
      <c r="D867" s="521"/>
      <c r="E867" s="521"/>
      <c r="F867" s="526"/>
      <c r="G867" s="521"/>
    </row>
    <row r="868" spans="1:7">
      <c r="A868" s="521"/>
      <c r="B868" s="521"/>
      <c r="C868" s="525"/>
      <c r="D868" s="521"/>
      <c r="E868" s="521"/>
      <c r="F868" s="526"/>
      <c r="G868" s="521"/>
    </row>
    <row r="869" spans="1:7">
      <c r="A869" s="521"/>
      <c r="B869" s="521"/>
      <c r="C869" s="525"/>
      <c r="D869" s="521"/>
      <c r="E869" s="521"/>
      <c r="F869" s="526"/>
      <c r="G869" s="521"/>
    </row>
    <row r="870" spans="1:7">
      <c r="A870" s="521"/>
      <c r="B870" s="521"/>
      <c r="C870" s="525"/>
      <c r="D870" s="521"/>
      <c r="E870" s="521"/>
      <c r="F870" s="526"/>
      <c r="G870" s="521"/>
    </row>
    <row r="871" spans="1:7">
      <c r="A871" s="521"/>
      <c r="B871" s="521"/>
      <c r="C871" s="525"/>
      <c r="D871" s="521"/>
      <c r="E871" s="521"/>
      <c r="F871" s="526"/>
      <c r="G871" s="521"/>
    </row>
    <row r="872" spans="1:7">
      <c r="A872" s="521"/>
      <c r="B872" s="521"/>
      <c r="C872" s="525"/>
      <c r="D872" s="521"/>
      <c r="E872" s="521"/>
      <c r="F872" s="526"/>
      <c r="G872" s="521"/>
    </row>
    <row r="873" spans="1:7">
      <c r="A873" s="521"/>
      <c r="B873" s="521"/>
      <c r="C873" s="525"/>
      <c r="D873" s="521"/>
      <c r="E873" s="521"/>
      <c r="F873" s="526"/>
      <c r="G873" s="521"/>
    </row>
    <row r="874" spans="1:7">
      <c r="A874" s="521"/>
      <c r="B874" s="521"/>
      <c r="C874" s="525"/>
      <c r="D874" s="521"/>
      <c r="E874" s="521"/>
      <c r="F874" s="526"/>
      <c r="G874" s="521"/>
    </row>
    <row r="875" spans="1:7">
      <c r="A875" s="521"/>
      <c r="B875" s="521"/>
      <c r="C875" s="525"/>
      <c r="D875" s="521"/>
      <c r="E875" s="521"/>
      <c r="F875" s="526"/>
      <c r="G875" s="521"/>
    </row>
    <row r="876" spans="1:7">
      <c r="A876" s="521"/>
      <c r="B876" s="521"/>
      <c r="C876" s="525"/>
      <c r="D876" s="521"/>
      <c r="E876" s="521"/>
      <c r="F876" s="526"/>
      <c r="G876" s="521"/>
    </row>
    <row r="877" spans="1:7">
      <c r="A877" s="521"/>
      <c r="B877" s="521"/>
      <c r="C877" s="525"/>
      <c r="D877" s="521"/>
      <c r="E877" s="521"/>
      <c r="F877" s="526"/>
      <c r="G877" s="521"/>
    </row>
    <row r="878" spans="1:7">
      <c r="A878" s="521"/>
      <c r="B878" s="521"/>
      <c r="C878" s="525"/>
      <c r="D878" s="521"/>
      <c r="E878" s="521"/>
      <c r="F878" s="526"/>
      <c r="G878" s="521"/>
    </row>
    <row r="879" spans="1:7">
      <c r="A879" s="521"/>
      <c r="B879" s="521"/>
      <c r="C879" s="525"/>
      <c r="D879" s="521"/>
      <c r="E879" s="521"/>
      <c r="F879" s="526"/>
      <c r="G879" s="521"/>
    </row>
    <row r="880" spans="1:7">
      <c r="A880" s="521"/>
      <c r="B880" s="521"/>
      <c r="C880" s="525"/>
      <c r="D880" s="521"/>
      <c r="E880" s="521"/>
      <c r="F880" s="526"/>
      <c r="G880" s="521"/>
    </row>
    <row r="881" spans="1:7">
      <c r="A881" s="521"/>
      <c r="B881" s="521"/>
      <c r="C881" s="525"/>
      <c r="D881" s="521"/>
      <c r="E881" s="521"/>
      <c r="F881" s="526"/>
      <c r="G881" s="521"/>
    </row>
    <row r="882" spans="1:7">
      <c r="A882" s="521"/>
      <c r="B882" s="521"/>
      <c r="C882" s="525"/>
      <c r="D882" s="521"/>
      <c r="E882" s="521"/>
      <c r="F882" s="526"/>
      <c r="G882" s="521"/>
    </row>
    <row r="883" spans="1:7">
      <c r="A883" s="521"/>
      <c r="B883" s="521"/>
      <c r="C883" s="525"/>
      <c r="D883" s="521"/>
      <c r="E883" s="521"/>
      <c r="F883" s="526"/>
      <c r="G883" s="521"/>
    </row>
    <row r="884" spans="1:7">
      <c r="A884" s="521"/>
      <c r="B884" s="521"/>
      <c r="C884" s="525"/>
      <c r="D884" s="521"/>
      <c r="E884" s="521"/>
      <c r="F884" s="526"/>
      <c r="G884" s="521"/>
    </row>
    <row r="885" spans="1:7">
      <c r="A885" s="521"/>
      <c r="B885" s="521"/>
      <c r="C885" s="525"/>
      <c r="D885" s="521"/>
      <c r="E885" s="521"/>
      <c r="F885" s="526"/>
      <c r="G885" s="521"/>
    </row>
    <row r="886" spans="1:7">
      <c r="A886" s="521"/>
      <c r="B886" s="521"/>
      <c r="C886" s="525"/>
      <c r="D886" s="521"/>
      <c r="E886" s="521"/>
      <c r="F886" s="526"/>
      <c r="G886" s="521"/>
    </row>
    <row r="887" spans="1:7">
      <c r="A887" s="521"/>
      <c r="B887" s="521"/>
      <c r="C887" s="525"/>
      <c r="D887" s="521"/>
      <c r="E887" s="521"/>
      <c r="F887" s="526"/>
      <c r="G887" s="521"/>
    </row>
    <row r="888" spans="1:7">
      <c r="A888" s="521"/>
      <c r="B888" s="521"/>
      <c r="C888" s="525"/>
      <c r="D888" s="521"/>
      <c r="E888" s="521"/>
      <c r="F888" s="526"/>
      <c r="G888" s="521"/>
    </row>
    <row r="889" spans="1:7">
      <c r="A889" s="521"/>
      <c r="B889" s="521"/>
      <c r="C889" s="525"/>
      <c r="D889" s="521"/>
      <c r="E889" s="521"/>
      <c r="F889" s="526"/>
      <c r="G889" s="521"/>
    </row>
    <row r="890" spans="1:7">
      <c r="A890" s="521"/>
      <c r="B890" s="521"/>
      <c r="C890" s="525"/>
      <c r="D890" s="521"/>
      <c r="E890" s="521"/>
      <c r="F890" s="526"/>
      <c r="G890" s="521"/>
    </row>
    <row r="891" spans="1:7">
      <c r="A891" s="521"/>
      <c r="B891" s="521"/>
      <c r="C891" s="525"/>
      <c r="D891" s="521"/>
      <c r="E891" s="521"/>
      <c r="F891" s="526"/>
      <c r="G891" s="521"/>
    </row>
    <row r="892" spans="1:7">
      <c r="A892" s="521"/>
      <c r="B892" s="521"/>
      <c r="C892" s="525"/>
      <c r="D892" s="521"/>
      <c r="E892" s="521"/>
      <c r="F892" s="526"/>
      <c r="G892" s="521"/>
    </row>
    <row r="893" spans="1:7">
      <c r="A893" s="521"/>
      <c r="B893" s="521"/>
      <c r="C893" s="525"/>
      <c r="D893" s="521"/>
      <c r="E893" s="521"/>
      <c r="F893" s="526"/>
      <c r="G893" s="521"/>
    </row>
    <row r="894" spans="1:7">
      <c r="A894" s="521"/>
      <c r="B894" s="521"/>
      <c r="C894" s="525"/>
      <c r="D894" s="521"/>
      <c r="E894" s="521"/>
      <c r="F894" s="526"/>
      <c r="G894" s="521"/>
    </row>
    <row r="895" spans="1:7">
      <c r="A895" s="521"/>
      <c r="B895" s="521"/>
      <c r="C895" s="525"/>
      <c r="D895" s="521"/>
      <c r="E895" s="521"/>
      <c r="F895" s="526"/>
      <c r="G895" s="521"/>
    </row>
    <row r="896" spans="1:7">
      <c r="A896" s="521"/>
      <c r="B896" s="521"/>
      <c r="C896" s="525"/>
      <c r="D896" s="521"/>
      <c r="E896" s="521"/>
      <c r="F896" s="526"/>
      <c r="G896" s="521"/>
    </row>
    <row r="897" spans="1:7">
      <c r="A897" s="521"/>
      <c r="B897" s="521"/>
      <c r="C897" s="525"/>
      <c r="D897" s="521"/>
      <c r="E897" s="521"/>
      <c r="F897" s="526"/>
      <c r="G897" s="521"/>
    </row>
    <row r="898" spans="1:7">
      <c r="A898" s="521"/>
      <c r="B898" s="521"/>
      <c r="C898" s="525"/>
      <c r="D898" s="521"/>
      <c r="E898" s="521"/>
      <c r="F898" s="526"/>
      <c r="G898" s="521"/>
    </row>
    <row r="899" spans="1:7">
      <c r="A899" s="521"/>
      <c r="B899" s="521"/>
      <c r="C899" s="525"/>
      <c r="D899" s="521"/>
      <c r="E899" s="521"/>
      <c r="F899" s="526"/>
      <c r="G899" s="521"/>
    </row>
    <row r="900" spans="1:7">
      <c r="A900" s="521"/>
      <c r="B900" s="521"/>
      <c r="C900" s="525"/>
      <c r="D900" s="521"/>
      <c r="E900" s="521"/>
      <c r="F900" s="526"/>
      <c r="G900" s="521"/>
    </row>
    <row r="901" spans="1:7">
      <c r="A901" s="521"/>
      <c r="B901" s="521"/>
      <c r="C901" s="525"/>
      <c r="D901" s="521"/>
      <c r="E901" s="521"/>
      <c r="F901" s="526"/>
      <c r="G901" s="521"/>
    </row>
    <row r="902" spans="1:7">
      <c r="A902" s="521"/>
      <c r="B902" s="521"/>
      <c r="C902" s="525"/>
      <c r="D902" s="521"/>
      <c r="E902" s="521"/>
      <c r="F902" s="526"/>
      <c r="G902" s="521"/>
    </row>
    <row r="903" spans="1:7">
      <c r="A903" s="521"/>
      <c r="B903" s="521"/>
      <c r="C903" s="525"/>
      <c r="D903" s="521"/>
      <c r="E903" s="521"/>
      <c r="F903" s="526"/>
      <c r="G903" s="521"/>
    </row>
    <row r="904" spans="1:7">
      <c r="A904" s="521"/>
      <c r="B904" s="521"/>
      <c r="C904" s="525"/>
      <c r="D904" s="521"/>
      <c r="E904" s="521"/>
      <c r="F904" s="526"/>
      <c r="G904" s="521"/>
    </row>
    <row r="905" spans="1:7">
      <c r="A905" s="521"/>
      <c r="B905" s="521"/>
      <c r="C905" s="525"/>
      <c r="D905" s="521"/>
      <c r="E905" s="521"/>
      <c r="F905" s="526"/>
      <c r="G905" s="521"/>
    </row>
    <row r="906" spans="1:7">
      <c r="A906" s="521"/>
      <c r="B906" s="521"/>
      <c r="C906" s="525"/>
      <c r="D906" s="521"/>
      <c r="E906" s="521"/>
      <c r="F906" s="526"/>
      <c r="G906" s="521"/>
    </row>
    <row r="907" spans="1:7">
      <c r="A907" s="521"/>
      <c r="B907" s="521"/>
      <c r="C907" s="525"/>
      <c r="D907" s="521"/>
      <c r="E907" s="521"/>
      <c r="F907" s="526"/>
      <c r="G907" s="521"/>
    </row>
    <row r="908" spans="1:7">
      <c r="A908" s="521"/>
      <c r="B908" s="521"/>
      <c r="C908" s="525"/>
      <c r="D908" s="521"/>
      <c r="E908" s="521"/>
      <c r="F908" s="526"/>
      <c r="G908" s="521"/>
    </row>
    <row r="909" spans="1:7">
      <c r="A909" s="521"/>
      <c r="B909" s="521"/>
      <c r="C909" s="525"/>
      <c r="D909" s="521"/>
      <c r="E909" s="521"/>
      <c r="F909" s="526"/>
      <c r="G909" s="521"/>
    </row>
    <row r="910" spans="1:7">
      <c r="A910" s="521"/>
      <c r="B910" s="521"/>
      <c r="C910" s="525"/>
      <c r="D910" s="521"/>
      <c r="E910" s="521"/>
      <c r="F910" s="526"/>
      <c r="G910" s="521"/>
    </row>
    <row r="911" spans="1:7">
      <c r="A911" s="521"/>
      <c r="B911" s="521"/>
      <c r="C911" s="525"/>
      <c r="D911" s="521"/>
      <c r="E911" s="521"/>
      <c r="F911" s="526"/>
      <c r="G911" s="521"/>
    </row>
    <row r="912" spans="1:7">
      <c r="A912" s="521"/>
      <c r="B912" s="521"/>
      <c r="C912" s="525"/>
      <c r="D912" s="521"/>
      <c r="E912" s="521"/>
      <c r="F912" s="526"/>
      <c r="G912" s="521"/>
    </row>
    <row r="913" spans="1:7">
      <c r="A913" s="521"/>
      <c r="B913" s="521"/>
      <c r="C913" s="525"/>
      <c r="D913" s="521"/>
      <c r="E913" s="521"/>
      <c r="F913" s="526"/>
      <c r="G913" s="521"/>
    </row>
    <row r="914" spans="1:7">
      <c r="A914" s="521"/>
      <c r="B914" s="521"/>
      <c r="C914" s="525"/>
      <c r="D914" s="521"/>
      <c r="E914" s="521"/>
      <c r="F914" s="526"/>
      <c r="G914" s="521"/>
    </row>
    <row r="915" spans="1:7">
      <c r="A915" s="521"/>
      <c r="B915" s="521"/>
      <c r="C915" s="525"/>
      <c r="D915" s="521"/>
      <c r="E915" s="521"/>
      <c r="F915" s="526"/>
      <c r="G915" s="521"/>
    </row>
    <row r="916" spans="1:7">
      <c r="A916" s="521"/>
      <c r="B916" s="521"/>
      <c r="C916" s="525"/>
      <c r="D916" s="521"/>
      <c r="E916" s="521"/>
      <c r="F916" s="526"/>
      <c r="G916" s="521"/>
    </row>
    <row r="917" spans="1:7">
      <c r="A917" s="521"/>
      <c r="B917" s="521"/>
      <c r="C917" s="525"/>
      <c r="D917" s="521"/>
      <c r="E917" s="521"/>
      <c r="F917" s="526"/>
      <c r="G917" s="521"/>
    </row>
    <row r="918" spans="1:7">
      <c r="A918" s="521"/>
      <c r="B918" s="521"/>
      <c r="C918" s="525"/>
      <c r="D918" s="521"/>
      <c r="E918" s="521"/>
      <c r="F918" s="526"/>
      <c r="G918" s="521"/>
    </row>
    <row r="919" spans="1:7">
      <c r="A919" s="521"/>
      <c r="B919" s="521"/>
      <c r="C919" s="525"/>
      <c r="D919" s="521"/>
      <c r="E919" s="521"/>
      <c r="F919" s="526"/>
      <c r="G919" s="521"/>
    </row>
    <row r="920" spans="1:7">
      <c r="A920" s="521"/>
      <c r="B920" s="521"/>
      <c r="C920" s="525"/>
      <c r="D920" s="521"/>
      <c r="E920" s="521"/>
      <c r="F920" s="526"/>
      <c r="G920" s="521"/>
    </row>
    <row r="921" spans="1:7">
      <c r="A921" s="521"/>
      <c r="B921" s="521"/>
      <c r="C921" s="525"/>
      <c r="D921" s="521"/>
      <c r="E921" s="521"/>
      <c r="F921" s="526"/>
      <c r="G921" s="521"/>
    </row>
    <row r="922" spans="1:7">
      <c r="A922" s="521"/>
      <c r="B922" s="521"/>
      <c r="C922" s="525"/>
      <c r="D922" s="521"/>
      <c r="E922" s="521"/>
      <c r="F922" s="526"/>
      <c r="G922" s="521"/>
    </row>
    <row r="923" spans="1:7">
      <c r="A923" s="521"/>
      <c r="B923" s="521"/>
      <c r="C923" s="525"/>
      <c r="D923" s="521"/>
      <c r="E923" s="521"/>
      <c r="F923" s="526"/>
      <c r="G923" s="521"/>
    </row>
    <row r="924" spans="1:7">
      <c r="A924" s="521"/>
      <c r="B924" s="521"/>
      <c r="C924" s="525"/>
      <c r="D924" s="521"/>
      <c r="E924" s="521"/>
      <c r="F924" s="526"/>
      <c r="G924" s="521"/>
    </row>
    <row r="925" spans="1:7">
      <c r="A925" s="521"/>
      <c r="B925" s="521"/>
      <c r="C925" s="525"/>
      <c r="D925" s="521"/>
      <c r="E925" s="521"/>
      <c r="F925" s="526"/>
      <c r="G925" s="521"/>
    </row>
    <row r="926" spans="1:7">
      <c r="A926" s="521"/>
      <c r="B926" s="521"/>
      <c r="C926" s="525"/>
      <c r="D926" s="521"/>
      <c r="E926" s="521"/>
      <c r="F926" s="526"/>
      <c r="G926" s="521"/>
    </row>
    <row r="927" spans="1:7">
      <c r="A927" s="521"/>
      <c r="B927" s="521"/>
      <c r="C927" s="525"/>
      <c r="D927" s="521"/>
      <c r="E927" s="521"/>
      <c r="F927" s="526"/>
      <c r="G927" s="521"/>
    </row>
    <row r="928" spans="1:7">
      <c r="A928" s="521"/>
      <c r="B928" s="521"/>
      <c r="C928" s="525"/>
      <c r="D928" s="521"/>
      <c r="E928" s="521"/>
      <c r="F928" s="526"/>
      <c r="G928" s="521"/>
    </row>
    <row r="929" spans="1:7">
      <c r="A929" s="521"/>
      <c r="B929" s="521"/>
      <c r="C929" s="525"/>
      <c r="D929" s="521"/>
      <c r="E929" s="521"/>
      <c r="F929" s="526"/>
      <c r="G929" s="521"/>
    </row>
    <row r="930" spans="1:7">
      <c r="A930" s="521"/>
      <c r="B930" s="521"/>
      <c r="C930" s="525"/>
      <c r="D930" s="521"/>
      <c r="E930" s="521"/>
      <c r="F930" s="526"/>
      <c r="G930" s="521"/>
    </row>
    <row r="931" spans="1:7">
      <c r="A931" s="521"/>
      <c r="B931" s="521"/>
      <c r="C931" s="525"/>
      <c r="D931" s="521"/>
      <c r="E931" s="521"/>
      <c r="F931" s="526"/>
      <c r="G931" s="521"/>
    </row>
    <row r="932" spans="1:7">
      <c r="A932" s="521"/>
      <c r="B932" s="521"/>
      <c r="C932" s="525"/>
      <c r="D932" s="521"/>
      <c r="E932" s="521"/>
      <c r="F932" s="526"/>
      <c r="G932" s="521"/>
    </row>
    <row r="933" spans="1:7">
      <c r="A933" s="521"/>
      <c r="B933" s="521"/>
      <c r="C933" s="525"/>
      <c r="D933" s="521"/>
      <c r="E933" s="521"/>
      <c r="F933" s="526"/>
      <c r="G933" s="521"/>
    </row>
    <row r="934" spans="1:7">
      <c r="A934" s="521"/>
      <c r="B934" s="521"/>
      <c r="C934" s="525"/>
      <c r="D934" s="521"/>
      <c r="E934" s="521"/>
      <c r="F934" s="526"/>
      <c r="G934" s="521"/>
    </row>
    <row r="935" spans="1:7">
      <c r="A935" s="521"/>
      <c r="B935" s="521"/>
      <c r="C935" s="525"/>
      <c r="D935" s="521"/>
      <c r="E935" s="521"/>
      <c r="F935" s="526"/>
      <c r="G935" s="521"/>
    </row>
    <row r="936" spans="1:7">
      <c r="A936" s="521"/>
      <c r="B936" s="521"/>
      <c r="C936" s="525"/>
      <c r="D936" s="521"/>
      <c r="E936" s="521"/>
      <c r="F936" s="526"/>
      <c r="G936" s="521"/>
    </row>
    <row r="937" spans="1:7">
      <c r="A937" s="521"/>
      <c r="B937" s="521"/>
      <c r="C937" s="525"/>
      <c r="D937" s="521"/>
      <c r="E937" s="521"/>
      <c r="F937" s="526"/>
      <c r="G937" s="521"/>
    </row>
    <row r="938" spans="1:7">
      <c r="A938" s="521"/>
      <c r="B938" s="521"/>
      <c r="C938" s="525"/>
      <c r="D938" s="521"/>
      <c r="E938" s="521"/>
      <c r="F938" s="526"/>
      <c r="G938" s="521"/>
    </row>
    <row r="939" spans="1:7">
      <c r="A939" s="521"/>
      <c r="B939" s="521"/>
      <c r="C939" s="525"/>
      <c r="D939" s="521"/>
      <c r="E939" s="521"/>
      <c r="F939" s="526"/>
      <c r="G939" s="521"/>
    </row>
    <row r="940" spans="1:7">
      <c r="A940" s="521"/>
      <c r="B940" s="521"/>
      <c r="C940" s="525"/>
      <c r="D940" s="521"/>
      <c r="E940" s="521"/>
      <c r="F940" s="526"/>
      <c r="G940" s="521"/>
    </row>
    <row r="941" spans="1:7">
      <c r="A941" s="521"/>
      <c r="B941" s="521"/>
      <c r="C941" s="525"/>
      <c r="D941" s="521"/>
      <c r="E941" s="521"/>
      <c r="F941" s="526"/>
      <c r="G941" s="521"/>
    </row>
    <row r="942" spans="1:7">
      <c r="A942" s="521"/>
      <c r="B942" s="521"/>
      <c r="C942" s="525"/>
      <c r="D942" s="521"/>
      <c r="E942" s="521"/>
      <c r="F942" s="526"/>
      <c r="G942" s="521"/>
    </row>
    <row r="943" spans="1:7">
      <c r="A943" s="521"/>
      <c r="B943" s="521"/>
      <c r="C943" s="525"/>
      <c r="D943" s="521"/>
      <c r="E943" s="521"/>
      <c r="F943" s="526"/>
      <c r="G943" s="521"/>
    </row>
    <row r="944" spans="1:7">
      <c r="A944" s="521"/>
      <c r="B944" s="521"/>
      <c r="C944" s="525"/>
      <c r="D944" s="521"/>
      <c r="E944" s="521"/>
      <c r="F944" s="526"/>
      <c r="G944" s="521"/>
    </row>
    <row r="945" spans="1:7">
      <c r="A945" s="521"/>
      <c r="B945" s="521"/>
      <c r="C945" s="525"/>
      <c r="D945" s="521"/>
      <c r="E945" s="521"/>
      <c r="F945" s="526"/>
      <c r="G945" s="521"/>
    </row>
    <row r="946" spans="1:7">
      <c r="A946" s="521"/>
      <c r="B946" s="521"/>
      <c r="C946" s="525"/>
      <c r="D946" s="521"/>
      <c r="E946" s="521"/>
      <c r="F946" s="526"/>
      <c r="G946" s="521"/>
    </row>
    <row r="947" spans="1:7">
      <c r="A947" s="521"/>
      <c r="B947" s="521"/>
      <c r="C947" s="525"/>
      <c r="D947" s="521"/>
      <c r="E947" s="521"/>
      <c r="F947" s="526"/>
      <c r="G947" s="521"/>
    </row>
    <row r="948" spans="1:7">
      <c r="A948" s="521"/>
      <c r="B948" s="521"/>
      <c r="C948" s="525"/>
      <c r="D948" s="521"/>
      <c r="E948" s="521"/>
      <c r="F948" s="526"/>
      <c r="G948" s="521"/>
    </row>
    <row r="949" spans="1:7">
      <c r="A949" s="521"/>
      <c r="B949" s="521"/>
      <c r="C949" s="525"/>
      <c r="D949" s="521"/>
      <c r="E949" s="521"/>
      <c r="F949" s="526"/>
      <c r="G949" s="521"/>
    </row>
    <row r="950" spans="1:7">
      <c r="A950" s="521"/>
      <c r="B950" s="521"/>
      <c r="C950" s="525"/>
      <c r="D950" s="521"/>
      <c r="E950" s="521"/>
      <c r="F950" s="526"/>
      <c r="G950" s="521"/>
    </row>
    <row r="951" spans="1:7">
      <c r="A951" s="521"/>
      <c r="B951" s="521"/>
      <c r="C951" s="525"/>
      <c r="D951" s="521"/>
      <c r="E951" s="521"/>
      <c r="F951" s="526"/>
      <c r="G951" s="521"/>
    </row>
    <row r="952" spans="1:7">
      <c r="A952" s="521"/>
      <c r="B952" s="521"/>
      <c r="C952" s="525"/>
      <c r="D952" s="521"/>
      <c r="E952" s="521"/>
      <c r="F952" s="526"/>
      <c r="G952" s="521"/>
    </row>
    <row r="953" spans="1:7">
      <c r="A953" s="521"/>
      <c r="B953" s="521"/>
      <c r="C953" s="525"/>
      <c r="D953" s="521"/>
      <c r="E953" s="521"/>
      <c r="F953" s="526"/>
      <c r="G953" s="521"/>
    </row>
    <row r="954" spans="1:7">
      <c r="A954" s="521"/>
      <c r="B954" s="521"/>
      <c r="C954" s="525"/>
      <c r="D954" s="521"/>
      <c r="E954" s="521"/>
      <c r="F954" s="526"/>
      <c r="G954" s="521"/>
    </row>
    <row r="955" spans="1:7">
      <c r="A955" s="521"/>
      <c r="B955" s="521"/>
      <c r="C955" s="525"/>
      <c r="D955" s="521"/>
      <c r="E955" s="521"/>
      <c r="F955" s="526"/>
      <c r="G955" s="521"/>
    </row>
    <row r="956" spans="1:7">
      <c r="A956" s="521"/>
      <c r="B956" s="521"/>
      <c r="C956" s="525"/>
      <c r="D956" s="521"/>
      <c r="E956" s="521"/>
      <c r="F956" s="526"/>
      <c r="G956" s="521"/>
    </row>
    <row r="957" spans="1:7">
      <c r="A957" s="521"/>
      <c r="B957" s="521"/>
      <c r="C957" s="525"/>
      <c r="D957" s="521"/>
      <c r="E957" s="521"/>
      <c r="F957" s="526"/>
      <c r="G957" s="521"/>
    </row>
    <row r="958" spans="1:7">
      <c r="A958" s="521"/>
      <c r="B958" s="521"/>
      <c r="C958" s="525"/>
      <c r="D958" s="521"/>
      <c r="E958" s="521"/>
      <c r="F958" s="526"/>
      <c r="G958" s="521"/>
    </row>
    <row r="959" spans="1:7">
      <c r="A959" s="521"/>
      <c r="B959" s="521"/>
      <c r="C959" s="525"/>
      <c r="D959" s="521"/>
      <c r="E959" s="521"/>
      <c r="F959" s="526"/>
      <c r="G959" s="521"/>
    </row>
    <row r="960" spans="1:7">
      <c r="A960" s="521"/>
      <c r="B960" s="521"/>
      <c r="C960" s="525"/>
      <c r="D960" s="521"/>
      <c r="E960" s="521"/>
      <c r="F960" s="526"/>
      <c r="G960" s="521"/>
    </row>
    <row r="961" spans="1:7">
      <c r="A961" s="521"/>
      <c r="B961" s="521"/>
      <c r="C961" s="525"/>
      <c r="D961" s="521"/>
      <c r="E961" s="521"/>
      <c r="F961" s="526"/>
      <c r="G961" s="521"/>
    </row>
    <row r="962" spans="1:7">
      <c r="A962" s="521"/>
      <c r="B962" s="521"/>
      <c r="C962" s="525"/>
      <c r="D962" s="521"/>
      <c r="E962" s="521"/>
      <c r="F962" s="526"/>
      <c r="G962" s="521"/>
    </row>
    <row r="963" spans="1:7">
      <c r="A963" s="521"/>
      <c r="B963" s="521"/>
      <c r="C963" s="525"/>
      <c r="D963" s="521"/>
      <c r="E963" s="521"/>
      <c r="F963" s="526"/>
      <c r="G963" s="521"/>
    </row>
    <row r="964" spans="1:7">
      <c r="A964" s="521"/>
      <c r="B964" s="521"/>
      <c r="C964" s="525"/>
      <c r="D964" s="521"/>
      <c r="E964" s="521"/>
      <c r="F964" s="526"/>
      <c r="G964" s="521"/>
    </row>
    <row r="965" spans="1:7">
      <c r="A965" s="521"/>
      <c r="B965" s="521"/>
      <c r="C965" s="525"/>
      <c r="D965" s="521"/>
      <c r="E965" s="521"/>
      <c r="F965" s="526"/>
      <c r="G965" s="521"/>
    </row>
    <row r="966" spans="1:7">
      <c r="A966" s="521"/>
      <c r="B966" s="521"/>
      <c r="C966" s="525"/>
      <c r="D966" s="521"/>
      <c r="E966" s="521"/>
      <c r="F966" s="526"/>
      <c r="G966" s="521"/>
    </row>
    <row r="967" spans="1:7">
      <c r="A967" s="521"/>
      <c r="B967" s="521"/>
      <c r="C967" s="525"/>
      <c r="D967" s="521"/>
      <c r="E967" s="521"/>
      <c r="F967" s="526"/>
      <c r="G967" s="521"/>
    </row>
    <row r="968" spans="1:7">
      <c r="A968" s="521"/>
      <c r="B968" s="521"/>
      <c r="C968" s="525"/>
      <c r="D968" s="521"/>
      <c r="E968" s="521"/>
      <c r="F968" s="526"/>
      <c r="G968" s="521"/>
    </row>
    <row r="969" spans="1:7">
      <c r="A969" s="521"/>
      <c r="B969" s="521"/>
      <c r="C969" s="525"/>
      <c r="D969" s="521"/>
      <c r="E969" s="521"/>
      <c r="F969" s="526"/>
      <c r="G969" s="521"/>
    </row>
    <row r="970" spans="1:7">
      <c r="A970" s="521"/>
      <c r="B970" s="521"/>
      <c r="C970" s="525"/>
      <c r="D970" s="521"/>
      <c r="E970" s="521"/>
      <c r="F970" s="526"/>
      <c r="G970" s="521"/>
    </row>
    <row r="971" spans="1:7">
      <c r="A971" s="521"/>
      <c r="B971" s="521"/>
      <c r="C971" s="525"/>
      <c r="D971" s="521"/>
      <c r="E971" s="521"/>
      <c r="F971" s="526"/>
      <c r="G971" s="521"/>
    </row>
    <row r="972" spans="1:7">
      <c r="A972" s="521"/>
      <c r="B972" s="521"/>
      <c r="C972" s="525"/>
      <c r="D972" s="521"/>
      <c r="E972" s="521"/>
      <c r="F972" s="526"/>
      <c r="G972" s="521"/>
    </row>
    <row r="973" spans="1:7">
      <c r="A973" s="521"/>
      <c r="B973" s="521"/>
      <c r="C973" s="525"/>
      <c r="D973" s="521"/>
      <c r="E973" s="521"/>
      <c r="F973" s="526"/>
      <c r="G973" s="521"/>
    </row>
    <row r="974" spans="1:7">
      <c r="A974" s="521"/>
      <c r="B974" s="521"/>
      <c r="C974" s="525"/>
      <c r="D974" s="521"/>
      <c r="E974" s="521"/>
      <c r="F974" s="526"/>
      <c r="G974" s="521"/>
    </row>
    <row r="975" spans="1:7">
      <c r="A975" s="521"/>
      <c r="B975" s="521"/>
      <c r="C975" s="525"/>
      <c r="D975" s="521"/>
      <c r="E975" s="521"/>
      <c r="F975" s="526"/>
      <c r="G975" s="521"/>
    </row>
    <row r="976" spans="1:7">
      <c r="A976" s="521"/>
      <c r="B976" s="521"/>
      <c r="C976" s="525"/>
      <c r="D976" s="521"/>
      <c r="E976" s="521"/>
      <c r="F976" s="526"/>
      <c r="G976" s="521"/>
    </row>
    <row r="977" spans="1:7">
      <c r="A977" s="521"/>
      <c r="B977" s="521"/>
      <c r="C977" s="525"/>
      <c r="D977" s="521"/>
      <c r="E977" s="521"/>
      <c r="F977" s="526"/>
      <c r="G977" s="521"/>
    </row>
    <row r="978" spans="1:7">
      <c r="A978" s="521"/>
      <c r="B978" s="521"/>
      <c r="C978" s="525"/>
      <c r="D978" s="521"/>
      <c r="E978" s="521"/>
      <c r="F978" s="526"/>
      <c r="G978" s="521"/>
    </row>
    <row r="979" spans="1:7">
      <c r="A979" s="521"/>
      <c r="B979" s="521"/>
      <c r="C979" s="525"/>
      <c r="D979" s="521"/>
      <c r="E979" s="521"/>
      <c r="F979" s="526"/>
      <c r="G979" s="521"/>
    </row>
    <row r="980" spans="1:7">
      <c r="A980" s="521"/>
      <c r="B980" s="521"/>
      <c r="C980" s="525"/>
      <c r="D980" s="521"/>
      <c r="E980" s="521"/>
      <c r="F980" s="526"/>
      <c r="G980" s="521"/>
    </row>
    <row r="981" spans="1:7">
      <c r="A981" s="521"/>
      <c r="B981" s="521"/>
      <c r="C981" s="525"/>
      <c r="D981" s="521"/>
      <c r="E981" s="521"/>
      <c r="F981" s="526"/>
      <c r="G981" s="521"/>
    </row>
    <row r="982" spans="1:7">
      <c r="A982" s="521"/>
      <c r="B982" s="521"/>
      <c r="C982" s="525"/>
      <c r="D982" s="521"/>
      <c r="E982" s="521"/>
      <c r="F982" s="526"/>
      <c r="G982" s="521"/>
    </row>
    <row r="983" spans="1:7">
      <c r="A983" s="521"/>
      <c r="B983" s="521"/>
      <c r="C983" s="525"/>
      <c r="D983" s="521"/>
      <c r="E983" s="521"/>
      <c r="F983" s="526"/>
      <c r="G983" s="521"/>
    </row>
    <row r="984" spans="1:7">
      <c r="A984" s="521"/>
      <c r="B984" s="521"/>
      <c r="C984" s="525"/>
      <c r="D984" s="521"/>
      <c r="E984" s="521"/>
      <c r="F984" s="526"/>
      <c r="G984" s="521"/>
    </row>
    <row r="985" spans="1:7">
      <c r="A985" s="521"/>
      <c r="B985" s="521"/>
      <c r="C985" s="525"/>
      <c r="D985" s="521"/>
      <c r="E985" s="521"/>
      <c r="F985" s="526"/>
      <c r="G985" s="521"/>
    </row>
    <row r="986" spans="1:7">
      <c r="A986" s="521"/>
      <c r="B986" s="521"/>
      <c r="C986" s="525"/>
      <c r="D986" s="521"/>
      <c r="E986" s="521"/>
      <c r="F986" s="526"/>
      <c r="G986" s="521"/>
    </row>
    <row r="987" spans="1:7">
      <c r="A987" s="521"/>
      <c r="B987" s="521"/>
      <c r="C987" s="525"/>
      <c r="D987" s="521"/>
      <c r="E987" s="521"/>
      <c r="F987" s="526"/>
      <c r="G987" s="521"/>
    </row>
    <row r="988" spans="1:7">
      <c r="A988" s="521"/>
      <c r="B988" s="521"/>
      <c r="C988" s="525"/>
      <c r="D988" s="521"/>
      <c r="E988" s="521"/>
      <c r="F988" s="526"/>
      <c r="G988" s="521"/>
    </row>
    <row r="989" spans="1:7">
      <c r="A989" s="521"/>
      <c r="B989" s="521"/>
      <c r="C989" s="525"/>
      <c r="D989" s="521"/>
      <c r="E989" s="521"/>
      <c r="F989" s="526"/>
      <c r="G989" s="521"/>
    </row>
    <row r="990" spans="1:7">
      <c r="A990" s="521"/>
      <c r="B990" s="521"/>
      <c r="C990" s="525"/>
      <c r="D990" s="521"/>
      <c r="E990" s="521"/>
      <c r="F990" s="526"/>
      <c r="G990" s="521"/>
    </row>
    <row r="991" spans="1:7">
      <c r="A991" s="521"/>
      <c r="B991" s="521"/>
      <c r="C991" s="525"/>
      <c r="D991" s="521"/>
      <c r="E991" s="521"/>
      <c r="F991" s="526"/>
      <c r="G991" s="521"/>
    </row>
    <row r="992" spans="1:7">
      <c r="A992" s="521"/>
      <c r="B992" s="521"/>
      <c r="C992" s="525"/>
      <c r="D992" s="521"/>
      <c r="E992" s="521"/>
      <c r="F992" s="526"/>
      <c r="G992" s="521"/>
    </row>
    <row r="993" spans="1:7">
      <c r="A993" s="521"/>
      <c r="B993" s="521"/>
      <c r="C993" s="525"/>
      <c r="D993" s="521"/>
      <c r="E993" s="521"/>
      <c r="F993" s="526"/>
      <c r="G993" s="521"/>
    </row>
    <row r="994" spans="1:7">
      <c r="A994" s="521"/>
      <c r="B994" s="521"/>
      <c r="C994" s="525"/>
      <c r="D994" s="521"/>
      <c r="E994" s="521"/>
      <c r="F994" s="526"/>
      <c r="G994" s="521"/>
    </row>
    <row r="995" spans="1:7">
      <c r="A995" s="521"/>
      <c r="B995" s="521"/>
      <c r="C995" s="525"/>
      <c r="D995" s="521"/>
      <c r="E995" s="521"/>
      <c r="F995" s="526"/>
      <c r="G995" s="521"/>
    </row>
    <row r="996" spans="1:7">
      <c r="A996" s="521"/>
      <c r="B996" s="521"/>
      <c r="C996" s="525"/>
      <c r="D996" s="521"/>
      <c r="E996" s="521"/>
      <c r="F996" s="526"/>
      <c r="G996" s="521"/>
    </row>
    <row r="997" spans="1:7">
      <c r="A997" s="521"/>
      <c r="B997" s="521"/>
      <c r="C997" s="525"/>
      <c r="D997" s="521"/>
      <c r="E997" s="521"/>
      <c r="F997" s="526"/>
      <c r="G997" s="521"/>
    </row>
    <row r="998" spans="1:7">
      <c r="A998" s="521"/>
      <c r="B998" s="521"/>
      <c r="C998" s="525"/>
      <c r="D998" s="521"/>
      <c r="E998" s="521"/>
      <c r="F998" s="526"/>
      <c r="G998" s="521"/>
    </row>
    <row r="999" spans="1:7">
      <c r="A999" s="521"/>
      <c r="B999" s="521"/>
      <c r="C999" s="525"/>
      <c r="D999" s="521"/>
      <c r="E999" s="521"/>
      <c r="F999" s="526"/>
      <c r="G999" s="521"/>
    </row>
    <row r="1000" spans="1:7">
      <c r="A1000" s="521"/>
      <c r="B1000" s="521"/>
      <c r="C1000" s="525"/>
      <c r="D1000" s="521"/>
      <c r="E1000" s="521"/>
      <c r="F1000" s="526"/>
      <c r="G1000" s="521"/>
    </row>
    <row r="1001" spans="1:7">
      <c r="A1001" s="521"/>
      <c r="B1001" s="521"/>
      <c r="C1001" s="525"/>
      <c r="D1001" s="521"/>
      <c r="E1001" s="521"/>
      <c r="F1001" s="526"/>
      <c r="G1001" s="521"/>
    </row>
    <row r="1002" spans="1:7">
      <c r="A1002" s="521"/>
      <c r="B1002" s="521"/>
      <c r="C1002" s="525"/>
      <c r="D1002" s="521"/>
      <c r="E1002" s="521"/>
      <c r="F1002" s="526"/>
      <c r="G1002" s="521"/>
    </row>
    <row r="1003" spans="1:7">
      <c r="A1003" s="521"/>
      <c r="B1003" s="521"/>
      <c r="C1003" s="525"/>
      <c r="D1003" s="521"/>
      <c r="E1003" s="521"/>
      <c r="F1003" s="526"/>
      <c r="G1003" s="521"/>
    </row>
    <row r="1004" spans="1:7">
      <c r="A1004" s="521"/>
      <c r="B1004" s="521"/>
      <c r="C1004" s="525"/>
      <c r="D1004" s="521"/>
      <c r="E1004" s="521"/>
      <c r="F1004" s="526"/>
      <c r="G1004" s="521"/>
    </row>
    <row r="1005" spans="1:7">
      <c r="A1005" s="521"/>
      <c r="B1005" s="521"/>
      <c r="C1005" s="525"/>
      <c r="D1005" s="521"/>
      <c r="E1005" s="521"/>
      <c r="F1005" s="526"/>
      <c r="G1005" s="521"/>
    </row>
    <row r="1006" spans="1:7">
      <c r="A1006" s="521"/>
      <c r="B1006" s="521"/>
      <c r="C1006" s="525"/>
      <c r="D1006" s="521"/>
      <c r="E1006" s="521"/>
      <c r="F1006" s="526"/>
      <c r="G1006" s="521"/>
    </row>
    <row r="1007" spans="1:7">
      <c r="A1007" s="521"/>
      <c r="B1007" s="521"/>
      <c r="C1007" s="525"/>
      <c r="D1007" s="521"/>
      <c r="E1007" s="521"/>
      <c r="F1007" s="526"/>
      <c r="G1007" s="521"/>
    </row>
    <row r="1008" spans="1:7">
      <c r="A1008" s="521"/>
      <c r="B1008" s="521"/>
      <c r="C1008" s="525"/>
      <c r="D1008" s="521"/>
      <c r="E1008" s="521"/>
      <c r="F1008" s="526"/>
      <c r="G1008" s="521"/>
    </row>
    <row r="1009" spans="1:7">
      <c r="A1009" s="521"/>
      <c r="B1009" s="521"/>
      <c r="C1009" s="525"/>
      <c r="D1009" s="521"/>
      <c r="E1009" s="521"/>
      <c r="F1009" s="526"/>
      <c r="G1009" s="521"/>
    </row>
    <row r="1010" spans="1:7">
      <c r="A1010" s="521"/>
      <c r="B1010" s="521"/>
      <c r="C1010" s="525"/>
      <c r="D1010" s="521"/>
      <c r="E1010" s="521"/>
      <c r="F1010" s="526"/>
      <c r="G1010" s="521"/>
    </row>
    <row r="1011" spans="1:7">
      <c r="A1011" s="521"/>
      <c r="B1011" s="521"/>
      <c r="C1011" s="525"/>
      <c r="D1011" s="521"/>
      <c r="E1011" s="521"/>
      <c r="F1011" s="526"/>
      <c r="G1011" s="521"/>
    </row>
    <row r="1012" spans="1:7">
      <c r="A1012" s="521"/>
      <c r="B1012" s="521"/>
      <c r="C1012" s="525"/>
      <c r="D1012" s="521"/>
      <c r="E1012" s="521"/>
      <c r="F1012" s="526"/>
      <c r="G1012" s="521"/>
    </row>
    <row r="1013" spans="1:7">
      <c r="A1013" s="521"/>
      <c r="B1013" s="521"/>
      <c r="C1013" s="525"/>
      <c r="D1013" s="521"/>
      <c r="E1013" s="521"/>
      <c r="F1013" s="526"/>
      <c r="G1013" s="521"/>
    </row>
    <row r="1014" spans="1:7">
      <c r="A1014" s="521"/>
      <c r="B1014" s="521"/>
      <c r="C1014" s="525"/>
      <c r="D1014" s="521"/>
      <c r="E1014" s="521"/>
      <c r="F1014" s="526"/>
      <c r="G1014" s="521"/>
    </row>
    <row r="1015" spans="1:7">
      <c r="A1015" s="521"/>
      <c r="B1015" s="521"/>
      <c r="C1015" s="525"/>
      <c r="D1015" s="521"/>
      <c r="E1015" s="521"/>
      <c r="F1015" s="526"/>
      <c r="G1015" s="521"/>
    </row>
    <row r="1016" spans="1:7">
      <c r="A1016" s="521"/>
      <c r="B1016" s="521"/>
      <c r="C1016" s="525"/>
      <c r="D1016" s="521"/>
      <c r="E1016" s="521"/>
      <c r="F1016" s="526"/>
      <c r="G1016" s="521"/>
    </row>
    <row r="1017" spans="1:7">
      <c r="A1017" s="521"/>
      <c r="B1017" s="521"/>
      <c r="C1017" s="525"/>
      <c r="D1017" s="521"/>
      <c r="E1017" s="521"/>
      <c r="F1017" s="526"/>
      <c r="G1017" s="521"/>
    </row>
    <row r="1018" spans="1:7">
      <c r="A1018" s="521"/>
      <c r="B1018" s="521"/>
      <c r="C1018" s="525"/>
      <c r="D1018" s="521"/>
      <c r="E1018" s="521"/>
      <c r="F1018" s="526"/>
      <c r="G1018" s="521"/>
    </row>
    <row r="1019" spans="1:7">
      <c r="A1019" s="521"/>
      <c r="B1019" s="521"/>
      <c r="C1019" s="525"/>
      <c r="D1019" s="521"/>
      <c r="E1019" s="521"/>
      <c r="F1019" s="526"/>
      <c r="G1019" s="521"/>
    </row>
    <row r="1020" spans="1:7">
      <c r="A1020" s="521"/>
      <c r="B1020" s="521"/>
      <c r="C1020" s="525"/>
      <c r="D1020" s="521"/>
      <c r="E1020" s="521"/>
      <c r="F1020" s="526"/>
      <c r="G1020" s="521"/>
    </row>
    <row r="1021" spans="1:7">
      <c r="A1021" s="521"/>
      <c r="B1021" s="521"/>
      <c r="C1021" s="525"/>
      <c r="D1021" s="521"/>
      <c r="E1021" s="521"/>
      <c r="F1021" s="526"/>
      <c r="G1021" s="521"/>
    </row>
    <row r="1022" spans="1:7">
      <c r="A1022" s="521"/>
      <c r="B1022" s="521"/>
      <c r="C1022" s="525"/>
      <c r="D1022" s="521"/>
      <c r="E1022" s="521"/>
      <c r="F1022" s="526"/>
      <c r="G1022" s="521"/>
    </row>
    <row r="1023" spans="1:7">
      <c r="A1023" s="521"/>
      <c r="B1023" s="521"/>
      <c r="C1023" s="525"/>
      <c r="D1023" s="521"/>
      <c r="E1023" s="521"/>
      <c r="F1023" s="526"/>
      <c r="G1023" s="521"/>
    </row>
    <row r="1024" spans="1:7">
      <c r="A1024" s="521"/>
      <c r="B1024" s="521"/>
      <c r="C1024" s="525"/>
      <c r="D1024" s="521"/>
      <c r="E1024" s="521"/>
      <c r="F1024" s="526"/>
      <c r="G1024" s="521"/>
    </row>
    <row r="1025" spans="1:7">
      <c r="A1025" s="521"/>
      <c r="B1025" s="521"/>
      <c r="C1025" s="525"/>
      <c r="D1025" s="521"/>
      <c r="E1025" s="521"/>
      <c r="F1025" s="526"/>
      <c r="G1025" s="521"/>
    </row>
    <row r="1026" spans="1:7">
      <c r="A1026" s="521"/>
      <c r="B1026" s="521"/>
      <c r="C1026" s="525"/>
      <c r="D1026" s="521"/>
      <c r="E1026" s="521"/>
      <c r="F1026" s="526"/>
      <c r="G1026" s="521"/>
    </row>
    <row r="1027" spans="1:7">
      <c r="A1027" s="521"/>
      <c r="B1027" s="521"/>
      <c r="C1027" s="525"/>
      <c r="D1027" s="521"/>
      <c r="E1027" s="521"/>
      <c r="F1027" s="526"/>
      <c r="G1027" s="521"/>
    </row>
    <row r="1028" spans="1:7">
      <c r="A1028" s="521"/>
      <c r="B1028" s="521"/>
      <c r="C1028" s="525"/>
      <c r="D1028" s="521"/>
      <c r="E1028" s="521"/>
      <c r="F1028" s="526"/>
      <c r="G1028" s="521"/>
    </row>
    <row r="1029" spans="1:7">
      <c r="A1029" s="521"/>
      <c r="B1029" s="521"/>
      <c r="C1029" s="525"/>
      <c r="D1029" s="521"/>
      <c r="E1029" s="521"/>
      <c r="F1029" s="526"/>
      <c r="G1029" s="521"/>
    </row>
    <row r="1030" spans="1:7">
      <c r="A1030" s="521"/>
      <c r="B1030" s="521"/>
      <c r="C1030" s="525"/>
      <c r="D1030" s="521"/>
      <c r="E1030" s="521"/>
      <c r="F1030" s="526"/>
      <c r="G1030" s="521"/>
    </row>
    <row r="1031" spans="1:7">
      <c r="A1031" s="521"/>
      <c r="B1031" s="521"/>
      <c r="C1031" s="525"/>
      <c r="D1031" s="521"/>
      <c r="E1031" s="521"/>
      <c r="F1031" s="526"/>
      <c r="G1031" s="521"/>
    </row>
    <row r="1032" spans="1:7">
      <c r="A1032" s="521"/>
      <c r="B1032" s="521"/>
      <c r="C1032" s="525"/>
      <c r="D1032" s="521"/>
      <c r="E1032" s="521"/>
      <c r="F1032" s="526"/>
      <c r="G1032" s="521"/>
    </row>
    <row r="1033" spans="1:7">
      <c r="A1033" s="521"/>
      <c r="B1033" s="521"/>
      <c r="C1033" s="525"/>
      <c r="D1033" s="521"/>
      <c r="E1033" s="521"/>
      <c r="F1033" s="526"/>
      <c r="G1033" s="521"/>
    </row>
    <row r="1034" spans="1:7">
      <c r="A1034" s="521"/>
      <c r="B1034" s="521"/>
      <c r="C1034" s="525"/>
      <c r="D1034" s="521"/>
      <c r="E1034" s="521"/>
      <c r="F1034" s="526"/>
      <c r="G1034" s="521"/>
    </row>
    <row r="1035" spans="1:7">
      <c r="A1035" s="521"/>
      <c r="B1035" s="521"/>
      <c r="C1035" s="525"/>
      <c r="D1035" s="521"/>
      <c r="E1035" s="521"/>
      <c r="F1035" s="526"/>
      <c r="G1035" s="521"/>
    </row>
    <row r="1036" spans="1:7">
      <c r="A1036" s="521"/>
      <c r="B1036" s="521"/>
      <c r="C1036" s="525"/>
      <c r="D1036" s="521"/>
      <c r="E1036" s="521"/>
      <c r="F1036" s="526"/>
      <c r="G1036" s="521"/>
    </row>
    <row r="1037" spans="1:7">
      <c r="A1037" s="521"/>
      <c r="B1037" s="521"/>
      <c r="C1037" s="525"/>
      <c r="D1037" s="521"/>
      <c r="E1037" s="521"/>
      <c r="F1037" s="526"/>
      <c r="G1037" s="521"/>
    </row>
    <row r="1038" spans="1:7">
      <c r="A1038" s="521"/>
      <c r="B1038" s="521"/>
      <c r="C1038" s="525"/>
      <c r="D1038" s="521"/>
      <c r="E1038" s="521"/>
      <c r="F1038" s="526"/>
      <c r="G1038" s="521"/>
    </row>
    <row r="1039" spans="1:7">
      <c r="A1039" s="521"/>
      <c r="B1039" s="521"/>
      <c r="C1039" s="525"/>
      <c r="D1039" s="521"/>
      <c r="E1039" s="521"/>
      <c r="F1039" s="526"/>
      <c r="G1039" s="521"/>
    </row>
    <row r="1040" spans="1:7">
      <c r="A1040" s="521"/>
      <c r="B1040" s="521"/>
      <c r="C1040" s="525"/>
      <c r="D1040" s="521"/>
      <c r="E1040" s="521"/>
      <c r="F1040" s="526"/>
      <c r="G1040" s="521"/>
    </row>
    <row r="1041" spans="1:7">
      <c r="A1041" s="521"/>
      <c r="B1041" s="521"/>
      <c r="C1041" s="525"/>
      <c r="D1041" s="521"/>
      <c r="E1041" s="521"/>
      <c r="F1041" s="526"/>
      <c r="G1041" s="521"/>
    </row>
    <row r="1042" spans="1:7">
      <c r="A1042" s="521"/>
      <c r="B1042" s="521"/>
      <c r="C1042" s="525"/>
      <c r="D1042" s="521"/>
      <c r="E1042" s="521"/>
      <c r="F1042" s="526"/>
      <c r="G1042" s="521"/>
    </row>
    <row r="1043" spans="1:7">
      <c r="A1043" s="521"/>
      <c r="B1043" s="521"/>
      <c r="C1043" s="525"/>
      <c r="D1043" s="521"/>
      <c r="E1043" s="521"/>
      <c r="F1043" s="526"/>
      <c r="G1043" s="521"/>
    </row>
    <row r="1044" spans="1:7">
      <c r="A1044" s="521"/>
      <c r="B1044" s="521"/>
      <c r="C1044" s="525"/>
      <c r="D1044" s="521"/>
      <c r="E1044" s="521"/>
      <c r="F1044" s="526"/>
      <c r="G1044" s="521"/>
    </row>
    <row r="1045" spans="1:7">
      <c r="A1045" s="521"/>
      <c r="B1045" s="521"/>
      <c r="C1045" s="525"/>
      <c r="D1045" s="521"/>
      <c r="E1045" s="521"/>
      <c r="F1045" s="526"/>
      <c r="G1045" s="521"/>
    </row>
    <row r="1046" spans="1:7">
      <c r="A1046" s="521"/>
      <c r="B1046" s="521"/>
      <c r="C1046" s="525"/>
      <c r="D1046" s="521"/>
      <c r="E1046" s="521"/>
      <c r="F1046" s="526"/>
      <c r="G1046" s="521"/>
    </row>
    <row r="1047" spans="1:7">
      <c r="A1047" s="521"/>
      <c r="B1047" s="521"/>
      <c r="C1047" s="525"/>
      <c r="D1047" s="521"/>
      <c r="E1047" s="521"/>
      <c r="F1047" s="526"/>
      <c r="G1047" s="521"/>
    </row>
    <row r="1048" spans="1:7">
      <c r="A1048" s="521"/>
      <c r="B1048" s="521"/>
      <c r="C1048" s="525"/>
      <c r="D1048" s="521"/>
      <c r="E1048" s="521"/>
      <c r="F1048" s="526"/>
      <c r="G1048" s="521"/>
    </row>
    <row r="1049" spans="1:7">
      <c r="A1049" s="521"/>
      <c r="B1049" s="521"/>
      <c r="C1049" s="525"/>
      <c r="D1049" s="521"/>
      <c r="E1049" s="521"/>
      <c r="F1049" s="526"/>
      <c r="G1049" s="521"/>
    </row>
    <row r="1050" spans="1:7">
      <c r="A1050" s="521"/>
      <c r="B1050" s="521"/>
      <c r="C1050" s="525"/>
      <c r="D1050" s="521"/>
      <c r="E1050" s="521"/>
      <c r="F1050" s="526"/>
      <c r="G1050" s="521"/>
    </row>
    <row r="1051" spans="1:7">
      <c r="A1051" s="521"/>
      <c r="B1051" s="521"/>
      <c r="C1051" s="525"/>
      <c r="D1051" s="521"/>
      <c r="E1051" s="521"/>
      <c r="F1051" s="526"/>
      <c r="G1051" s="521"/>
    </row>
    <row r="1052" spans="1:7">
      <c r="A1052" s="521"/>
      <c r="B1052" s="521"/>
      <c r="C1052" s="525"/>
      <c r="D1052" s="521"/>
      <c r="E1052" s="521"/>
      <c r="F1052" s="526"/>
      <c r="G1052" s="521"/>
    </row>
    <row r="1053" spans="1:7">
      <c r="A1053" s="521"/>
      <c r="B1053" s="521"/>
      <c r="C1053" s="525"/>
      <c r="D1053" s="521"/>
      <c r="E1053" s="521"/>
      <c r="F1053" s="526"/>
      <c r="G1053" s="521"/>
    </row>
    <row r="1054" spans="1:7">
      <c r="A1054" s="521"/>
      <c r="B1054" s="521"/>
      <c r="C1054" s="525"/>
      <c r="D1054" s="521"/>
      <c r="E1054" s="521"/>
      <c r="F1054" s="526"/>
      <c r="G1054" s="521"/>
    </row>
    <row r="1055" spans="1:7">
      <c r="A1055" s="521"/>
      <c r="B1055" s="521"/>
      <c r="C1055" s="525"/>
      <c r="D1055" s="521"/>
      <c r="E1055" s="521"/>
      <c r="F1055" s="526"/>
      <c r="G1055" s="521"/>
    </row>
    <row r="1056" spans="1:7">
      <c r="A1056" s="521"/>
      <c r="B1056" s="521"/>
      <c r="C1056" s="525"/>
      <c r="D1056" s="521"/>
      <c r="E1056" s="521"/>
      <c r="F1056" s="526"/>
      <c r="G1056" s="521"/>
    </row>
    <row r="1057" spans="1:7">
      <c r="A1057" s="521"/>
      <c r="B1057" s="521"/>
      <c r="C1057" s="525"/>
      <c r="D1057" s="521"/>
      <c r="E1057" s="521"/>
      <c r="F1057" s="526"/>
      <c r="G1057" s="521"/>
    </row>
    <row r="1058" spans="1:7">
      <c r="A1058" s="521"/>
      <c r="B1058" s="521"/>
      <c r="C1058" s="525"/>
      <c r="D1058" s="521"/>
      <c r="E1058" s="521"/>
      <c r="F1058" s="526"/>
      <c r="G1058" s="521"/>
    </row>
    <row r="1059" spans="1:7">
      <c r="A1059" s="521"/>
      <c r="B1059" s="521"/>
      <c r="C1059" s="525"/>
      <c r="D1059" s="521"/>
      <c r="E1059" s="521"/>
      <c r="F1059" s="526"/>
      <c r="G1059" s="521"/>
    </row>
    <row r="1060" spans="1:7">
      <c r="A1060" s="521"/>
      <c r="B1060" s="521"/>
      <c r="C1060" s="525"/>
      <c r="D1060" s="521"/>
      <c r="E1060" s="521"/>
      <c r="F1060" s="526"/>
      <c r="G1060" s="521"/>
    </row>
    <row r="1061" spans="1:7">
      <c r="A1061" s="521"/>
      <c r="B1061" s="521"/>
      <c r="C1061" s="525"/>
      <c r="D1061" s="521"/>
      <c r="E1061" s="521"/>
      <c r="F1061" s="526"/>
      <c r="G1061" s="521"/>
    </row>
    <row r="1062" spans="1:7">
      <c r="A1062" s="521"/>
      <c r="B1062" s="521"/>
      <c r="C1062" s="525"/>
      <c r="D1062" s="521"/>
      <c r="E1062" s="521"/>
      <c r="F1062" s="526"/>
      <c r="G1062" s="521"/>
    </row>
    <row r="1063" spans="1:7">
      <c r="A1063" s="521"/>
      <c r="B1063" s="521"/>
      <c r="C1063" s="525"/>
      <c r="D1063" s="521"/>
      <c r="E1063" s="521"/>
      <c r="F1063" s="526"/>
      <c r="G1063" s="521"/>
    </row>
    <row r="1064" spans="1:7">
      <c r="A1064" s="521"/>
      <c r="B1064" s="521"/>
      <c r="C1064" s="525"/>
      <c r="D1064" s="521"/>
      <c r="E1064" s="521"/>
      <c r="F1064" s="526"/>
      <c r="G1064" s="521"/>
    </row>
    <row r="1065" spans="1:7">
      <c r="A1065" s="521"/>
      <c r="B1065" s="521"/>
      <c r="C1065" s="525"/>
      <c r="D1065" s="521"/>
      <c r="E1065" s="521"/>
      <c r="F1065" s="526"/>
      <c r="G1065" s="521"/>
    </row>
    <row r="1066" spans="1:7">
      <c r="A1066" s="521"/>
      <c r="B1066" s="521"/>
      <c r="C1066" s="525"/>
      <c r="D1066" s="521"/>
      <c r="E1066" s="521"/>
      <c r="F1066" s="526"/>
      <c r="G1066" s="521"/>
    </row>
    <row r="1067" spans="1:7">
      <c r="A1067" s="521"/>
      <c r="B1067" s="521"/>
      <c r="C1067" s="525"/>
      <c r="D1067" s="521"/>
      <c r="E1067" s="521"/>
      <c r="F1067" s="526"/>
      <c r="G1067" s="521"/>
    </row>
    <row r="1068" spans="1:7">
      <c r="A1068" s="521"/>
      <c r="B1068" s="521"/>
      <c r="C1068" s="525"/>
      <c r="D1068" s="521"/>
      <c r="E1068" s="521"/>
      <c r="F1068" s="526"/>
      <c r="G1068" s="521"/>
    </row>
    <row r="1069" spans="1:7">
      <c r="A1069" s="521"/>
      <c r="B1069" s="521"/>
      <c r="C1069" s="525"/>
      <c r="D1069" s="521"/>
      <c r="E1069" s="521"/>
      <c r="F1069" s="526"/>
      <c r="G1069" s="521"/>
    </row>
    <row r="1070" spans="1:7">
      <c r="A1070" s="521"/>
      <c r="B1070" s="521"/>
      <c r="C1070" s="525"/>
      <c r="D1070" s="521"/>
      <c r="E1070" s="521"/>
      <c r="F1070" s="526"/>
      <c r="G1070" s="521"/>
    </row>
    <row r="1071" spans="1:7">
      <c r="A1071" s="521"/>
      <c r="B1071" s="521"/>
      <c r="C1071" s="525"/>
      <c r="D1071" s="521"/>
      <c r="E1071" s="521"/>
      <c r="F1071" s="526"/>
      <c r="G1071" s="521"/>
    </row>
    <row r="1072" spans="1:7">
      <c r="A1072" s="521"/>
      <c r="B1072" s="521"/>
      <c r="C1072" s="525"/>
      <c r="D1072" s="521"/>
      <c r="E1072" s="521"/>
      <c r="F1072" s="526"/>
      <c r="G1072" s="521"/>
    </row>
    <row r="1073" spans="1:7">
      <c r="A1073" s="521"/>
      <c r="B1073" s="521"/>
      <c r="C1073" s="525"/>
      <c r="D1073" s="521"/>
      <c r="E1073" s="521"/>
      <c r="F1073" s="526"/>
      <c r="G1073" s="521"/>
    </row>
    <row r="1074" spans="1:7">
      <c r="A1074" s="521"/>
      <c r="B1074" s="521"/>
      <c r="C1074" s="525"/>
      <c r="D1074" s="521"/>
      <c r="E1074" s="521"/>
      <c r="F1074" s="526"/>
      <c r="G1074" s="521"/>
    </row>
    <row r="1075" spans="1:7">
      <c r="A1075" s="521"/>
      <c r="B1075" s="521"/>
      <c r="C1075" s="525"/>
      <c r="D1075" s="521"/>
      <c r="E1075" s="521"/>
      <c r="F1075" s="526"/>
      <c r="G1075" s="521"/>
    </row>
    <row r="1076" spans="1:7">
      <c r="A1076" s="521"/>
      <c r="B1076" s="521"/>
      <c r="C1076" s="525"/>
      <c r="D1076" s="521"/>
      <c r="E1076" s="521"/>
      <c r="F1076" s="526"/>
      <c r="G1076" s="521"/>
    </row>
    <row r="1077" spans="1:7">
      <c r="A1077" s="521"/>
      <c r="B1077" s="521"/>
      <c r="C1077" s="525"/>
      <c r="D1077" s="521"/>
      <c r="E1077" s="521"/>
      <c r="F1077" s="526"/>
      <c r="G1077" s="521"/>
    </row>
    <row r="1078" spans="1:7">
      <c r="A1078" s="521"/>
      <c r="B1078" s="521"/>
      <c r="C1078" s="525"/>
      <c r="D1078" s="521"/>
      <c r="E1078" s="521"/>
      <c r="F1078" s="526"/>
      <c r="G1078" s="521"/>
    </row>
    <row r="1079" spans="1:7">
      <c r="A1079" s="521"/>
      <c r="B1079" s="521"/>
      <c r="C1079" s="525"/>
      <c r="D1079" s="521"/>
      <c r="E1079" s="521"/>
      <c r="F1079" s="526"/>
      <c r="G1079" s="521"/>
    </row>
    <row r="1080" spans="1:7">
      <c r="A1080" s="521"/>
      <c r="B1080" s="521"/>
      <c r="C1080" s="525"/>
      <c r="D1080" s="521"/>
      <c r="E1080" s="521"/>
      <c r="F1080" s="526"/>
      <c r="G1080" s="521"/>
    </row>
    <row r="1081" spans="1:7">
      <c r="A1081" s="521"/>
      <c r="B1081" s="521"/>
      <c r="C1081" s="525"/>
      <c r="D1081" s="521"/>
      <c r="E1081" s="521"/>
      <c r="F1081" s="526"/>
      <c r="G1081" s="521"/>
    </row>
    <row r="1082" spans="1:7">
      <c r="A1082" s="521"/>
      <c r="B1082" s="521"/>
      <c r="C1082" s="525"/>
      <c r="D1082" s="521"/>
      <c r="E1082" s="521"/>
      <c r="F1082" s="526"/>
      <c r="G1082" s="521"/>
    </row>
    <row r="1083" spans="1:7">
      <c r="A1083" s="521"/>
      <c r="B1083" s="521"/>
      <c r="C1083" s="525"/>
      <c r="D1083" s="521"/>
      <c r="E1083" s="521"/>
      <c r="F1083" s="526"/>
      <c r="G1083" s="521"/>
    </row>
    <row r="1084" spans="1:7">
      <c r="A1084" s="521"/>
      <c r="B1084" s="521"/>
      <c r="C1084" s="525"/>
      <c r="D1084" s="521"/>
      <c r="E1084" s="521"/>
      <c r="F1084" s="526"/>
      <c r="G1084" s="521"/>
    </row>
    <row r="1085" spans="1:7">
      <c r="A1085" s="521"/>
      <c r="B1085" s="521"/>
      <c r="C1085" s="525"/>
      <c r="D1085" s="521"/>
      <c r="E1085" s="521"/>
      <c r="F1085" s="526"/>
      <c r="G1085" s="521"/>
    </row>
    <row r="1086" spans="1:7">
      <c r="A1086" s="521"/>
      <c r="B1086" s="521"/>
      <c r="C1086" s="525"/>
      <c r="D1086" s="521"/>
      <c r="E1086" s="521"/>
      <c r="F1086" s="526"/>
      <c r="G1086" s="521"/>
    </row>
    <row r="1087" spans="1:7">
      <c r="A1087" s="521"/>
      <c r="B1087" s="521"/>
      <c r="C1087" s="525"/>
      <c r="D1087" s="521"/>
      <c r="E1087" s="521"/>
      <c r="F1087" s="526"/>
      <c r="G1087" s="521"/>
    </row>
    <row r="1088" spans="1:7">
      <c r="A1088" s="521"/>
      <c r="B1088" s="521"/>
      <c r="C1088" s="525"/>
      <c r="D1088" s="521"/>
      <c r="E1088" s="521"/>
      <c r="F1088" s="526"/>
      <c r="G1088" s="521"/>
    </row>
    <row r="1089" spans="1:7">
      <c r="A1089" s="521"/>
      <c r="B1089" s="521"/>
      <c r="C1089" s="525"/>
      <c r="D1089" s="521"/>
      <c r="E1089" s="521"/>
      <c r="F1089" s="526"/>
      <c r="G1089" s="521"/>
    </row>
    <row r="1090" spans="1:7">
      <c r="A1090" s="521"/>
      <c r="B1090" s="521"/>
      <c r="C1090" s="525"/>
      <c r="D1090" s="521"/>
      <c r="E1090" s="521"/>
      <c r="F1090" s="526"/>
      <c r="G1090" s="521"/>
    </row>
    <row r="1091" spans="1:7">
      <c r="A1091" s="521"/>
      <c r="B1091" s="521"/>
      <c r="C1091" s="525"/>
      <c r="D1091" s="521"/>
      <c r="E1091" s="521"/>
      <c r="F1091" s="526"/>
      <c r="G1091" s="521"/>
    </row>
    <row r="1092" spans="1:7">
      <c r="A1092" s="521"/>
      <c r="B1092" s="521"/>
      <c r="C1092" s="525"/>
      <c r="D1092" s="521"/>
      <c r="E1092" s="521"/>
      <c r="F1092" s="526"/>
      <c r="G1092" s="521"/>
    </row>
    <row r="1093" spans="1:7">
      <c r="A1093" s="521"/>
      <c r="B1093" s="521"/>
      <c r="C1093" s="525"/>
      <c r="D1093" s="521"/>
      <c r="E1093" s="521"/>
      <c r="F1093" s="526"/>
      <c r="G1093" s="521"/>
    </row>
    <row r="1094" spans="1:7">
      <c r="A1094" s="521"/>
      <c r="B1094" s="521"/>
      <c r="C1094" s="525"/>
      <c r="D1094" s="521"/>
      <c r="E1094" s="521"/>
      <c r="F1094" s="526"/>
      <c r="G1094" s="521"/>
    </row>
    <row r="1095" spans="1:7">
      <c r="A1095" s="521"/>
      <c r="B1095" s="521"/>
      <c r="C1095" s="525"/>
      <c r="D1095" s="521"/>
      <c r="E1095" s="521"/>
      <c r="F1095" s="526"/>
      <c r="G1095" s="521"/>
    </row>
    <row r="1096" spans="1:7">
      <c r="A1096" s="521"/>
      <c r="B1096" s="521"/>
      <c r="C1096" s="525"/>
      <c r="D1096" s="521"/>
      <c r="E1096" s="521"/>
      <c r="F1096" s="526"/>
      <c r="G1096" s="521"/>
    </row>
    <row r="1097" spans="1:7">
      <c r="A1097" s="521"/>
      <c r="B1097" s="521"/>
      <c r="C1097" s="525"/>
      <c r="D1097" s="521"/>
      <c r="E1097" s="521"/>
      <c r="F1097" s="526"/>
      <c r="G1097" s="521"/>
    </row>
    <row r="1098" spans="1:7">
      <c r="A1098" s="521"/>
      <c r="B1098" s="521"/>
      <c r="C1098" s="525"/>
      <c r="D1098" s="521"/>
      <c r="E1098" s="521"/>
      <c r="F1098" s="526"/>
      <c r="G1098" s="521"/>
    </row>
    <row r="1099" spans="1:7">
      <c r="A1099" s="521"/>
      <c r="B1099" s="521"/>
      <c r="C1099" s="525"/>
      <c r="D1099" s="521"/>
      <c r="E1099" s="521"/>
      <c r="F1099" s="526"/>
      <c r="G1099" s="521"/>
    </row>
    <row r="1100" spans="1:7">
      <c r="A1100" s="521"/>
      <c r="B1100" s="521"/>
      <c r="C1100" s="525"/>
      <c r="D1100" s="521"/>
      <c r="E1100" s="521"/>
      <c r="F1100" s="526"/>
      <c r="G1100" s="521"/>
    </row>
    <row r="1101" spans="1:7">
      <c r="A1101" s="521"/>
      <c r="B1101" s="521"/>
      <c r="C1101" s="525"/>
      <c r="D1101" s="521"/>
      <c r="E1101" s="521"/>
      <c r="F1101" s="526"/>
      <c r="G1101" s="521"/>
    </row>
    <row r="1102" spans="1:7">
      <c r="A1102" s="521"/>
      <c r="B1102" s="521"/>
      <c r="C1102" s="525"/>
      <c r="D1102" s="521"/>
      <c r="E1102" s="521"/>
      <c r="F1102" s="526"/>
      <c r="G1102" s="521"/>
    </row>
    <row r="1103" spans="1:7">
      <c r="A1103" s="521"/>
      <c r="B1103" s="521"/>
      <c r="C1103" s="525"/>
      <c r="D1103" s="521"/>
      <c r="E1103" s="521"/>
      <c r="F1103" s="526"/>
      <c r="G1103" s="521"/>
    </row>
    <row r="1104" spans="1:7">
      <c r="A1104" s="521"/>
      <c r="B1104" s="521"/>
      <c r="C1104" s="525"/>
      <c r="D1104" s="521"/>
      <c r="E1104" s="521"/>
      <c r="F1104" s="526"/>
      <c r="G1104" s="521"/>
    </row>
    <row r="1105" spans="1:7">
      <c r="A1105" s="521"/>
      <c r="B1105" s="521"/>
      <c r="C1105" s="525"/>
      <c r="D1105" s="521"/>
      <c r="E1105" s="521"/>
      <c r="F1105" s="526"/>
      <c r="G1105" s="521"/>
    </row>
    <row r="1106" spans="1:7">
      <c r="A1106" s="521"/>
      <c r="B1106" s="521"/>
      <c r="C1106" s="525"/>
      <c r="D1106" s="521"/>
      <c r="E1106" s="521"/>
      <c r="F1106" s="526"/>
      <c r="G1106" s="521"/>
    </row>
    <row r="1107" spans="1:7">
      <c r="A1107" s="521"/>
      <c r="B1107" s="521"/>
      <c r="C1107" s="525"/>
      <c r="D1107" s="521"/>
      <c r="E1107" s="521"/>
      <c r="F1107" s="526"/>
      <c r="G1107" s="521"/>
    </row>
    <row r="1108" spans="1:7">
      <c r="A1108" s="521"/>
      <c r="B1108" s="521"/>
      <c r="C1108" s="525"/>
      <c r="D1108" s="521"/>
      <c r="E1108" s="521"/>
      <c r="F1108" s="526"/>
      <c r="G1108" s="521"/>
    </row>
    <row r="1109" spans="1:7">
      <c r="A1109" s="521"/>
      <c r="B1109" s="521"/>
      <c r="C1109" s="525"/>
      <c r="D1109" s="521"/>
      <c r="E1109" s="521"/>
      <c r="F1109" s="526"/>
      <c r="G1109" s="521"/>
    </row>
    <row r="1110" spans="1:7">
      <c r="A1110" s="521"/>
      <c r="B1110" s="521"/>
      <c r="C1110" s="525"/>
      <c r="D1110" s="521"/>
      <c r="E1110" s="521"/>
      <c r="F1110" s="526"/>
      <c r="G1110" s="521"/>
    </row>
    <row r="1111" spans="1:7">
      <c r="A1111" s="521"/>
      <c r="B1111" s="521"/>
      <c r="C1111" s="525"/>
      <c r="D1111" s="521"/>
      <c r="E1111" s="521"/>
      <c r="F1111" s="526"/>
      <c r="G1111" s="521"/>
    </row>
    <row r="1112" spans="1:7">
      <c r="A1112" s="521"/>
      <c r="B1112" s="521"/>
      <c r="C1112" s="525"/>
      <c r="D1112" s="521"/>
      <c r="E1112" s="521"/>
      <c r="F1112" s="526"/>
      <c r="G1112" s="521"/>
    </row>
    <row r="1113" spans="1:7">
      <c r="A1113" s="521"/>
      <c r="B1113" s="521"/>
      <c r="C1113" s="525"/>
      <c r="D1113" s="521"/>
      <c r="E1113" s="521"/>
      <c r="F1113" s="526"/>
      <c r="G1113" s="521"/>
    </row>
    <row r="1114" spans="1:7">
      <c r="A1114" s="521"/>
      <c r="B1114" s="521"/>
      <c r="C1114" s="525"/>
      <c r="D1114" s="521"/>
      <c r="E1114" s="521"/>
      <c r="F1114" s="526"/>
      <c r="G1114" s="521"/>
    </row>
    <row r="1115" spans="1:7">
      <c r="A1115" s="521"/>
      <c r="B1115" s="521"/>
      <c r="C1115" s="525"/>
      <c r="D1115" s="521"/>
      <c r="E1115" s="521"/>
      <c r="F1115" s="526"/>
      <c r="G1115" s="521"/>
    </row>
    <row r="1116" spans="1:7">
      <c r="A1116" s="521"/>
      <c r="B1116" s="521"/>
      <c r="C1116" s="525"/>
      <c r="D1116" s="521"/>
      <c r="E1116" s="521"/>
      <c r="F1116" s="526"/>
      <c r="G1116" s="521"/>
    </row>
    <row r="1117" spans="1:7">
      <c r="A1117" s="521"/>
      <c r="B1117" s="521"/>
      <c r="C1117" s="525"/>
      <c r="D1117" s="521"/>
      <c r="E1117" s="521"/>
      <c r="F1117" s="526"/>
      <c r="G1117" s="521"/>
    </row>
    <row r="1118" spans="1:7">
      <c r="A1118" s="521"/>
      <c r="B1118" s="521"/>
      <c r="C1118" s="525"/>
      <c r="D1118" s="521"/>
      <c r="E1118" s="521"/>
      <c r="F1118" s="526"/>
      <c r="G1118" s="521"/>
    </row>
    <row r="1119" spans="1:7">
      <c r="A1119" s="521"/>
      <c r="B1119" s="521"/>
      <c r="C1119" s="525"/>
      <c r="D1119" s="521"/>
      <c r="E1119" s="521"/>
      <c r="F1119" s="526"/>
      <c r="G1119" s="521"/>
    </row>
    <row r="1120" spans="1:7">
      <c r="A1120" s="521"/>
      <c r="B1120" s="521"/>
      <c r="C1120" s="525"/>
      <c r="D1120" s="521"/>
      <c r="E1120" s="521"/>
      <c r="F1120" s="526"/>
      <c r="G1120" s="521"/>
    </row>
    <row r="1121" spans="1:7">
      <c r="A1121" s="521"/>
      <c r="B1121" s="521"/>
      <c r="C1121" s="525"/>
      <c r="D1121" s="521"/>
      <c r="E1121" s="521"/>
      <c r="F1121" s="526"/>
      <c r="G1121" s="521"/>
    </row>
    <row r="1122" spans="1:7">
      <c r="A1122" s="521"/>
      <c r="B1122" s="521"/>
      <c r="C1122" s="525"/>
      <c r="D1122" s="521"/>
      <c r="E1122" s="521"/>
      <c r="F1122" s="526"/>
      <c r="G1122" s="521"/>
    </row>
    <row r="1123" spans="1:7">
      <c r="A1123" s="521"/>
      <c r="B1123" s="521"/>
      <c r="C1123" s="525"/>
      <c r="D1123" s="521"/>
      <c r="E1123" s="521"/>
      <c r="F1123" s="526"/>
      <c r="G1123" s="521"/>
    </row>
    <row r="1124" spans="1:7">
      <c r="A1124" s="521"/>
      <c r="B1124" s="521"/>
      <c r="C1124" s="525"/>
      <c r="D1124" s="521"/>
      <c r="E1124" s="521"/>
      <c r="F1124" s="526"/>
      <c r="G1124" s="521"/>
    </row>
    <row r="1125" spans="1:7">
      <c r="A1125" s="521"/>
      <c r="B1125" s="521"/>
      <c r="C1125" s="525"/>
      <c r="D1125" s="521"/>
      <c r="E1125" s="521"/>
      <c r="F1125" s="526"/>
      <c r="G1125" s="521"/>
    </row>
    <row r="1126" spans="1:7">
      <c r="A1126" s="521"/>
      <c r="B1126" s="521"/>
      <c r="C1126" s="525"/>
      <c r="D1126" s="521"/>
      <c r="E1126" s="521"/>
      <c r="F1126" s="526"/>
      <c r="G1126" s="521"/>
    </row>
    <row r="1127" spans="1:7">
      <c r="A1127" s="521"/>
      <c r="B1127" s="521"/>
      <c r="C1127" s="525"/>
      <c r="D1127" s="521"/>
      <c r="E1127" s="521"/>
      <c r="F1127" s="526"/>
      <c r="G1127" s="521"/>
    </row>
    <row r="1128" spans="1:7">
      <c r="A1128" s="521"/>
      <c r="B1128" s="521"/>
      <c r="C1128" s="525"/>
      <c r="D1128" s="521"/>
      <c r="E1128" s="521"/>
      <c r="F1128" s="526"/>
      <c r="G1128" s="521"/>
    </row>
    <row r="1129" spans="1:7">
      <c r="A1129" s="521"/>
      <c r="B1129" s="521"/>
      <c r="C1129" s="525"/>
      <c r="D1129" s="521"/>
      <c r="E1129" s="521"/>
      <c r="F1129" s="526"/>
      <c r="G1129" s="521"/>
    </row>
    <row r="1130" spans="1:7">
      <c r="A1130" s="521"/>
      <c r="B1130" s="521"/>
      <c r="C1130" s="525"/>
      <c r="D1130" s="521"/>
      <c r="E1130" s="521"/>
      <c r="F1130" s="526"/>
      <c r="G1130" s="521"/>
    </row>
    <row r="1131" spans="1:7">
      <c r="A1131" s="521"/>
      <c r="B1131" s="521"/>
      <c r="C1131" s="525"/>
      <c r="D1131" s="521"/>
      <c r="E1131" s="521"/>
      <c r="F1131" s="526"/>
      <c r="G1131" s="521"/>
    </row>
    <row r="1132" spans="1:7">
      <c r="A1132" s="521"/>
      <c r="B1132" s="521"/>
      <c r="C1132" s="525"/>
      <c r="D1132" s="521"/>
      <c r="E1132" s="521"/>
      <c r="F1132" s="526"/>
      <c r="G1132" s="521"/>
    </row>
    <row r="1133" spans="1:7">
      <c r="A1133" s="521"/>
      <c r="B1133" s="521"/>
      <c r="C1133" s="525"/>
      <c r="D1133" s="521"/>
      <c r="E1133" s="521"/>
      <c r="F1133" s="526"/>
      <c r="G1133" s="521"/>
    </row>
    <row r="1134" spans="1:7">
      <c r="A1134" s="521"/>
      <c r="B1134" s="521"/>
      <c r="C1134" s="525"/>
      <c r="D1134" s="521"/>
      <c r="E1134" s="521"/>
      <c r="F1134" s="526"/>
      <c r="G1134" s="521"/>
    </row>
    <row r="1135" spans="1:7">
      <c r="A1135" s="521"/>
      <c r="B1135" s="521"/>
      <c r="C1135" s="525"/>
      <c r="D1135" s="521"/>
      <c r="E1135" s="521"/>
      <c r="F1135" s="526"/>
      <c r="G1135" s="521"/>
    </row>
    <row r="1136" spans="1:7">
      <c r="A1136" s="521"/>
      <c r="B1136" s="521"/>
      <c r="C1136" s="525"/>
      <c r="D1136" s="521"/>
      <c r="E1136" s="521"/>
      <c r="F1136" s="526"/>
      <c r="G1136" s="521"/>
    </row>
    <row r="1137" spans="1:7">
      <c r="A1137" s="521"/>
      <c r="B1137" s="521"/>
      <c r="C1137" s="525"/>
      <c r="D1137" s="521"/>
      <c r="E1137" s="521"/>
      <c r="F1137" s="526"/>
      <c r="G1137" s="521"/>
    </row>
    <row r="1138" spans="1:7">
      <c r="A1138" s="521"/>
      <c r="B1138" s="521"/>
      <c r="C1138" s="525"/>
      <c r="D1138" s="521"/>
      <c r="E1138" s="521"/>
      <c r="F1138" s="526"/>
      <c r="G1138" s="521"/>
    </row>
    <row r="1139" spans="1:7">
      <c r="A1139" s="521"/>
      <c r="B1139" s="521"/>
      <c r="C1139" s="525"/>
      <c r="D1139" s="521"/>
      <c r="E1139" s="521"/>
      <c r="F1139" s="526"/>
      <c r="G1139" s="521"/>
    </row>
    <row r="1140" spans="1:7">
      <c r="A1140" s="521"/>
      <c r="B1140" s="521"/>
      <c r="C1140" s="525"/>
      <c r="D1140" s="521"/>
      <c r="E1140" s="521"/>
      <c r="F1140" s="526"/>
      <c r="G1140" s="521"/>
    </row>
    <row r="1141" spans="1:7">
      <c r="A1141" s="521"/>
      <c r="B1141" s="521"/>
      <c r="C1141" s="525"/>
      <c r="D1141" s="521"/>
      <c r="E1141" s="521"/>
      <c r="F1141" s="526"/>
      <c r="G1141" s="521"/>
    </row>
    <row r="1142" spans="1:7">
      <c r="A1142" s="521"/>
      <c r="B1142" s="521"/>
      <c r="C1142" s="525"/>
      <c r="D1142" s="521"/>
      <c r="E1142" s="521"/>
      <c r="F1142" s="526"/>
      <c r="G1142" s="521"/>
    </row>
    <row r="1143" spans="1:7">
      <c r="A1143" s="521"/>
      <c r="B1143" s="521"/>
      <c r="C1143" s="525"/>
      <c r="D1143" s="521"/>
      <c r="E1143" s="521"/>
      <c r="F1143" s="526"/>
      <c r="G1143" s="521"/>
    </row>
    <row r="1144" spans="1:7">
      <c r="A1144" s="521"/>
      <c r="B1144" s="521"/>
      <c r="C1144" s="525"/>
      <c r="D1144" s="521"/>
      <c r="E1144" s="521"/>
      <c r="F1144" s="526"/>
      <c r="G1144" s="521"/>
    </row>
    <row r="1145" spans="1:7">
      <c r="A1145" s="521"/>
      <c r="B1145" s="521"/>
      <c r="C1145" s="525"/>
      <c r="D1145" s="521"/>
      <c r="E1145" s="521"/>
      <c r="F1145" s="526"/>
      <c r="G1145" s="521"/>
    </row>
    <row r="1146" spans="1:7">
      <c r="A1146" s="521"/>
      <c r="B1146" s="521"/>
      <c r="C1146" s="525"/>
      <c r="D1146" s="521"/>
      <c r="E1146" s="521"/>
      <c r="F1146" s="526"/>
      <c r="G1146" s="521"/>
    </row>
    <row r="1147" spans="1:7">
      <c r="A1147" s="521"/>
      <c r="B1147" s="521"/>
      <c r="C1147" s="525"/>
      <c r="D1147" s="521"/>
      <c r="E1147" s="521"/>
      <c r="F1147" s="526"/>
      <c r="G1147" s="521"/>
    </row>
    <row r="1148" spans="1:7">
      <c r="A1148" s="521"/>
      <c r="B1148" s="521"/>
      <c r="C1148" s="525"/>
      <c r="D1148" s="521"/>
      <c r="E1148" s="521"/>
      <c r="F1148" s="526"/>
      <c r="G1148" s="521"/>
    </row>
    <row r="1149" spans="1:7">
      <c r="A1149" s="521"/>
      <c r="B1149" s="521"/>
      <c r="C1149" s="525"/>
      <c r="D1149" s="521"/>
      <c r="E1149" s="521"/>
      <c r="F1149" s="526"/>
      <c r="G1149" s="521"/>
    </row>
    <row r="1150" spans="1:7">
      <c r="A1150" s="521"/>
      <c r="B1150" s="521"/>
      <c r="C1150" s="525"/>
      <c r="D1150" s="521"/>
      <c r="E1150" s="521"/>
      <c r="F1150" s="526"/>
      <c r="G1150" s="521"/>
    </row>
    <row r="1151" spans="1:7">
      <c r="A1151" s="521"/>
      <c r="B1151" s="521"/>
      <c r="C1151" s="525"/>
      <c r="D1151" s="521"/>
      <c r="E1151" s="521"/>
      <c r="F1151" s="526"/>
      <c r="G1151" s="521"/>
    </row>
    <row r="1152" spans="1:7">
      <c r="A1152" s="521"/>
      <c r="B1152" s="521"/>
      <c r="C1152" s="525"/>
      <c r="D1152" s="521"/>
      <c r="E1152" s="521"/>
      <c r="F1152" s="526"/>
      <c r="G1152" s="521"/>
    </row>
    <row r="1153" spans="1:7">
      <c r="A1153" s="521"/>
      <c r="B1153" s="521"/>
      <c r="C1153" s="525"/>
      <c r="D1153" s="521"/>
      <c r="E1153" s="521"/>
      <c r="F1153" s="526"/>
      <c r="G1153" s="521"/>
    </row>
    <row r="1154" spans="1:7">
      <c r="A1154" s="521"/>
      <c r="B1154" s="521"/>
      <c r="C1154" s="525"/>
      <c r="D1154" s="521"/>
      <c r="E1154" s="521"/>
      <c r="F1154" s="526"/>
      <c r="G1154" s="521"/>
    </row>
    <row r="1155" spans="1:7">
      <c r="A1155" s="521"/>
      <c r="B1155" s="521"/>
      <c r="C1155" s="525"/>
      <c r="D1155" s="521"/>
      <c r="E1155" s="521"/>
      <c r="F1155" s="526"/>
      <c r="G1155" s="521"/>
    </row>
    <row r="1156" spans="1:7">
      <c r="A1156" s="521"/>
      <c r="B1156" s="521"/>
      <c r="C1156" s="525"/>
      <c r="D1156" s="521"/>
      <c r="E1156" s="521"/>
      <c r="F1156" s="526"/>
      <c r="G1156" s="521"/>
    </row>
    <row r="1157" spans="1:7">
      <c r="A1157" s="521"/>
      <c r="B1157" s="521"/>
      <c r="C1157" s="525"/>
      <c r="D1157" s="521"/>
      <c r="E1157" s="521"/>
      <c r="F1157" s="526"/>
      <c r="G1157" s="521"/>
    </row>
    <row r="1158" spans="1:7">
      <c r="A1158" s="521"/>
      <c r="B1158" s="521"/>
      <c r="C1158" s="525"/>
      <c r="D1158" s="521"/>
      <c r="E1158" s="521"/>
      <c r="F1158" s="526"/>
      <c r="G1158" s="521"/>
    </row>
    <row r="1159" spans="1:7">
      <c r="A1159" s="521"/>
      <c r="B1159" s="521"/>
      <c r="C1159" s="525"/>
      <c r="D1159" s="521"/>
      <c r="E1159" s="521"/>
      <c r="F1159" s="526"/>
      <c r="G1159" s="521"/>
    </row>
    <row r="1160" spans="1:7">
      <c r="A1160" s="521"/>
      <c r="B1160" s="521"/>
      <c r="C1160" s="525"/>
      <c r="D1160" s="521"/>
      <c r="E1160" s="521"/>
      <c r="F1160" s="526"/>
      <c r="G1160" s="521"/>
    </row>
    <row r="1161" spans="1:7">
      <c r="A1161" s="521"/>
      <c r="B1161" s="521"/>
      <c r="C1161" s="525"/>
      <c r="D1161" s="521"/>
      <c r="E1161" s="521"/>
      <c r="F1161" s="526"/>
      <c r="G1161" s="521"/>
    </row>
    <row r="1162" spans="1:7">
      <c r="A1162" s="521"/>
      <c r="B1162" s="521"/>
      <c r="C1162" s="525"/>
      <c r="D1162" s="521"/>
      <c r="E1162" s="521"/>
      <c r="F1162" s="526"/>
      <c r="G1162" s="521"/>
    </row>
    <row r="1163" spans="1:7">
      <c r="A1163" s="521"/>
      <c r="B1163" s="521"/>
      <c r="C1163" s="525"/>
      <c r="D1163" s="521"/>
      <c r="E1163" s="521"/>
      <c r="F1163" s="526"/>
      <c r="G1163" s="521"/>
    </row>
    <row r="1164" spans="1:7">
      <c r="A1164" s="521"/>
      <c r="B1164" s="521"/>
      <c r="C1164" s="525"/>
      <c r="D1164" s="521"/>
      <c r="E1164" s="521"/>
      <c r="F1164" s="526"/>
      <c r="G1164" s="521"/>
    </row>
    <row r="1165" spans="1:7">
      <c r="A1165" s="521"/>
      <c r="B1165" s="521"/>
      <c r="C1165" s="525"/>
      <c r="D1165" s="521"/>
      <c r="E1165" s="521"/>
      <c r="F1165" s="526"/>
      <c r="G1165" s="521"/>
    </row>
    <row r="1166" spans="1:7">
      <c r="A1166" s="521"/>
      <c r="B1166" s="521"/>
      <c r="C1166" s="525"/>
      <c r="D1166" s="521"/>
      <c r="E1166" s="521"/>
      <c r="F1166" s="526"/>
      <c r="G1166" s="521"/>
    </row>
    <row r="1167" spans="1:7">
      <c r="A1167" s="521"/>
      <c r="B1167" s="521"/>
      <c r="C1167" s="525"/>
      <c r="D1167" s="521"/>
      <c r="E1167" s="521"/>
      <c r="F1167" s="526"/>
      <c r="G1167" s="521"/>
    </row>
    <row r="1168" spans="1:7">
      <c r="A1168" s="521"/>
      <c r="B1168" s="521"/>
      <c r="C1168" s="525"/>
      <c r="D1168" s="521"/>
      <c r="E1168" s="521"/>
      <c r="F1168" s="526"/>
      <c r="G1168" s="521"/>
    </row>
    <row r="1169" spans="1:7">
      <c r="A1169" s="521"/>
      <c r="B1169" s="521"/>
      <c r="C1169" s="525"/>
      <c r="D1169" s="521"/>
      <c r="E1169" s="521"/>
      <c r="F1169" s="526"/>
      <c r="G1169" s="521"/>
    </row>
    <row r="1170" spans="1:7">
      <c r="A1170" s="521"/>
      <c r="B1170" s="521"/>
      <c r="C1170" s="525"/>
      <c r="D1170" s="521"/>
      <c r="E1170" s="521"/>
      <c r="F1170" s="526"/>
      <c r="G1170" s="521"/>
    </row>
    <row r="1171" spans="1:7">
      <c r="A1171" s="521"/>
      <c r="B1171" s="521"/>
      <c r="C1171" s="525"/>
      <c r="D1171" s="521"/>
      <c r="E1171" s="521"/>
      <c r="F1171" s="526"/>
      <c r="G1171" s="521"/>
    </row>
    <row r="1172" spans="1:7">
      <c r="A1172" s="521"/>
      <c r="B1172" s="521"/>
      <c r="C1172" s="525"/>
      <c r="D1172" s="521"/>
      <c r="E1172" s="521"/>
      <c r="F1172" s="526"/>
      <c r="G1172" s="521"/>
    </row>
    <row r="1173" spans="1:7">
      <c r="A1173" s="521"/>
      <c r="B1173" s="521"/>
      <c r="C1173" s="525"/>
      <c r="D1173" s="521"/>
      <c r="E1173" s="521"/>
      <c r="F1173" s="526"/>
      <c r="G1173" s="521"/>
    </row>
    <row r="1174" spans="1:7">
      <c r="A1174" s="521"/>
      <c r="B1174" s="521"/>
      <c r="C1174" s="525"/>
      <c r="D1174" s="521"/>
      <c r="E1174" s="521"/>
      <c r="F1174" s="526"/>
      <c r="G1174" s="521"/>
    </row>
    <row r="1175" spans="1:7">
      <c r="A1175" s="521"/>
      <c r="B1175" s="521"/>
      <c r="C1175" s="525"/>
      <c r="D1175" s="521"/>
      <c r="E1175" s="521"/>
      <c r="F1175" s="526"/>
      <c r="G1175" s="521"/>
    </row>
    <row r="1176" spans="1:7">
      <c r="A1176" s="521"/>
      <c r="B1176" s="521"/>
      <c r="C1176" s="525"/>
      <c r="D1176" s="521"/>
      <c r="E1176" s="521"/>
      <c r="F1176" s="526"/>
      <c r="G1176" s="521"/>
    </row>
    <row r="1177" spans="1:7">
      <c r="A1177" s="521"/>
      <c r="B1177" s="521"/>
      <c r="C1177" s="525"/>
      <c r="D1177" s="521"/>
      <c r="E1177" s="521"/>
      <c r="F1177" s="526"/>
      <c r="G1177" s="521"/>
    </row>
    <row r="1178" spans="1:7">
      <c r="A1178" s="521"/>
      <c r="B1178" s="521"/>
      <c r="C1178" s="525"/>
      <c r="D1178" s="521"/>
      <c r="E1178" s="521"/>
      <c r="F1178" s="526"/>
      <c r="G1178" s="521"/>
    </row>
    <row r="1179" spans="1:7">
      <c r="A1179" s="521"/>
      <c r="B1179" s="521"/>
      <c r="C1179" s="525"/>
      <c r="D1179" s="521"/>
      <c r="E1179" s="521"/>
      <c r="F1179" s="526"/>
      <c r="G1179" s="521"/>
    </row>
    <row r="1180" spans="1:7">
      <c r="A1180" s="521"/>
      <c r="B1180" s="521"/>
      <c r="C1180" s="525"/>
      <c r="D1180" s="521"/>
      <c r="E1180" s="521"/>
      <c r="F1180" s="526"/>
      <c r="G1180" s="521"/>
    </row>
    <row r="1181" spans="1:7">
      <c r="A1181" s="521"/>
      <c r="B1181" s="521"/>
      <c r="C1181" s="525"/>
      <c r="D1181" s="521"/>
      <c r="E1181" s="521"/>
      <c r="F1181" s="526"/>
      <c r="G1181" s="521"/>
    </row>
    <row r="1182" spans="1:7">
      <c r="A1182" s="521"/>
      <c r="B1182" s="521"/>
      <c r="C1182" s="525"/>
      <c r="D1182" s="521"/>
      <c r="E1182" s="521"/>
      <c r="F1182" s="526"/>
      <c r="G1182" s="521"/>
    </row>
    <row r="1183" spans="1:7">
      <c r="A1183" s="521"/>
      <c r="B1183" s="521"/>
      <c r="C1183" s="525"/>
      <c r="D1183" s="521"/>
      <c r="E1183" s="521"/>
      <c r="F1183" s="526"/>
      <c r="G1183" s="521"/>
    </row>
    <row r="1184" spans="1:7">
      <c r="A1184" s="521"/>
      <c r="B1184" s="521"/>
      <c r="C1184" s="525"/>
      <c r="D1184" s="521"/>
      <c r="E1184" s="521"/>
      <c r="F1184" s="526"/>
      <c r="G1184" s="521"/>
    </row>
    <row r="1185" spans="1:7">
      <c r="A1185" s="521"/>
      <c r="B1185" s="521"/>
      <c r="C1185" s="525"/>
      <c r="D1185" s="521"/>
      <c r="E1185" s="521"/>
      <c r="F1185" s="526"/>
      <c r="G1185" s="521"/>
    </row>
    <row r="1186" spans="1:7">
      <c r="A1186" s="521"/>
      <c r="B1186" s="521"/>
      <c r="C1186" s="525"/>
      <c r="D1186" s="521"/>
      <c r="E1186" s="521"/>
      <c r="F1186" s="526"/>
      <c r="G1186" s="521"/>
    </row>
    <row r="1187" spans="1:7">
      <c r="A1187" s="521"/>
      <c r="B1187" s="521"/>
      <c r="C1187" s="525"/>
      <c r="D1187" s="521"/>
      <c r="E1187" s="521"/>
      <c r="F1187" s="526"/>
      <c r="G1187" s="521"/>
    </row>
    <row r="1188" spans="1:7">
      <c r="A1188" s="521"/>
      <c r="B1188" s="521"/>
      <c r="C1188" s="525"/>
      <c r="D1188" s="521"/>
      <c r="E1188" s="521"/>
      <c r="F1188" s="526"/>
      <c r="G1188" s="521"/>
    </row>
    <row r="1189" spans="1:7">
      <c r="A1189" s="521"/>
      <c r="B1189" s="521"/>
      <c r="C1189" s="525"/>
      <c r="D1189" s="521"/>
      <c r="E1189" s="521"/>
      <c r="F1189" s="526"/>
      <c r="G1189" s="521"/>
    </row>
    <row r="1190" spans="1:7">
      <c r="A1190" s="521"/>
      <c r="B1190" s="521"/>
      <c r="C1190" s="525"/>
      <c r="D1190" s="521"/>
      <c r="E1190" s="521"/>
      <c r="F1190" s="526"/>
      <c r="G1190" s="521"/>
    </row>
    <row r="1191" spans="1:7">
      <c r="A1191" s="521"/>
      <c r="B1191" s="521"/>
      <c r="C1191" s="525"/>
      <c r="D1191" s="521"/>
      <c r="E1191" s="521"/>
      <c r="F1191" s="526"/>
      <c r="G1191" s="521"/>
    </row>
    <row r="1192" spans="1:7">
      <c r="A1192" s="521"/>
      <c r="B1192" s="521"/>
      <c r="C1192" s="525"/>
      <c r="D1192" s="521"/>
      <c r="E1192" s="521"/>
      <c r="F1192" s="526"/>
      <c r="G1192" s="521"/>
    </row>
    <row r="1193" spans="1:7">
      <c r="A1193" s="521"/>
      <c r="B1193" s="521"/>
      <c r="C1193" s="525"/>
      <c r="D1193" s="521"/>
      <c r="E1193" s="521"/>
      <c r="F1193" s="526"/>
      <c r="G1193" s="521"/>
    </row>
    <row r="1194" spans="1:7">
      <c r="A1194" s="521"/>
      <c r="B1194" s="521"/>
      <c r="C1194" s="525"/>
      <c r="D1194" s="521"/>
      <c r="E1194" s="521"/>
      <c r="F1194" s="526"/>
      <c r="G1194" s="521"/>
    </row>
    <row r="1195" spans="1:7">
      <c r="A1195" s="521"/>
      <c r="B1195" s="521"/>
      <c r="C1195" s="525"/>
      <c r="D1195" s="521"/>
      <c r="E1195" s="521"/>
      <c r="F1195" s="526"/>
      <c r="G1195" s="521"/>
    </row>
    <row r="1196" spans="1:7">
      <c r="A1196" s="521"/>
      <c r="B1196" s="521"/>
      <c r="C1196" s="525"/>
      <c r="D1196" s="521"/>
      <c r="E1196" s="521"/>
      <c r="F1196" s="526"/>
      <c r="G1196" s="521"/>
    </row>
    <row r="1197" spans="1:7">
      <c r="A1197" s="521"/>
      <c r="B1197" s="521"/>
      <c r="C1197" s="525"/>
      <c r="D1197" s="521"/>
      <c r="E1197" s="521"/>
      <c r="F1197" s="526"/>
      <c r="G1197" s="521"/>
    </row>
    <row r="1198" spans="1:7">
      <c r="A1198" s="521"/>
      <c r="B1198" s="521"/>
      <c r="C1198" s="525"/>
      <c r="D1198" s="521"/>
      <c r="E1198" s="521"/>
      <c r="F1198" s="526"/>
      <c r="G1198" s="521"/>
    </row>
    <row r="1199" spans="1:7">
      <c r="A1199" s="521"/>
      <c r="B1199" s="521"/>
      <c r="C1199" s="525"/>
      <c r="D1199" s="521"/>
      <c r="E1199" s="521"/>
      <c r="F1199" s="526"/>
      <c r="G1199" s="521"/>
    </row>
    <row r="1200" spans="1:7">
      <c r="A1200" s="521"/>
      <c r="B1200" s="521"/>
      <c r="C1200" s="525"/>
      <c r="D1200" s="521"/>
      <c r="E1200" s="521"/>
      <c r="F1200" s="526"/>
      <c r="G1200" s="521"/>
    </row>
    <row r="1201" spans="1:7">
      <c r="A1201" s="521"/>
      <c r="B1201" s="521"/>
      <c r="C1201" s="525"/>
      <c r="D1201" s="521"/>
      <c r="E1201" s="521"/>
      <c r="F1201" s="526"/>
      <c r="G1201" s="521"/>
    </row>
    <row r="1202" spans="1:7">
      <c r="A1202" s="521"/>
      <c r="B1202" s="521"/>
      <c r="C1202" s="525"/>
      <c r="D1202" s="521"/>
      <c r="E1202" s="521"/>
      <c r="F1202" s="526"/>
      <c r="G1202" s="521"/>
    </row>
    <row r="1203" spans="1:7">
      <c r="A1203" s="521"/>
      <c r="B1203" s="521"/>
      <c r="C1203" s="525"/>
      <c r="D1203" s="521"/>
      <c r="E1203" s="521"/>
      <c r="F1203" s="526"/>
      <c r="G1203" s="521"/>
    </row>
    <row r="1204" spans="1:7">
      <c r="A1204" s="521"/>
      <c r="B1204" s="521"/>
      <c r="C1204" s="525"/>
      <c r="D1204" s="521"/>
      <c r="E1204" s="521"/>
      <c r="F1204" s="526"/>
      <c r="G1204" s="521"/>
    </row>
    <row r="1205" spans="1:7">
      <c r="A1205" s="521"/>
      <c r="B1205" s="521"/>
      <c r="C1205" s="525"/>
      <c r="D1205" s="521"/>
      <c r="E1205" s="521"/>
      <c r="F1205" s="526"/>
      <c r="G1205" s="521"/>
    </row>
    <row r="1206" spans="1:7">
      <c r="A1206" s="521"/>
      <c r="B1206" s="521"/>
      <c r="C1206" s="525"/>
      <c r="D1206" s="521"/>
      <c r="E1206" s="521"/>
      <c r="F1206" s="526"/>
      <c r="G1206" s="521"/>
    </row>
    <row r="1207" spans="1:7">
      <c r="A1207" s="521"/>
      <c r="B1207" s="521"/>
      <c r="C1207" s="525"/>
      <c r="D1207" s="521"/>
      <c r="E1207" s="521"/>
      <c r="F1207" s="526"/>
      <c r="G1207" s="521"/>
    </row>
    <row r="1208" spans="1:7">
      <c r="A1208" s="521"/>
      <c r="B1208" s="521"/>
      <c r="C1208" s="525"/>
      <c r="D1208" s="521"/>
      <c r="E1208" s="521"/>
      <c r="F1208" s="526"/>
      <c r="G1208" s="521"/>
    </row>
    <row r="1209" spans="1:7">
      <c r="A1209" s="521"/>
      <c r="B1209" s="521"/>
      <c r="C1209" s="525"/>
      <c r="D1209" s="521"/>
      <c r="E1209" s="521"/>
      <c r="F1209" s="526"/>
      <c r="G1209" s="521"/>
    </row>
    <row r="1210" spans="1:7">
      <c r="A1210" s="521"/>
      <c r="B1210" s="521"/>
      <c r="C1210" s="525"/>
      <c r="D1210" s="521"/>
      <c r="E1210" s="521"/>
      <c r="F1210" s="526"/>
      <c r="G1210" s="521"/>
    </row>
    <row r="1211" spans="1:7">
      <c r="A1211" s="521"/>
      <c r="B1211" s="521"/>
      <c r="C1211" s="525"/>
      <c r="D1211" s="521"/>
      <c r="E1211" s="521"/>
      <c r="F1211" s="526"/>
      <c r="G1211" s="521"/>
    </row>
    <row r="1212" spans="1:7">
      <c r="A1212" s="521"/>
      <c r="B1212" s="521"/>
      <c r="C1212" s="525"/>
      <c r="D1212" s="521"/>
      <c r="E1212" s="521"/>
      <c r="F1212" s="526"/>
      <c r="G1212" s="521"/>
    </row>
    <row r="1213" spans="1:7">
      <c r="A1213" s="521"/>
      <c r="B1213" s="521"/>
      <c r="C1213" s="525"/>
      <c r="D1213" s="521"/>
      <c r="E1213" s="521"/>
      <c r="F1213" s="526"/>
      <c r="G1213" s="521"/>
    </row>
    <row r="1214" spans="1:7">
      <c r="A1214" s="521"/>
      <c r="B1214" s="521"/>
      <c r="C1214" s="525"/>
      <c r="D1214" s="521"/>
      <c r="E1214" s="521"/>
      <c r="F1214" s="526"/>
      <c r="G1214" s="521"/>
    </row>
    <row r="1215" spans="1:7">
      <c r="A1215" s="521"/>
      <c r="B1215" s="521"/>
      <c r="C1215" s="525"/>
      <c r="D1215" s="521"/>
      <c r="E1215" s="521"/>
      <c r="F1215" s="526"/>
      <c r="G1215" s="521"/>
    </row>
    <row r="1216" spans="1:7">
      <c r="A1216" s="521"/>
      <c r="B1216" s="521"/>
      <c r="C1216" s="525"/>
      <c r="D1216" s="521"/>
      <c r="E1216" s="521"/>
      <c r="F1216" s="526"/>
      <c r="G1216" s="521"/>
    </row>
    <row r="1217" spans="1:7">
      <c r="A1217" s="521"/>
      <c r="B1217" s="521"/>
      <c r="C1217" s="525"/>
      <c r="D1217" s="521"/>
      <c r="E1217" s="521"/>
      <c r="F1217" s="526"/>
      <c r="G1217" s="521"/>
    </row>
    <row r="1218" spans="1:7">
      <c r="A1218" s="521"/>
      <c r="B1218" s="521"/>
      <c r="C1218" s="525"/>
      <c r="D1218" s="521"/>
      <c r="E1218" s="521"/>
      <c r="F1218" s="526"/>
      <c r="G1218" s="521"/>
    </row>
    <row r="1219" spans="1:7">
      <c r="A1219" s="521"/>
      <c r="B1219" s="521"/>
      <c r="C1219" s="525"/>
      <c r="D1219" s="521"/>
      <c r="E1219" s="521"/>
      <c r="F1219" s="526"/>
      <c r="G1219" s="521"/>
    </row>
    <row r="1220" spans="1:7">
      <c r="A1220" s="521"/>
      <c r="B1220" s="521"/>
      <c r="C1220" s="525"/>
      <c r="D1220" s="521"/>
      <c r="E1220" s="521"/>
      <c r="F1220" s="526"/>
      <c r="G1220" s="521"/>
    </row>
    <row r="1221" spans="1:7">
      <c r="A1221" s="521"/>
      <c r="B1221" s="521"/>
      <c r="C1221" s="525"/>
      <c r="D1221" s="521"/>
      <c r="E1221" s="521"/>
      <c r="F1221" s="526"/>
      <c r="G1221" s="521"/>
    </row>
    <row r="1222" spans="1:7">
      <c r="A1222" s="521"/>
      <c r="B1222" s="521"/>
      <c r="C1222" s="525"/>
      <c r="D1222" s="521"/>
      <c r="E1222" s="521"/>
      <c r="F1222" s="526"/>
      <c r="G1222" s="521"/>
    </row>
    <row r="1223" spans="1:7">
      <c r="A1223" s="521"/>
      <c r="B1223" s="521"/>
      <c r="C1223" s="525"/>
      <c r="D1223" s="521"/>
      <c r="E1223" s="521"/>
      <c r="F1223" s="526"/>
      <c r="G1223" s="521"/>
    </row>
    <row r="1224" spans="1:7">
      <c r="A1224" s="521"/>
      <c r="B1224" s="521"/>
      <c r="C1224" s="525"/>
      <c r="D1224" s="521"/>
      <c r="E1224" s="521"/>
      <c r="F1224" s="526"/>
      <c r="G1224" s="521"/>
    </row>
    <row r="1225" spans="1:7">
      <c r="A1225" s="521"/>
      <c r="B1225" s="521"/>
      <c r="C1225" s="525"/>
      <c r="D1225" s="521"/>
      <c r="E1225" s="521"/>
      <c r="F1225" s="526"/>
      <c r="G1225" s="521"/>
    </row>
    <row r="1226" spans="1:7">
      <c r="A1226" s="521"/>
      <c r="B1226" s="521"/>
      <c r="C1226" s="525"/>
      <c r="D1226" s="521"/>
      <c r="E1226" s="521"/>
      <c r="F1226" s="526"/>
      <c r="G1226" s="521"/>
    </row>
    <row r="1227" spans="1:7">
      <c r="A1227" s="521"/>
      <c r="B1227" s="521"/>
      <c r="C1227" s="525"/>
      <c r="D1227" s="521"/>
      <c r="E1227" s="521"/>
      <c r="F1227" s="526"/>
      <c r="G1227" s="521"/>
    </row>
    <row r="1228" spans="1:7">
      <c r="A1228" s="521"/>
      <c r="B1228" s="521"/>
      <c r="C1228" s="525"/>
      <c r="D1228" s="521"/>
      <c r="E1228" s="521"/>
      <c r="F1228" s="526"/>
      <c r="G1228" s="521"/>
    </row>
    <row r="1229" spans="1:7">
      <c r="A1229" s="521"/>
      <c r="B1229" s="521"/>
      <c r="C1229" s="525"/>
      <c r="D1229" s="521"/>
      <c r="E1229" s="521"/>
      <c r="F1229" s="526"/>
      <c r="G1229" s="521"/>
    </row>
    <row r="1230" spans="1:7">
      <c r="A1230" s="521"/>
      <c r="B1230" s="521"/>
      <c r="C1230" s="525"/>
      <c r="D1230" s="521"/>
      <c r="E1230" s="521"/>
      <c r="F1230" s="526"/>
      <c r="G1230" s="521"/>
    </row>
    <row r="1231" spans="1:7">
      <c r="A1231" s="521"/>
      <c r="B1231" s="521"/>
      <c r="C1231" s="525"/>
      <c r="D1231" s="521"/>
      <c r="E1231" s="521"/>
      <c r="F1231" s="526"/>
      <c r="G1231" s="521"/>
    </row>
    <row r="1232" spans="1:7">
      <c r="A1232" s="521"/>
      <c r="B1232" s="521"/>
      <c r="C1232" s="525"/>
      <c r="D1232" s="521"/>
      <c r="E1232" s="521"/>
      <c r="F1232" s="526"/>
      <c r="G1232" s="521"/>
    </row>
    <row r="1233" spans="1:7">
      <c r="A1233" s="521"/>
      <c r="B1233" s="521"/>
      <c r="C1233" s="525"/>
      <c r="D1233" s="521"/>
      <c r="E1233" s="521"/>
      <c r="F1233" s="526"/>
      <c r="G1233" s="521"/>
    </row>
    <row r="1234" spans="1:7">
      <c r="A1234" s="521"/>
      <c r="B1234" s="521"/>
      <c r="C1234" s="525"/>
      <c r="D1234" s="521"/>
      <c r="E1234" s="521"/>
      <c r="F1234" s="526"/>
      <c r="G1234" s="521"/>
    </row>
    <row r="1235" spans="1:7">
      <c r="A1235" s="521"/>
      <c r="B1235" s="521"/>
      <c r="C1235" s="525"/>
      <c r="D1235" s="521"/>
      <c r="E1235" s="521"/>
      <c r="F1235" s="526"/>
      <c r="G1235" s="521"/>
    </row>
    <row r="1236" spans="1:7">
      <c r="A1236" s="521"/>
      <c r="B1236" s="521"/>
      <c r="C1236" s="525"/>
      <c r="D1236" s="521"/>
      <c r="E1236" s="521"/>
      <c r="F1236" s="526"/>
      <c r="G1236" s="521"/>
    </row>
    <row r="1237" spans="1:7">
      <c r="A1237" s="521"/>
      <c r="B1237" s="521"/>
      <c r="C1237" s="525"/>
      <c r="D1237" s="521"/>
      <c r="E1237" s="521"/>
      <c r="F1237" s="526"/>
      <c r="G1237" s="521"/>
    </row>
    <row r="1238" spans="1:7">
      <c r="A1238" s="521"/>
      <c r="B1238" s="521"/>
      <c r="C1238" s="525"/>
      <c r="D1238" s="521"/>
      <c r="E1238" s="521"/>
      <c r="F1238" s="526"/>
      <c r="G1238" s="521"/>
    </row>
    <row r="1239" spans="1:7">
      <c r="A1239" s="521"/>
      <c r="B1239" s="521"/>
      <c r="C1239" s="525"/>
      <c r="D1239" s="521"/>
      <c r="E1239" s="521"/>
      <c r="F1239" s="526"/>
      <c r="G1239" s="521"/>
    </row>
    <row r="1240" spans="1:7">
      <c r="A1240" s="521"/>
      <c r="B1240" s="521"/>
      <c r="C1240" s="525"/>
      <c r="D1240" s="521"/>
      <c r="E1240" s="521"/>
      <c r="F1240" s="526"/>
      <c r="G1240" s="521"/>
    </row>
    <row r="1241" spans="1:7">
      <c r="A1241" s="521"/>
      <c r="B1241" s="521"/>
      <c r="C1241" s="525"/>
      <c r="D1241" s="521"/>
      <c r="E1241" s="521"/>
      <c r="F1241" s="526"/>
      <c r="G1241" s="521"/>
    </row>
    <row r="1242" spans="1:7">
      <c r="A1242" s="521"/>
      <c r="B1242" s="521"/>
      <c r="C1242" s="525"/>
      <c r="D1242" s="521"/>
      <c r="E1242" s="521"/>
      <c r="F1242" s="526"/>
      <c r="G1242" s="521"/>
    </row>
    <row r="1243" spans="1:7">
      <c r="A1243" s="521"/>
      <c r="B1243" s="521"/>
      <c r="C1243" s="525"/>
      <c r="D1243" s="521"/>
      <c r="E1243" s="521"/>
      <c r="F1243" s="526"/>
      <c r="G1243" s="521"/>
    </row>
    <row r="1244" spans="1:7">
      <c r="A1244" s="521"/>
      <c r="B1244" s="521"/>
      <c r="C1244" s="525"/>
      <c r="D1244" s="521"/>
      <c r="E1244" s="521"/>
      <c r="F1244" s="526"/>
      <c r="G1244" s="521"/>
    </row>
    <row r="1245" spans="1:7">
      <c r="A1245" s="521"/>
      <c r="B1245" s="521"/>
      <c r="C1245" s="525"/>
      <c r="D1245" s="521"/>
      <c r="E1245" s="521"/>
      <c r="F1245" s="526"/>
      <c r="G1245" s="521"/>
    </row>
    <row r="1246" spans="1:7">
      <c r="A1246" s="521"/>
      <c r="B1246" s="521"/>
      <c r="C1246" s="525"/>
      <c r="D1246" s="521"/>
      <c r="E1246" s="521"/>
      <c r="F1246" s="526"/>
      <c r="G1246" s="521"/>
    </row>
    <row r="1247" spans="1:7">
      <c r="A1247" s="521"/>
      <c r="B1247" s="521"/>
      <c r="C1247" s="525"/>
      <c r="D1247" s="521"/>
      <c r="E1247" s="521"/>
      <c r="F1247" s="526"/>
      <c r="G1247" s="521"/>
    </row>
    <row r="1248" spans="1:7">
      <c r="A1248" s="521"/>
      <c r="B1248" s="521"/>
      <c r="C1248" s="525"/>
      <c r="D1248" s="521"/>
      <c r="E1248" s="521"/>
      <c r="F1248" s="526"/>
      <c r="G1248" s="521"/>
    </row>
    <row r="1249" spans="1:7">
      <c r="A1249" s="521"/>
      <c r="B1249" s="521"/>
      <c r="C1249" s="525"/>
      <c r="D1249" s="521"/>
      <c r="E1249" s="521"/>
      <c r="F1249" s="526"/>
      <c r="G1249" s="521"/>
    </row>
    <row r="1250" spans="1:7">
      <c r="A1250" s="521"/>
      <c r="B1250" s="521"/>
      <c r="C1250" s="525"/>
      <c r="D1250" s="521"/>
      <c r="E1250" s="521"/>
      <c r="F1250" s="526"/>
      <c r="G1250" s="521"/>
    </row>
    <row r="1251" spans="1:7">
      <c r="A1251" s="521"/>
      <c r="B1251" s="521"/>
      <c r="C1251" s="525"/>
      <c r="D1251" s="521"/>
      <c r="E1251" s="521"/>
      <c r="F1251" s="526"/>
      <c r="G1251" s="521"/>
    </row>
    <row r="1252" spans="1:7">
      <c r="A1252" s="521"/>
      <c r="B1252" s="521"/>
      <c r="C1252" s="525"/>
      <c r="D1252" s="521"/>
      <c r="E1252" s="521"/>
      <c r="F1252" s="526"/>
      <c r="G1252" s="521"/>
    </row>
    <row r="1253" spans="1:7">
      <c r="A1253" s="521"/>
      <c r="B1253" s="521"/>
      <c r="C1253" s="525"/>
      <c r="D1253" s="521"/>
      <c r="E1253" s="521"/>
      <c r="F1253" s="526"/>
      <c r="G1253" s="521"/>
    </row>
    <row r="1254" spans="1:7">
      <c r="A1254" s="521"/>
      <c r="B1254" s="521"/>
      <c r="C1254" s="525"/>
      <c r="D1254" s="521"/>
      <c r="E1254" s="521"/>
      <c r="F1254" s="526"/>
      <c r="G1254" s="521"/>
    </row>
    <row r="1255" spans="1:7">
      <c r="A1255" s="521"/>
      <c r="B1255" s="521"/>
      <c r="C1255" s="525"/>
      <c r="D1255" s="521"/>
      <c r="E1255" s="521"/>
      <c r="F1255" s="526"/>
      <c r="G1255" s="521"/>
    </row>
    <row r="1256" spans="1:7">
      <c r="A1256" s="521"/>
      <c r="B1256" s="521"/>
      <c r="C1256" s="525"/>
      <c r="D1256" s="521"/>
      <c r="E1256" s="521"/>
      <c r="F1256" s="526"/>
      <c r="G1256" s="521"/>
    </row>
    <row r="1257" spans="1:7">
      <c r="A1257" s="521"/>
      <c r="B1257" s="521"/>
      <c r="C1257" s="525"/>
      <c r="D1257" s="521"/>
      <c r="E1257" s="521"/>
      <c r="F1257" s="526"/>
      <c r="G1257" s="521"/>
    </row>
    <row r="1258" spans="1:7">
      <c r="A1258" s="521"/>
      <c r="B1258" s="521"/>
      <c r="C1258" s="525"/>
      <c r="D1258" s="521"/>
      <c r="E1258" s="521"/>
      <c r="F1258" s="526"/>
      <c r="G1258" s="521"/>
    </row>
    <row r="1259" spans="1:7">
      <c r="A1259" s="521"/>
      <c r="B1259" s="521"/>
      <c r="C1259" s="525"/>
      <c r="D1259" s="521"/>
      <c r="E1259" s="521"/>
      <c r="F1259" s="526"/>
      <c r="G1259" s="521"/>
    </row>
    <row r="1260" spans="1:7">
      <c r="A1260" s="521"/>
      <c r="B1260" s="521"/>
      <c r="C1260" s="525"/>
      <c r="D1260" s="521"/>
      <c r="E1260" s="521"/>
      <c r="F1260" s="526"/>
      <c r="G1260" s="521"/>
    </row>
    <row r="1261" spans="1:7">
      <c r="A1261" s="521"/>
      <c r="B1261" s="521"/>
      <c r="C1261" s="525"/>
      <c r="D1261" s="521"/>
      <c r="E1261" s="521"/>
      <c r="F1261" s="526"/>
      <c r="G1261" s="521"/>
    </row>
    <row r="1262" spans="1:7">
      <c r="A1262" s="521"/>
      <c r="B1262" s="521"/>
      <c r="C1262" s="525"/>
      <c r="D1262" s="521"/>
      <c r="E1262" s="521"/>
      <c r="F1262" s="526"/>
      <c r="G1262" s="521"/>
    </row>
    <row r="1263" spans="1:7">
      <c r="A1263" s="521"/>
      <c r="B1263" s="521"/>
      <c r="C1263" s="525"/>
      <c r="D1263" s="521"/>
      <c r="E1263" s="521"/>
      <c r="F1263" s="526"/>
      <c r="G1263" s="521"/>
    </row>
    <row r="1264" spans="1:7">
      <c r="A1264" s="521"/>
      <c r="B1264" s="521"/>
      <c r="C1264" s="525"/>
      <c r="D1264" s="521"/>
      <c r="E1264" s="521"/>
      <c r="F1264" s="526"/>
      <c r="G1264" s="521"/>
    </row>
    <row r="1265" spans="1:7">
      <c r="A1265" s="521"/>
      <c r="B1265" s="521"/>
      <c r="C1265" s="525"/>
      <c r="D1265" s="521"/>
      <c r="E1265" s="521"/>
      <c r="F1265" s="526"/>
      <c r="G1265" s="521"/>
    </row>
    <row r="1266" spans="1:7">
      <c r="A1266" s="521"/>
      <c r="B1266" s="521"/>
      <c r="C1266" s="525"/>
      <c r="D1266" s="521"/>
      <c r="E1266" s="521"/>
      <c r="F1266" s="526"/>
      <c r="G1266" s="521"/>
    </row>
    <row r="1267" spans="1:7">
      <c r="A1267" s="521"/>
      <c r="B1267" s="521"/>
      <c r="C1267" s="525"/>
      <c r="D1267" s="521"/>
      <c r="E1267" s="521"/>
      <c r="F1267" s="526"/>
      <c r="G1267" s="521"/>
    </row>
    <row r="1268" spans="1:7">
      <c r="A1268" s="521"/>
      <c r="B1268" s="521"/>
      <c r="C1268" s="525"/>
      <c r="D1268" s="521"/>
      <c r="E1268" s="521"/>
      <c r="F1268" s="526"/>
      <c r="G1268" s="521"/>
    </row>
    <row r="1269" spans="1:7">
      <c r="A1269" s="521"/>
      <c r="B1269" s="521"/>
      <c r="C1269" s="525"/>
      <c r="D1269" s="521"/>
      <c r="E1269" s="521"/>
      <c r="F1269" s="526"/>
      <c r="G1269" s="521"/>
    </row>
    <row r="1270" spans="1:7">
      <c r="A1270" s="521"/>
      <c r="B1270" s="521"/>
      <c r="C1270" s="525"/>
      <c r="D1270" s="521"/>
      <c r="E1270" s="521"/>
      <c r="F1270" s="526"/>
      <c r="G1270" s="521"/>
    </row>
    <row r="1271" spans="1:7">
      <c r="A1271" s="521"/>
      <c r="B1271" s="521"/>
      <c r="C1271" s="525"/>
      <c r="D1271" s="521"/>
      <c r="E1271" s="521"/>
      <c r="F1271" s="526"/>
      <c r="G1271" s="521"/>
    </row>
    <row r="1272" spans="1:7">
      <c r="A1272" s="521"/>
      <c r="B1272" s="521"/>
      <c r="C1272" s="525"/>
      <c r="D1272" s="521"/>
      <c r="E1272" s="521"/>
      <c r="F1272" s="526"/>
      <c r="G1272" s="521"/>
    </row>
    <row r="1273" spans="1:7">
      <c r="A1273" s="521"/>
      <c r="B1273" s="521"/>
      <c r="C1273" s="525"/>
      <c r="D1273" s="521"/>
      <c r="E1273" s="521"/>
      <c r="F1273" s="526"/>
      <c r="G1273" s="521"/>
    </row>
    <row r="1274" spans="1:7">
      <c r="A1274" s="521"/>
      <c r="B1274" s="521"/>
      <c r="C1274" s="525"/>
      <c r="D1274" s="521"/>
      <c r="E1274" s="521"/>
      <c r="F1274" s="526"/>
      <c r="G1274" s="521"/>
    </row>
    <row r="1275" spans="1:7">
      <c r="A1275" s="521"/>
      <c r="B1275" s="521"/>
      <c r="C1275" s="525"/>
      <c r="D1275" s="521"/>
      <c r="E1275" s="521"/>
      <c r="F1275" s="526"/>
      <c r="G1275" s="521"/>
    </row>
    <row r="1276" spans="1:7">
      <c r="A1276" s="521"/>
      <c r="B1276" s="521"/>
      <c r="C1276" s="525"/>
      <c r="D1276" s="521"/>
      <c r="E1276" s="521"/>
      <c r="F1276" s="526"/>
      <c r="G1276" s="521"/>
    </row>
    <row r="1277" spans="1:7">
      <c r="A1277" s="521"/>
      <c r="B1277" s="521"/>
      <c r="C1277" s="525"/>
      <c r="D1277" s="521"/>
      <c r="E1277" s="521"/>
      <c r="F1277" s="526"/>
      <c r="G1277" s="521"/>
    </row>
    <row r="1278" spans="1:7">
      <c r="A1278" s="521"/>
      <c r="B1278" s="521"/>
      <c r="C1278" s="525"/>
      <c r="D1278" s="521"/>
      <c r="E1278" s="521"/>
      <c r="F1278" s="526"/>
      <c r="G1278" s="521"/>
    </row>
    <row r="1279" spans="1:7">
      <c r="A1279" s="521"/>
      <c r="B1279" s="521"/>
      <c r="C1279" s="525"/>
      <c r="D1279" s="521"/>
      <c r="E1279" s="521"/>
      <c r="F1279" s="526"/>
      <c r="G1279" s="521"/>
    </row>
    <row r="1280" spans="1:7">
      <c r="A1280" s="521"/>
      <c r="B1280" s="521"/>
      <c r="C1280" s="525"/>
      <c r="D1280" s="521"/>
      <c r="E1280" s="521"/>
      <c r="F1280" s="526"/>
      <c r="G1280" s="521"/>
    </row>
    <row r="1281" spans="1:7">
      <c r="A1281" s="521"/>
      <c r="B1281" s="521"/>
      <c r="C1281" s="525"/>
      <c r="D1281" s="521"/>
      <c r="E1281" s="521"/>
      <c r="F1281" s="526"/>
      <c r="G1281" s="521"/>
    </row>
    <row r="1282" spans="1:7">
      <c r="A1282" s="521"/>
      <c r="B1282" s="521"/>
      <c r="C1282" s="525"/>
      <c r="D1282" s="521"/>
      <c r="E1282" s="521"/>
      <c r="F1282" s="526"/>
      <c r="G1282" s="521"/>
    </row>
    <row r="1283" spans="1:7">
      <c r="A1283" s="521"/>
      <c r="B1283" s="521"/>
      <c r="C1283" s="525"/>
      <c r="D1283" s="521"/>
      <c r="E1283" s="521"/>
      <c r="F1283" s="526"/>
      <c r="G1283" s="521"/>
    </row>
    <row r="1284" spans="1:7">
      <c r="A1284" s="521"/>
      <c r="B1284" s="521"/>
      <c r="C1284" s="525"/>
      <c r="D1284" s="521"/>
      <c r="E1284" s="521"/>
      <c r="F1284" s="526"/>
      <c r="G1284" s="521"/>
    </row>
    <row r="1285" spans="1:7">
      <c r="A1285" s="521"/>
      <c r="B1285" s="521"/>
      <c r="C1285" s="525"/>
      <c r="D1285" s="521"/>
      <c r="E1285" s="521"/>
      <c r="F1285" s="526"/>
      <c r="G1285" s="521"/>
    </row>
    <row r="1286" spans="1:7">
      <c r="A1286" s="521"/>
      <c r="B1286" s="521"/>
      <c r="C1286" s="525"/>
      <c r="D1286" s="521"/>
      <c r="E1286" s="521"/>
      <c r="F1286" s="526"/>
      <c r="G1286" s="521"/>
    </row>
    <row r="1287" spans="1:7">
      <c r="A1287" s="521"/>
      <c r="B1287" s="521"/>
      <c r="C1287" s="525"/>
      <c r="D1287" s="521"/>
      <c r="E1287" s="521"/>
      <c r="F1287" s="526"/>
      <c r="G1287" s="521"/>
    </row>
    <row r="1288" spans="1:7">
      <c r="A1288" s="521"/>
      <c r="B1288" s="521"/>
      <c r="C1288" s="525"/>
      <c r="D1288" s="521"/>
      <c r="E1288" s="521"/>
      <c r="F1288" s="526"/>
      <c r="G1288" s="521"/>
    </row>
    <row r="1289" spans="1:7">
      <c r="A1289" s="521"/>
      <c r="B1289" s="521"/>
      <c r="C1289" s="525"/>
      <c r="D1289" s="521"/>
      <c r="E1289" s="521"/>
      <c r="F1289" s="526"/>
      <c r="G1289" s="521"/>
    </row>
    <row r="1290" spans="1:7">
      <c r="A1290" s="521"/>
      <c r="B1290" s="521"/>
      <c r="C1290" s="525"/>
      <c r="D1290" s="521"/>
      <c r="E1290" s="521"/>
      <c r="F1290" s="526"/>
      <c r="G1290" s="521"/>
    </row>
    <row r="1291" spans="1:7">
      <c r="A1291" s="521"/>
      <c r="B1291" s="521"/>
      <c r="C1291" s="525"/>
      <c r="D1291" s="521"/>
      <c r="E1291" s="521"/>
      <c r="F1291" s="526"/>
      <c r="G1291" s="521"/>
    </row>
    <row r="1292" spans="1:7">
      <c r="A1292" s="521"/>
      <c r="B1292" s="521"/>
      <c r="C1292" s="525"/>
      <c r="D1292" s="521"/>
      <c r="E1292" s="521"/>
      <c r="F1292" s="526"/>
      <c r="G1292" s="521"/>
    </row>
    <row r="1293" spans="1:7">
      <c r="A1293" s="521"/>
      <c r="B1293" s="521"/>
      <c r="C1293" s="525"/>
      <c r="D1293" s="521"/>
      <c r="E1293" s="521"/>
      <c r="F1293" s="526"/>
      <c r="G1293" s="521"/>
    </row>
    <row r="1294" spans="1:7">
      <c r="A1294" s="521"/>
      <c r="B1294" s="521"/>
      <c r="C1294" s="525"/>
      <c r="D1294" s="521"/>
      <c r="E1294" s="521"/>
      <c r="F1294" s="526"/>
      <c r="G1294" s="521"/>
    </row>
    <row r="1295" spans="1:7">
      <c r="A1295" s="521"/>
      <c r="B1295" s="521"/>
      <c r="C1295" s="525"/>
      <c r="D1295" s="521"/>
      <c r="E1295" s="521"/>
      <c r="F1295" s="526"/>
      <c r="G1295" s="521"/>
    </row>
    <row r="1296" spans="1:7">
      <c r="A1296" s="521"/>
      <c r="B1296" s="521"/>
      <c r="C1296" s="525"/>
      <c r="D1296" s="521"/>
      <c r="E1296" s="521"/>
      <c r="F1296" s="526"/>
      <c r="G1296" s="521"/>
    </row>
    <row r="1297" spans="1:7">
      <c r="A1297" s="521"/>
      <c r="B1297" s="521"/>
      <c r="C1297" s="525"/>
      <c r="D1297" s="521"/>
      <c r="E1297" s="521"/>
      <c r="F1297" s="526"/>
      <c r="G1297" s="521"/>
    </row>
    <row r="1298" spans="1:7">
      <c r="A1298" s="521"/>
      <c r="B1298" s="521"/>
      <c r="C1298" s="525"/>
      <c r="D1298" s="521"/>
      <c r="E1298" s="521"/>
      <c r="F1298" s="526"/>
      <c r="G1298" s="521"/>
    </row>
    <row r="1299" spans="1:7">
      <c r="A1299" s="521"/>
      <c r="B1299" s="521"/>
      <c r="C1299" s="525"/>
      <c r="D1299" s="521"/>
      <c r="E1299" s="521"/>
      <c r="F1299" s="526"/>
      <c r="G1299" s="521"/>
    </row>
    <row r="1300" spans="1:7">
      <c r="A1300" s="521"/>
      <c r="B1300" s="521"/>
      <c r="C1300" s="525"/>
      <c r="D1300" s="521"/>
      <c r="E1300" s="521"/>
      <c r="F1300" s="526"/>
      <c r="G1300" s="521"/>
    </row>
    <row r="1301" spans="1:7">
      <c r="A1301" s="521"/>
      <c r="B1301" s="521"/>
      <c r="C1301" s="525"/>
      <c r="D1301" s="521"/>
      <c r="E1301" s="521"/>
      <c r="F1301" s="526"/>
      <c r="G1301" s="521"/>
    </row>
    <row r="1302" spans="1:7">
      <c r="A1302" s="521"/>
      <c r="B1302" s="521"/>
      <c r="C1302" s="525"/>
      <c r="D1302" s="521"/>
      <c r="E1302" s="521"/>
      <c r="F1302" s="526"/>
      <c r="G1302" s="521"/>
    </row>
    <row r="1303" spans="1:7">
      <c r="A1303" s="521"/>
      <c r="B1303" s="521"/>
      <c r="C1303" s="525"/>
      <c r="D1303" s="521"/>
      <c r="E1303" s="521"/>
      <c r="F1303" s="526"/>
      <c r="G1303" s="521"/>
    </row>
    <row r="1304" spans="1:7">
      <c r="A1304" s="521"/>
      <c r="B1304" s="521"/>
      <c r="C1304" s="525"/>
      <c r="D1304" s="521"/>
      <c r="E1304" s="521"/>
      <c r="F1304" s="526"/>
      <c r="G1304" s="521"/>
    </row>
    <row r="1305" spans="1:7">
      <c r="A1305" s="521"/>
      <c r="B1305" s="521"/>
      <c r="C1305" s="525"/>
      <c r="D1305" s="521"/>
      <c r="E1305" s="521"/>
      <c r="F1305" s="526"/>
      <c r="G1305" s="521"/>
    </row>
    <row r="1306" spans="1:7">
      <c r="A1306" s="521"/>
      <c r="B1306" s="521"/>
      <c r="C1306" s="525"/>
      <c r="D1306" s="521"/>
      <c r="E1306" s="521"/>
      <c r="F1306" s="526"/>
      <c r="G1306" s="521"/>
    </row>
    <row r="1307" spans="1:7">
      <c r="A1307" s="521"/>
      <c r="B1307" s="521"/>
      <c r="C1307" s="525"/>
      <c r="D1307" s="521"/>
      <c r="E1307" s="521"/>
      <c r="F1307" s="526"/>
      <c r="G1307" s="521"/>
    </row>
    <row r="1308" spans="1:7">
      <c r="A1308" s="521"/>
      <c r="B1308" s="521"/>
      <c r="C1308" s="525"/>
      <c r="D1308" s="521"/>
      <c r="E1308" s="521"/>
      <c r="F1308" s="526"/>
      <c r="G1308" s="521"/>
    </row>
    <row r="1309" spans="1:7">
      <c r="A1309" s="521"/>
      <c r="B1309" s="521"/>
      <c r="C1309" s="525"/>
      <c r="D1309" s="521"/>
      <c r="E1309" s="521"/>
      <c r="F1309" s="526"/>
      <c r="G1309" s="521"/>
    </row>
    <row r="1310" spans="1:7">
      <c r="A1310" s="521"/>
      <c r="B1310" s="521"/>
      <c r="C1310" s="525"/>
      <c r="D1310" s="521"/>
      <c r="E1310" s="521"/>
      <c r="F1310" s="526"/>
      <c r="G1310" s="521"/>
    </row>
    <row r="1311" spans="1:7">
      <c r="A1311" s="521"/>
      <c r="B1311" s="521"/>
      <c r="C1311" s="525"/>
      <c r="D1311" s="521"/>
      <c r="E1311" s="521"/>
      <c r="F1311" s="526"/>
      <c r="G1311" s="521"/>
    </row>
    <row r="1312" spans="1:7">
      <c r="A1312" s="521"/>
      <c r="B1312" s="521"/>
      <c r="C1312" s="525"/>
      <c r="D1312" s="521"/>
      <c r="E1312" s="521"/>
      <c r="F1312" s="526"/>
      <c r="G1312" s="521"/>
    </row>
    <row r="1313" spans="1:7">
      <c r="A1313" s="521"/>
      <c r="B1313" s="521"/>
      <c r="C1313" s="525"/>
      <c r="D1313" s="521"/>
      <c r="E1313" s="521"/>
      <c r="F1313" s="526"/>
      <c r="G1313" s="521"/>
    </row>
    <row r="1314" spans="1:7">
      <c r="A1314" s="521"/>
      <c r="B1314" s="521"/>
      <c r="C1314" s="525"/>
      <c r="D1314" s="521"/>
      <c r="E1314" s="521"/>
      <c r="F1314" s="526"/>
      <c r="G1314" s="521"/>
    </row>
    <row r="1315" spans="1:7">
      <c r="A1315" s="521"/>
      <c r="B1315" s="521"/>
      <c r="C1315" s="525"/>
      <c r="D1315" s="521"/>
      <c r="E1315" s="521"/>
      <c r="F1315" s="526"/>
      <c r="G1315" s="521"/>
    </row>
    <row r="1316" spans="1:7">
      <c r="A1316" s="521"/>
      <c r="B1316" s="521"/>
      <c r="C1316" s="525"/>
      <c r="D1316" s="521"/>
      <c r="E1316" s="521"/>
      <c r="F1316" s="526"/>
      <c r="G1316" s="521"/>
    </row>
    <row r="1317" spans="1:7">
      <c r="A1317" s="521"/>
      <c r="B1317" s="521"/>
      <c r="C1317" s="525"/>
      <c r="D1317" s="521"/>
      <c r="E1317" s="521"/>
      <c r="F1317" s="526"/>
      <c r="G1317" s="521"/>
    </row>
    <row r="1318" spans="1:7">
      <c r="A1318" s="521"/>
      <c r="B1318" s="521"/>
      <c r="C1318" s="525"/>
      <c r="D1318" s="521"/>
      <c r="E1318" s="521"/>
      <c r="F1318" s="526"/>
      <c r="G1318" s="521"/>
    </row>
    <row r="1319" spans="1:7">
      <c r="A1319" s="521"/>
      <c r="B1319" s="521"/>
      <c r="C1319" s="525"/>
      <c r="D1319" s="521"/>
      <c r="E1319" s="521"/>
      <c r="F1319" s="526"/>
      <c r="G1319" s="521"/>
    </row>
    <row r="1320" spans="1:7">
      <c r="A1320" s="521"/>
      <c r="B1320" s="521"/>
      <c r="C1320" s="525"/>
      <c r="D1320" s="521"/>
      <c r="E1320" s="521"/>
      <c r="F1320" s="526"/>
      <c r="G1320" s="521"/>
    </row>
    <row r="1321" spans="1:7">
      <c r="A1321" s="521"/>
      <c r="B1321" s="521"/>
      <c r="C1321" s="525"/>
      <c r="D1321" s="521"/>
      <c r="E1321" s="521"/>
      <c r="F1321" s="526"/>
      <c r="G1321" s="521"/>
    </row>
    <row r="1322" spans="1:7">
      <c r="A1322" s="521"/>
      <c r="B1322" s="521"/>
      <c r="C1322" s="525"/>
      <c r="D1322" s="521"/>
      <c r="E1322" s="521"/>
      <c r="F1322" s="526"/>
      <c r="G1322" s="521"/>
    </row>
    <row r="1323" spans="1:7">
      <c r="A1323" s="521"/>
      <c r="B1323" s="521"/>
      <c r="C1323" s="525"/>
      <c r="D1323" s="521"/>
      <c r="E1323" s="521"/>
      <c r="F1323" s="526"/>
      <c r="G1323" s="521"/>
    </row>
    <row r="1324" spans="1:7">
      <c r="A1324" s="521"/>
      <c r="B1324" s="521"/>
      <c r="C1324" s="525"/>
      <c r="D1324" s="521"/>
      <c r="E1324" s="521"/>
      <c r="F1324" s="526"/>
      <c r="G1324" s="521"/>
    </row>
    <row r="1325" spans="1:7">
      <c r="A1325" s="521"/>
      <c r="B1325" s="521"/>
      <c r="C1325" s="525"/>
      <c r="D1325" s="521"/>
      <c r="E1325" s="521"/>
      <c r="F1325" s="526"/>
      <c r="G1325" s="521"/>
    </row>
    <row r="1326" spans="1:7">
      <c r="A1326" s="521"/>
      <c r="B1326" s="521"/>
      <c r="C1326" s="525"/>
      <c r="D1326" s="521"/>
      <c r="E1326" s="521"/>
      <c r="F1326" s="526"/>
      <c r="G1326" s="521"/>
    </row>
    <row r="1327" spans="1:7">
      <c r="A1327" s="521"/>
      <c r="B1327" s="521"/>
      <c r="C1327" s="525"/>
      <c r="D1327" s="521"/>
      <c r="E1327" s="521"/>
      <c r="F1327" s="526"/>
      <c r="G1327" s="521"/>
    </row>
    <row r="1328" spans="1:7">
      <c r="A1328" s="521"/>
      <c r="B1328" s="521"/>
      <c r="C1328" s="525"/>
      <c r="D1328" s="521"/>
      <c r="E1328" s="521"/>
      <c r="F1328" s="526"/>
      <c r="G1328" s="521"/>
    </row>
    <row r="1329" spans="1:7">
      <c r="A1329" s="521"/>
      <c r="B1329" s="521"/>
      <c r="C1329" s="525"/>
      <c r="D1329" s="521"/>
      <c r="E1329" s="521"/>
      <c r="F1329" s="526"/>
      <c r="G1329" s="521"/>
    </row>
    <row r="1330" spans="1:7">
      <c r="A1330" s="521"/>
      <c r="B1330" s="521"/>
      <c r="C1330" s="525"/>
      <c r="D1330" s="521"/>
      <c r="E1330" s="521"/>
      <c r="F1330" s="526"/>
      <c r="G1330" s="521"/>
    </row>
    <row r="1331" spans="1:7">
      <c r="A1331" s="521"/>
      <c r="B1331" s="521"/>
      <c r="C1331" s="525"/>
      <c r="D1331" s="521"/>
      <c r="E1331" s="521"/>
      <c r="F1331" s="526"/>
      <c r="G1331" s="521"/>
    </row>
    <row r="1332" spans="1:7">
      <c r="A1332" s="521"/>
      <c r="B1332" s="521"/>
      <c r="C1332" s="525"/>
      <c r="D1332" s="521"/>
      <c r="E1332" s="521"/>
      <c r="F1332" s="526"/>
      <c r="G1332" s="521"/>
    </row>
    <row r="1333" spans="1:7">
      <c r="A1333" s="521"/>
      <c r="B1333" s="521"/>
      <c r="C1333" s="525"/>
      <c r="D1333" s="521"/>
      <c r="E1333" s="521"/>
      <c r="F1333" s="526"/>
      <c r="G1333" s="521"/>
    </row>
    <row r="1334" spans="1:7">
      <c r="A1334" s="521"/>
      <c r="B1334" s="521"/>
      <c r="C1334" s="525"/>
      <c r="D1334" s="521"/>
      <c r="E1334" s="521"/>
      <c r="F1334" s="526"/>
      <c r="G1334" s="521"/>
    </row>
    <row r="1335" spans="1:7">
      <c r="A1335" s="521"/>
      <c r="B1335" s="521"/>
      <c r="C1335" s="525"/>
      <c r="D1335" s="521"/>
      <c r="E1335" s="521"/>
      <c r="F1335" s="526"/>
      <c r="G1335" s="521"/>
    </row>
    <row r="1336" spans="1:7">
      <c r="A1336" s="521"/>
      <c r="B1336" s="521"/>
      <c r="C1336" s="525"/>
      <c r="D1336" s="521"/>
      <c r="E1336" s="521"/>
      <c r="F1336" s="526"/>
      <c r="G1336" s="521"/>
    </row>
    <row r="1337" spans="1:7">
      <c r="A1337" s="521"/>
      <c r="B1337" s="521"/>
      <c r="C1337" s="525"/>
      <c r="D1337" s="521"/>
      <c r="E1337" s="521"/>
      <c r="F1337" s="526"/>
      <c r="G1337" s="521"/>
    </row>
    <row r="1338" spans="1:7">
      <c r="A1338" s="521"/>
      <c r="B1338" s="521"/>
      <c r="C1338" s="525"/>
      <c r="D1338" s="521"/>
      <c r="E1338" s="521"/>
      <c r="F1338" s="526"/>
      <c r="G1338" s="521"/>
    </row>
    <row r="1339" spans="1:7">
      <c r="A1339" s="521"/>
      <c r="B1339" s="521"/>
      <c r="C1339" s="525"/>
      <c r="D1339" s="521"/>
      <c r="E1339" s="521"/>
      <c r="F1339" s="526"/>
      <c r="G1339" s="521"/>
    </row>
    <row r="1340" spans="1:7">
      <c r="A1340" s="521"/>
      <c r="B1340" s="521"/>
      <c r="C1340" s="525"/>
      <c r="D1340" s="521"/>
      <c r="E1340" s="521"/>
      <c r="F1340" s="526"/>
      <c r="G1340" s="521"/>
    </row>
    <row r="1341" spans="1:7">
      <c r="A1341" s="521"/>
      <c r="B1341" s="521"/>
      <c r="C1341" s="525"/>
      <c r="D1341" s="521"/>
      <c r="E1341" s="521"/>
      <c r="F1341" s="526"/>
      <c r="G1341" s="521"/>
    </row>
    <row r="1342" spans="1:7">
      <c r="A1342" s="521"/>
      <c r="B1342" s="521"/>
      <c r="C1342" s="525"/>
      <c r="D1342" s="521"/>
      <c r="E1342" s="521"/>
      <c r="F1342" s="526"/>
      <c r="G1342" s="521"/>
    </row>
    <row r="1343" spans="1:7">
      <c r="A1343" s="521"/>
      <c r="B1343" s="521"/>
      <c r="C1343" s="525"/>
      <c r="D1343" s="521"/>
      <c r="E1343" s="521"/>
      <c r="F1343" s="526"/>
      <c r="G1343" s="521"/>
    </row>
    <row r="1344" spans="1:7">
      <c r="A1344" s="521"/>
      <c r="B1344" s="521"/>
      <c r="C1344" s="525"/>
      <c r="D1344" s="521"/>
      <c r="E1344" s="521"/>
      <c r="F1344" s="526"/>
      <c r="G1344" s="521"/>
    </row>
    <row r="1345" spans="1:7">
      <c r="A1345" s="521"/>
      <c r="B1345" s="521"/>
      <c r="C1345" s="525"/>
      <c r="D1345" s="521"/>
      <c r="E1345" s="521"/>
      <c r="F1345" s="526"/>
      <c r="G1345" s="521"/>
    </row>
    <row r="1346" spans="1:7">
      <c r="A1346" s="521"/>
      <c r="B1346" s="521"/>
      <c r="C1346" s="525"/>
      <c r="D1346" s="521"/>
      <c r="E1346" s="521"/>
      <c r="F1346" s="526"/>
      <c r="G1346" s="521"/>
    </row>
    <row r="1347" spans="1:7">
      <c r="A1347" s="521"/>
      <c r="B1347" s="521"/>
      <c r="C1347" s="525"/>
      <c r="D1347" s="521"/>
      <c r="E1347" s="521"/>
      <c r="F1347" s="526"/>
      <c r="G1347" s="521"/>
    </row>
    <row r="1348" spans="1:7">
      <c r="A1348" s="521"/>
      <c r="B1348" s="521"/>
      <c r="C1348" s="525"/>
      <c r="D1348" s="521"/>
      <c r="E1348" s="521"/>
      <c r="F1348" s="526"/>
      <c r="G1348" s="521"/>
    </row>
    <row r="1349" spans="1:7">
      <c r="A1349" s="521"/>
      <c r="B1349" s="521"/>
      <c r="C1349" s="525"/>
      <c r="D1349" s="521"/>
      <c r="E1349" s="521"/>
      <c r="F1349" s="526"/>
      <c r="G1349" s="521"/>
    </row>
    <row r="1350" spans="1:7">
      <c r="A1350" s="521"/>
      <c r="B1350" s="521"/>
      <c r="C1350" s="525"/>
      <c r="D1350" s="521"/>
      <c r="E1350" s="521"/>
      <c r="F1350" s="526"/>
      <c r="G1350" s="521"/>
    </row>
    <row r="1351" spans="1:7">
      <c r="A1351" s="521"/>
      <c r="B1351" s="521"/>
      <c r="C1351" s="525"/>
      <c r="D1351" s="521"/>
      <c r="E1351" s="521"/>
      <c r="F1351" s="526"/>
      <c r="G1351" s="521"/>
    </row>
    <row r="1352" spans="1:7">
      <c r="A1352" s="521"/>
      <c r="B1352" s="521"/>
      <c r="C1352" s="525"/>
      <c r="D1352" s="521"/>
      <c r="E1352" s="521"/>
      <c r="F1352" s="526"/>
      <c r="G1352" s="521"/>
    </row>
    <row r="1353" spans="1:7">
      <c r="A1353" s="521"/>
      <c r="B1353" s="521"/>
      <c r="C1353" s="525"/>
      <c r="D1353" s="521"/>
      <c r="E1353" s="521"/>
      <c r="F1353" s="526"/>
      <c r="G1353" s="521"/>
    </row>
    <row r="1354" spans="1:7">
      <c r="A1354" s="521"/>
      <c r="B1354" s="521"/>
      <c r="C1354" s="525"/>
      <c r="D1354" s="521"/>
      <c r="E1354" s="521"/>
      <c r="F1354" s="526"/>
      <c r="G1354" s="521"/>
    </row>
    <row r="1355" spans="1:7">
      <c r="A1355" s="521"/>
      <c r="B1355" s="521"/>
      <c r="C1355" s="525"/>
      <c r="D1355" s="521"/>
      <c r="E1355" s="521"/>
      <c r="F1355" s="526"/>
      <c r="G1355" s="521"/>
    </row>
    <row r="1356" spans="1:7">
      <c r="A1356" s="521"/>
      <c r="B1356" s="521"/>
      <c r="C1356" s="525"/>
      <c r="D1356" s="521"/>
      <c r="E1356" s="521"/>
      <c r="F1356" s="526"/>
      <c r="G1356" s="521"/>
    </row>
    <row r="1357" spans="1:7">
      <c r="A1357" s="521"/>
      <c r="B1357" s="521"/>
      <c r="C1357" s="525"/>
      <c r="D1357" s="521"/>
      <c r="E1357" s="521"/>
      <c r="F1357" s="526"/>
      <c r="G1357" s="521"/>
    </row>
    <row r="1358" spans="1:7">
      <c r="A1358" s="521"/>
      <c r="B1358" s="521"/>
      <c r="C1358" s="525"/>
      <c r="D1358" s="521"/>
      <c r="E1358" s="521"/>
      <c r="F1358" s="526"/>
      <c r="G1358" s="521"/>
    </row>
    <row r="1359" spans="1:7">
      <c r="A1359" s="521"/>
      <c r="B1359" s="521"/>
      <c r="C1359" s="525"/>
      <c r="D1359" s="521"/>
      <c r="E1359" s="521"/>
      <c r="F1359" s="526"/>
      <c r="G1359" s="521"/>
    </row>
    <row r="1360" spans="1:7">
      <c r="A1360" s="521"/>
      <c r="B1360" s="521"/>
      <c r="C1360" s="525"/>
      <c r="D1360" s="521"/>
      <c r="E1360" s="521"/>
      <c r="F1360" s="526"/>
      <c r="G1360" s="521"/>
    </row>
    <row r="1361" spans="1:7">
      <c r="A1361" s="521"/>
      <c r="B1361" s="521"/>
      <c r="C1361" s="525"/>
      <c r="D1361" s="521"/>
      <c r="E1361" s="521"/>
      <c r="F1361" s="526"/>
      <c r="G1361" s="521"/>
    </row>
    <row r="1362" spans="1:7">
      <c r="A1362" s="521"/>
      <c r="B1362" s="521"/>
      <c r="C1362" s="525"/>
      <c r="D1362" s="521"/>
      <c r="E1362" s="521"/>
      <c r="F1362" s="526"/>
      <c r="G1362" s="521"/>
    </row>
    <row r="1363" spans="1:7">
      <c r="A1363" s="521"/>
      <c r="B1363" s="521"/>
      <c r="C1363" s="525"/>
      <c r="D1363" s="521"/>
      <c r="E1363" s="521"/>
      <c r="F1363" s="526"/>
      <c r="G1363" s="521"/>
    </row>
    <row r="1364" spans="1:7">
      <c r="A1364" s="521"/>
      <c r="B1364" s="521"/>
      <c r="C1364" s="525"/>
      <c r="D1364" s="521"/>
      <c r="E1364" s="521"/>
      <c r="F1364" s="526"/>
      <c r="G1364" s="521"/>
    </row>
    <row r="1365" spans="1:7">
      <c r="A1365" s="521"/>
      <c r="B1365" s="521"/>
      <c r="C1365" s="525"/>
      <c r="D1365" s="521"/>
      <c r="E1365" s="521"/>
      <c r="F1365" s="526"/>
      <c r="G1365" s="521"/>
    </row>
    <row r="1366" spans="1:7">
      <c r="A1366" s="521"/>
      <c r="B1366" s="521"/>
      <c r="C1366" s="525"/>
      <c r="D1366" s="521"/>
      <c r="E1366" s="521"/>
      <c r="F1366" s="526"/>
      <c r="G1366" s="521"/>
    </row>
    <row r="1367" spans="1:7">
      <c r="A1367" s="521"/>
      <c r="B1367" s="521"/>
      <c r="C1367" s="525"/>
      <c r="D1367" s="521"/>
      <c r="E1367" s="521"/>
      <c r="F1367" s="526"/>
      <c r="G1367" s="521"/>
    </row>
    <row r="1368" spans="1:7">
      <c r="A1368" s="521"/>
      <c r="B1368" s="521"/>
      <c r="C1368" s="525"/>
      <c r="D1368" s="521"/>
      <c r="E1368" s="521"/>
      <c r="F1368" s="526"/>
      <c r="G1368" s="521"/>
    </row>
    <row r="1369" spans="1:7">
      <c r="A1369" s="521"/>
      <c r="B1369" s="521"/>
      <c r="C1369" s="525"/>
      <c r="D1369" s="521"/>
      <c r="E1369" s="521"/>
      <c r="F1369" s="526"/>
      <c r="G1369" s="521"/>
    </row>
    <row r="1370" spans="1:7">
      <c r="A1370" s="521"/>
      <c r="B1370" s="521"/>
      <c r="C1370" s="525"/>
      <c r="D1370" s="521"/>
      <c r="E1370" s="521"/>
      <c r="F1370" s="526"/>
      <c r="G1370" s="521"/>
    </row>
    <row r="1371" spans="1:7">
      <c r="A1371" s="521"/>
      <c r="B1371" s="521"/>
      <c r="C1371" s="525"/>
      <c r="D1371" s="521"/>
      <c r="E1371" s="521"/>
      <c r="F1371" s="526"/>
      <c r="G1371" s="521"/>
    </row>
    <row r="1372" spans="1:7">
      <c r="A1372" s="521"/>
      <c r="B1372" s="521"/>
      <c r="C1372" s="525"/>
      <c r="D1372" s="521"/>
      <c r="E1372" s="521"/>
      <c r="F1372" s="526"/>
      <c r="G1372" s="521"/>
    </row>
    <row r="1373" spans="1:7">
      <c r="A1373" s="521"/>
      <c r="B1373" s="521"/>
      <c r="C1373" s="525"/>
      <c r="D1373" s="521"/>
      <c r="E1373" s="521"/>
      <c r="F1373" s="526"/>
      <c r="G1373" s="521"/>
    </row>
    <row r="1374" spans="1:7">
      <c r="A1374" s="521"/>
      <c r="B1374" s="521"/>
      <c r="C1374" s="525"/>
      <c r="D1374" s="521"/>
      <c r="E1374" s="521"/>
      <c r="F1374" s="526"/>
      <c r="G1374" s="521"/>
    </row>
    <row r="1375" spans="1:7">
      <c r="A1375" s="521"/>
      <c r="B1375" s="521"/>
      <c r="C1375" s="525"/>
      <c r="D1375" s="521"/>
      <c r="E1375" s="521"/>
      <c r="F1375" s="526"/>
      <c r="G1375" s="521"/>
    </row>
    <row r="1376" spans="1:7">
      <c r="A1376" s="521"/>
      <c r="B1376" s="521"/>
      <c r="C1376" s="525"/>
      <c r="D1376" s="521"/>
      <c r="E1376" s="521"/>
      <c r="F1376" s="526"/>
      <c r="G1376" s="521"/>
    </row>
    <row r="1377" spans="1:7">
      <c r="A1377" s="521"/>
      <c r="B1377" s="521"/>
      <c r="C1377" s="525"/>
      <c r="D1377" s="521"/>
      <c r="E1377" s="521"/>
      <c r="F1377" s="526"/>
      <c r="G1377" s="521"/>
    </row>
    <row r="1378" spans="1:7">
      <c r="A1378" s="521"/>
      <c r="B1378" s="521"/>
      <c r="C1378" s="525"/>
      <c r="D1378" s="521"/>
      <c r="E1378" s="521"/>
      <c r="F1378" s="526"/>
      <c r="G1378" s="521"/>
    </row>
    <row r="1379" spans="1:7">
      <c r="A1379" s="521"/>
      <c r="B1379" s="521"/>
      <c r="C1379" s="525"/>
      <c r="D1379" s="521"/>
      <c r="E1379" s="521"/>
      <c r="F1379" s="526"/>
      <c r="G1379" s="521"/>
    </row>
    <row r="1380" spans="1:7">
      <c r="A1380" s="521"/>
      <c r="B1380" s="521"/>
      <c r="C1380" s="525"/>
      <c r="D1380" s="521"/>
      <c r="E1380" s="521"/>
      <c r="F1380" s="526"/>
      <c r="G1380" s="521"/>
    </row>
    <row r="1381" spans="1:7">
      <c r="A1381" s="521"/>
      <c r="B1381" s="521"/>
      <c r="C1381" s="525"/>
      <c r="D1381" s="521"/>
      <c r="E1381" s="521"/>
      <c r="F1381" s="526"/>
      <c r="G1381" s="521"/>
    </row>
    <row r="1382" spans="1:7">
      <c r="A1382" s="521"/>
      <c r="B1382" s="521"/>
      <c r="C1382" s="525"/>
      <c r="D1382" s="521"/>
      <c r="E1382" s="521"/>
      <c r="F1382" s="526"/>
      <c r="G1382" s="521"/>
    </row>
    <row r="1383" spans="1:7">
      <c r="A1383" s="521"/>
      <c r="B1383" s="521"/>
      <c r="C1383" s="525"/>
      <c r="D1383" s="521"/>
      <c r="E1383" s="521"/>
      <c r="F1383" s="526"/>
      <c r="G1383" s="521"/>
    </row>
    <row r="1384" spans="1:7">
      <c r="A1384" s="521"/>
      <c r="B1384" s="521"/>
      <c r="C1384" s="525"/>
      <c r="D1384" s="521"/>
      <c r="E1384" s="521"/>
      <c r="F1384" s="526"/>
      <c r="G1384" s="521"/>
    </row>
    <row r="1385" spans="1:7">
      <c r="A1385" s="521"/>
      <c r="B1385" s="521"/>
      <c r="C1385" s="525"/>
      <c r="D1385" s="521"/>
      <c r="E1385" s="521"/>
      <c r="F1385" s="526"/>
      <c r="G1385" s="521"/>
    </row>
    <row r="1386" spans="1:7">
      <c r="A1386" s="521"/>
      <c r="B1386" s="521"/>
      <c r="C1386" s="525"/>
      <c r="D1386" s="521"/>
      <c r="E1386" s="521"/>
      <c r="F1386" s="526"/>
      <c r="G1386" s="521"/>
    </row>
    <row r="1387" spans="1:7">
      <c r="A1387" s="521"/>
      <c r="B1387" s="521"/>
      <c r="C1387" s="525"/>
      <c r="D1387" s="521"/>
      <c r="E1387" s="521"/>
      <c r="F1387" s="526"/>
      <c r="G1387" s="521"/>
    </row>
    <row r="1388" spans="1:7">
      <c r="A1388" s="521"/>
      <c r="B1388" s="521"/>
      <c r="C1388" s="525"/>
      <c r="D1388" s="521"/>
      <c r="E1388" s="521"/>
      <c r="F1388" s="526"/>
      <c r="G1388" s="521"/>
    </row>
    <row r="1389" spans="1:7">
      <c r="A1389" s="521"/>
      <c r="B1389" s="521"/>
      <c r="C1389" s="525"/>
      <c r="D1389" s="521"/>
      <c r="E1389" s="521"/>
      <c r="F1389" s="526"/>
      <c r="G1389" s="521"/>
    </row>
    <row r="1390" spans="1:7">
      <c r="A1390" s="521"/>
      <c r="B1390" s="521"/>
      <c r="C1390" s="525"/>
      <c r="D1390" s="521"/>
      <c r="E1390" s="521"/>
      <c r="F1390" s="526"/>
      <c r="G1390" s="521"/>
    </row>
    <row r="1391" spans="1:7">
      <c r="A1391" s="521"/>
      <c r="B1391" s="521"/>
      <c r="C1391" s="525"/>
      <c r="D1391" s="521"/>
      <c r="E1391" s="521"/>
      <c r="F1391" s="526"/>
      <c r="G1391" s="521"/>
    </row>
    <row r="1392" spans="1:7">
      <c r="A1392" s="521"/>
      <c r="B1392" s="521"/>
      <c r="C1392" s="525"/>
      <c r="D1392" s="521"/>
      <c r="E1392" s="521"/>
      <c r="F1392" s="526"/>
      <c r="G1392" s="521"/>
    </row>
    <row r="1393" spans="1:7">
      <c r="A1393" s="521"/>
      <c r="B1393" s="521"/>
      <c r="C1393" s="525"/>
      <c r="D1393" s="521"/>
      <c r="E1393" s="521"/>
      <c r="F1393" s="526"/>
      <c r="G1393" s="521"/>
    </row>
    <row r="1394" spans="1:7">
      <c r="A1394" s="521"/>
      <c r="B1394" s="521"/>
      <c r="C1394" s="525"/>
      <c r="D1394" s="521"/>
      <c r="E1394" s="521"/>
      <c r="F1394" s="526"/>
      <c r="G1394" s="521"/>
    </row>
    <row r="1395" spans="1:7">
      <c r="A1395" s="521"/>
      <c r="B1395" s="521"/>
      <c r="C1395" s="525"/>
      <c r="D1395" s="521"/>
      <c r="E1395" s="521"/>
      <c r="F1395" s="526"/>
      <c r="G1395" s="521"/>
    </row>
    <row r="1396" spans="1:7">
      <c r="A1396" s="521"/>
      <c r="B1396" s="521"/>
      <c r="C1396" s="525"/>
      <c r="D1396" s="521"/>
      <c r="E1396" s="521"/>
      <c r="F1396" s="526"/>
      <c r="G1396" s="521"/>
    </row>
    <row r="1397" spans="1:7">
      <c r="A1397" s="521"/>
      <c r="B1397" s="521"/>
      <c r="C1397" s="525"/>
      <c r="D1397" s="521"/>
      <c r="E1397" s="521"/>
      <c r="F1397" s="526"/>
      <c r="G1397" s="521"/>
    </row>
    <row r="1398" spans="1:7">
      <c r="A1398" s="521"/>
      <c r="B1398" s="521"/>
      <c r="C1398" s="525"/>
      <c r="D1398" s="521"/>
      <c r="E1398" s="521"/>
      <c r="F1398" s="526"/>
      <c r="G1398" s="521"/>
    </row>
    <row r="1399" spans="1:7">
      <c r="A1399" s="521"/>
      <c r="B1399" s="521"/>
      <c r="C1399" s="525"/>
      <c r="D1399" s="521"/>
      <c r="E1399" s="521"/>
      <c r="F1399" s="526"/>
      <c r="G1399" s="521"/>
    </row>
    <row r="1400" spans="1:7">
      <c r="A1400" s="521"/>
      <c r="B1400" s="521"/>
      <c r="C1400" s="525"/>
      <c r="D1400" s="521"/>
      <c r="E1400" s="521"/>
      <c r="F1400" s="526"/>
      <c r="G1400" s="521"/>
    </row>
    <row r="1401" spans="1:7">
      <c r="A1401" s="521"/>
      <c r="B1401" s="521"/>
      <c r="C1401" s="525"/>
      <c r="D1401" s="521"/>
      <c r="E1401" s="521"/>
      <c r="F1401" s="526"/>
      <c r="G1401" s="521"/>
    </row>
    <row r="1402" spans="1:7">
      <c r="A1402" s="521"/>
      <c r="B1402" s="521"/>
      <c r="C1402" s="525"/>
      <c r="D1402" s="521"/>
      <c r="E1402" s="521"/>
      <c r="F1402" s="526"/>
      <c r="G1402" s="521"/>
    </row>
    <row r="1403" spans="1:7">
      <c r="A1403" s="521"/>
      <c r="B1403" s="521"/>
      <c r="C1403" s="525"/>
      <c r="D1403" s="521"/>
      <c r="E1403" s="521"/>
      <c r="F1403" s="526"/>
      <c r="G1403" s="521"/>
    </row>
    <row r="1404" spans="1:7">
      <c r="A1404" s="521"/>
      <c r="B1404" s="521"/>
      <c r="C1404" s="525"/>
      <c r="D1404" s="521"/>
      <c r="E1404" s="521"/>
      <c r="F1404" s="526"/>
      <c r="G1404" s="521"/>
    </row>
    <row r="1405" spans="1:7">
      <c r="A1405" s="521"/>
      <c r="B1405" s="521"/>
      <c r="C1405" s="525"/>
      <c r="D1405" s="521"/>
      <c r="E1405" s="521"/>
      <c r="F1405" s="526"/>
      <c r="G1405" s="521"/>
    </row>
    <row r="1406" spans="1:7">
      <c r="A1406" s="521"/>
      <c r="B1406" s="521"/>
      <c r="C1406" s="525"/>
      <c r="D1406" s="521"/>
      <c r="E1406" s="521"/>
      <c r="F1406" s="526"/>
      <c r="G1406" s="521"/>
    </row>
    <row r="1407" spans="1:7">
      <c r="A1407" s="521"/>
      <c r="B1407" s="521"/>
      <c r="C1407" s="525"/>
      <c r="D1407" s="521"/>
      <c r="E1407" s="521"/>
      <c r="F1407" s="526"/>
      <c r="G1407" s="521"/>
    </row>
    <row r="1408" spans="1:7">
      <c r="A1408" s="521"/>
      <c r="B1408" s="521"/>
      <c r="C1408" s="525"/>
      <c r="D1408" s="521"/>
      <c r="E1408" s="521"/>
      <c r="F1408" s="526"/>
      <c r="G1408" s="521"/>
    </row>
    <row r="1409" spans="1:7">
      <c r="A1409" s="521"/>
      <c r="B1409" s="521"/>
      <c r="C1409" s="525"/>
      <c r="D1409" s="521"/>
      <c r="E1409" s="521"/>
      <c r="F1409" s="526"/>
      <c r="G1409" s="521"/>
    </row>
    <row r="1410" spans="1:7">
      <c r="A1410" s="521"/>
      <c r="B1410" s="521"/>
      <c r="C1410" s="525"/>
      <c r="D1410" s="521"/>
      <c r="E1410" s="521"/>
      <c r="F1410" s="526"/>
      <c r="G1410" s="521"/>
    </row>
    <row r="1411" spans="1:7">
      <c r="A1411" s="521"/>
      <c r="B1411" s="521"/>
      <c r="C1411" s="525"/>
      <c r="D1411" s="521"/>
      <c r="E1411" s="521"/>
      <c r="F1411" s="526"/>
      <c r="G1411" s="521"/>
    </row>
    <row r="1412" spans="1:7">
      <c r="A1412" s="521"/>
      <c r="B1412" s="521"/>
      <c r="C1412" s="525"/>
      <c r="D1412" s="521"/>
      <c r="E1412" s="521"/>
      <c r="F1412" s="526"/>
      <c r="G1412" s="521"/>
    </row>
    <row r="1413" spans="1:7">
      <c r="A1413" s="521"/>
      <c r="B1413" s="521"/>
      <c r="C1413" s="525"/>
      <c r="D1413" s="521"/>
      <c r="E1413" s="521"/>
      <c r="F1413" s="526"/>
      <c r="G1413" s="521"/>
    </row>
    <row r="1414" spans="1:7">
      <c r="A1414" s="521"/>
      <c r="B1414" s="521"/>
      <c r="C1414" s="525"/>
      <c r="D1414" s="521"/>
      <c r="E1414" s="521"/>
      <c r="F1414" s="526"/>
      <c r="G1414" s="521"/>
    </row>
    <row r="1415" spans="1:7">
      <c r="A1415" s="521"/>
      <c r="B1415" s="521"/>
      <c r="C1415" s="525"/>
      <c r="D1415" s="521"/>
      <c r="E1415" s="521"/>
      <c r="F1415" s="526"/>
      <c r="G1415" s="521"/>
    </row>
    <row r="1416" spans="1:7">
      <c r="A1416" s="521"/>
      <c r="B1416" s="521"/>
      <c r="C1416" s="525"/>
      <c r="D1416" s="521"/>
      <c r="E1416" s="521"/>
      <c r="F1416" s="526"/>
      <c r="G1416" s="521"/>
    </row>
    <row r="1417" spans="1:7">
      <c r="A1417" s="521"/>
      <c r="B1417" s="521"/>
      <c r="C1417" s="525"/>
      <c r="D1417" s="521"/>
      <c r="E1417" s="521"/>
      <c r="F1417" s="526"/>
      <c r="G1417" s="521"/>
    </row>
    <row r="1418" spans="1:7">
      <c r="A1418" s="521"/>
      <c r="B1418" s="521"/>
      <c r="C1418" s="525"/>
      <c r="D1418" s="521"/>
      <c r="E1418" s="521"/>
      <c r="F1418" s="526"/>
      <c r="G1418" s="521"/>
    </row>
    <row r="1419" spans="1:7">
      <c r="A1419" s="521"/>
      <c r="B1419" s="521"/>
      <c r="C1419" s="525"/>
      <c r="D1419" s="521"/>
      <c r="E1419" s="521"/>
      <c r="F1419" s="526"/>
      <c r="G1419" s="521"/>
    </row>
    <row r="1420" spans="1:7">
      <c r="A1420" s="521"/>
      <c r="B1420" s="521"/>
      <c r="C1420" s="525"/>
      <c r="D1420" s="521"/>
      <c r="E1420" s="521"/>
      <c r="F1420" s="526"/>
      <c r="G1420" s="521"/>
    </row>
    <row r="1421" spans="1:7">
      <c r="A1421" s="521"/>
      <c r="B1421" s="521"/>
      <c r="C1421" s="525"/>
      <c r="D1421" s="521"/>
      <c r="E1421" s="521"/>
      <c r="F1421" s="526"/>
      <c r="G1421" s="521"/>
    </row>
    <row r="1422" spans="1:7">
      <c r="A1422" s="521"/>
      <c r="B1422" s="521"/>
      <c r="C1422" s="525"/>
      <c r="D1422" s="521"/>
      <c r="E1422" s="521"/>
      <c r="F1422" s="526"/>
      <c r="G1422" s="521"/>
    </row>
    <row r="1423" spans="1:7">
      <c r="A1423" s="521"/>
      <c r="B1423" s="521"/>
      <c r="C1423" s="525"/>
      <c r="D1423" s="521"/>
      <c r="E1423" s="521"/>
      <c r="F1423" s="526"/>
      <c r="G1423" s="521"/>
    </row>
    <row r="1424" spans="1:7">
      <c r="A1424" s="521"/>
      <c r="B1424" s="521"/>
      <c r="C1424" s="525"/>
      <c r="D1424" s="521"/>
      <c r="E1424" s="521"/>
      <c r="F1424" s="526"/>
      <c r="G1424" s="521"/>
    </row>
    <row r="1425" spans="1:7">
      <c r="A1425" s="521"/>
      <c r="B1425" s="521"/>
      <c r="C1425" s="525"/>
      <c r="D1425" s="521"/>
      <c r="E1425" s="521"/>
      <c r="F1425" s="526"/>
      <c r="G1425" s="521"/>
    </row>
    <row r="1426" spans="1:7">
      <c r="A1426" s="521"/>
      <c r="B1426" s="521"/>
      <c r="C1426" s="525"/>
      <c r="D1426" s="521"/>
      <c r="E1426" s="521"/>
      <c r="F1426" s="526"/>
      <c r="G1426" s="521"/>
    </row>
    <row r="1427" spans="1:7">
      <c r="A1427" s="521"/>
      <c r="B1427" s="521"/>
      <c r="C1427" s="525"/>
      <c r="D1427" s="521"/>
      <c r="E1427" s="521"/>
      <c r="F1427" s="526"/>
      <c r="G1427" s="521"/>
    </row>
    <row r="1428" spans="1:7">
      <c r="A1428" s="521"/>
      <c r="B1428" s="521"/>
      <c r="C1428" s="525"/>
      <c r="D1428" s="521"/>
      <c r="E1428" s="521"/>
      <c r="F1428" s="526"/>
      <c r="G1428" s="521"/>
    </row>
    <row r="1429" spans="1:7">
      <c r="A1429" s="521"/>
      <c r="B1429" s="521"/>
      <c r="C1429" s="525"/>
      <c r="D1429" s="521"/>
      <c r="E1429" s="521"/>
      <c r="F1429" s="526"/>
      <c r="G1429" s="521"/>
    </row>
    <row r="1430" spans="1:7">
      <c r="A1430" s="521"/>
      <c r="B1430" s="521"/>
      <c r="C1430" s="525"/>
      <c r="D1430" s="521"/>
      <c r="E1430" s="521"/>
      <c r="F1430" s="526"/>
      <c r="G1430" s="521"/>
    </row>
    <row r="1431" spans="1:7">
      <c r="A1431" s="521"/>
      <c r="B1431" s="521"/>
      <c r="C1431" s="525"/>
      <c r="D1431" s="521"/>
      <c r="E1431" s="521"/>
      <c r="F1431" s="526"/>
      <c r="G1431" s="521"/>
    </row>
    <row r="1432" spans="1:7">
      <c r="A1432" s="521"/>
      <c r="B1432" s="521"/>
      <c r="C1432" s="525"/>
      <c r="D1432" s="521"/>
      <c r="E1432" s="521"/>
      <c r="F1432" s="526"/>
      <c r="G1432" s="521"/>
    </row>
    <row r="1433" spans="1:7">
      <c r="A1433" s="521"/>
      <c r="B1433" s="521"/>
      <c r="C1433" s="525"/>
      <c r="D1433" s="521"/>
      <c r="E1433" s="521"/>
      <c r="F1433" s="526"/>
      <c r="G1433" s="521"/>
    </row>
    <row r="1434" spans="1:7">
      <c r="A1434" s="521"/>
      <c r="B1434" s="521"/>
      <c r="C1434" s="525"/>
      <c r="D1434" s="521"/>
      <c r="E1434" s="521"/>
      <c r="F1434" s="526"/>
      <c r="G1434" s="521"/>
    </row>
    <row r="1435" spans="1:7">
      <c r="A1435" s="521"/>
      <c r="B1435" s="521"/>
      <c r="C1435" s="525"/>
      <c r="D1435" s="521"/>
      <c r="E1435" s="521"/>
      <c r="F1435" s="526"/>
      <c r="G1435" s="521"/>
    </row>
    <row r="1436" spans="1:7">
      <c r="A1436" s="521"/>
      <c r="B1436" s="521"/>
      <c r="C1436" s="525"/>
      <c r="D1436" s="521"/>
      <c r="E1436" s="521"/>
      <c r="F1436" s="526"/>
      <c r="G1436" s="521"/>
    </row>
    <row r="1437" spans="1:7">
      <c r="A1437" s="521"/>
      <c r="B1437" s="521"/>
      <c r="C1437" s="525"/>
      <c r="D1437" s="521"/>
      <c r="E1437" s="521"/>
      <c r="F1437" s="526"/>
      <c r="G1437" s="521"/>
    </row>
    <row r="1438" spans="1:7">
      <c r="A1438" s="521"/>
      <c r="B1438" s="521"/>
      <c r="C1438" s="525"/>
      <c r="D1438" s="521"/>
      <c r="E1438" s="521"/>
      <c r="F1438" s="526"/>
      <c r="G1438" s="521"/>
    </row>
    <row r="1439" spans="1:7">
      <c r="A1439" s="521"/>
      <c r="B1439" s="521"/>
      <c r="C1439" s="525"/>
      <c r="D1439" s="521"/>
      <c r="E1439" s="521"/>
      <c r="F1439" s="526"/>
      <c r="G1439" s="521"/>
    </row>
    <row r="1440" spans="1:7">
      <c r="A1440" s="521"/>
      <c r="B1440" s="521"/>
      <c r="C1440" s="525"/>
      <c r="D1440" s="521"/>
      <c r="E1440" s="521"/>
      <c r="F1440" s="526"/>
      <c r="G1440" s="521"/>
    </row>
    <row r="1441" spans="1:7">
      <c r="A1441" s="521"/>
      <c r="B1441" s="521"/>
      <c r="C1441" s="525"/>
      <c r="D1441" s="521"/>
      <c r="E1441" s="521"/>
      <c r="F1441" s="526"/>
      <c r="G1441" s="521"/>
    </row>
    <row r="1442" spans="1:7">
      <c r="A1442" s="521"/>
      <c r="B1442" s="521"/>
      <c r="C1442" s="525"/>
      <c r="D1442" s="521"/>
      <c r="E1442" s="521"/>
      <c r="F1442" s="526"/>
      <c r="G1442" s="521"/>
    </row>
    <row r="1443" spans="1:7">
      <c r="A1443" s="521"/>
      <c r="B1443" s="521"/>
      <c r="C1443" s="525"/>
      <c r="D1443" s="521"/>
      <c r="E1443" s="521"/>
      <c r="F1443" s="526"/>
      <c r="G1443" s="521"/>
    </row>
    <row r="1444" spans="1:7">
      <c r="A1444" s="521"/>
      <c r="B1444" s="521"/>
      <c r="C1444" s="525"/>
      <c r="D1444" s="521"/>
      <c r="E1444" s="521"/>
      <c r="F1444" s="526"/>
      <c r="G1444" s="521"/>
    </row>
    <row r="1445" spans="1:7">
      <c r="A1445" s="521"/>
      <c r="B1445" s="521"/>
      <c r="C1445" s="525"/>
      <c r="D1445" s="521"/>
      <c r="E1445" s="521"/>
      <c r="F1445" s="526"/>
      <c r="G1445" s="521"/>
    </row>
    <row r="1446" spans="1:7">
      <c r="A1446" s="521"/>
      <c r="B1446" s="521"/>
      <c r="C1446" s="525"/>
      <c r="D1446" s="521"/>
      <c r="E1446" s="521"/>
      <c r="F1446" s="526"/>
      <c r="G1446" s="521"/>
    </row>
    <row r="1447" spans="1:7">
      <c r="A1447" s="521"/>
      <c r="B1447" s="521"/>
      <c r="C1447" s="525"/>
      <c r="D1447" s="521"/>
      <c r="E1447" s="521"/>
      <c r="F1447" s="526"/>
      <c r="G1447" s="521"/>
    </row>
    <row r="1448" spans="1:7">
      <c r="A1448" s="521"/>
      <c r="B1448" s="521"/>
      <c r="C1448" s="525"/>
      <c r="D1448" s="521"/>
      <c r="E1448" s="521"/>
      <c r="F1448" s="526"/>
      <c r="G1448" s="521"/>
    </row>
    <row r="1449" spans="1:7">
      <c r="A1449" s="521"/>
      <c r="B1449" s="521"/>
      <c r="C1449" s="525"/>
      <c r="D1449" s="521"/>
      <c r="E1449" s="521"/>
      <c r="F1449" s="526"/>
      <c r="G1449" s="521"/>
    </row>
    <row r="1450" spans="1:7">
      <c r="A1450" s="521"/>
      <c r="B1450" s="521"/>
      <c r="C1450" s="525"/>
      <c r="D1450" s="521"/>
      <c r="E1450" s="521"/>
      <c r="F1450" s="526"/>
      <c r="G1450" s="521"/>
    </row>
    <row r="1451" spans="1:7">
      <c r="A1451" s="521"/>
      <c r="B1451" s="521"/>
      <c r="C1451" s="525"/>
      <c r="D1451" s="521"/>
      <c r="E1451" s="521"/>
      <c r="F1451" s="526"/>
      <c r="G1451" s="521"/>
    </row>
    <row r="1452" spans="1:7">
      <c r="A1452" s="521"/>
      <c r="B1452" s="521"/>
      <c r="C1452" s="525"/>
      <c r="D1452" s="521"/>
      <c r="E1452" s="521"/>
      <c r="F1452" s="526"/>
      <c r="G1452" s="521"/>
    </row>
    <row r="1453" spans="1:7">
      <c r="A1453" s="521"/>
      <c r="B1453" s="521"/>
      <c r="C1453" s="525"/>
      <c r="D1453" s="521"/>
      <c r="E1453" s="521"/>
      <c r="F1453" s="526"/>
      <c r="G1453" s="521"/>
    </row>
    <row r="1454" spans="1:7">
      <c r="A1454" s="521"/>
      <c r="B1454" s="521"/>
      <c r="C1454" s="525"/>
      <c r="D1454" s="521"/>
      <c r="E1454" s="521"/>
      <c r="F1454" s="526"/>
      <c r="G1454" s="521"/>
    </row>
    <row r="1455" spans="1:7">
      <c r="A1455" s="521"/>
      <c r="B1455" s="521"/>
      <c r="C1455" s="525"/>
      <c r="D1455" s="521"/>
      <c r="E1455" s="521"/>
      <c r="F1455" s="526"/>
      <c r="G1455" s="521"/>
    </row>
    <row r="1456" spans="1:7">
      <c r="A1456" s="521"/>
      <c r="B1456" s="521"/>
      <c r="C1456" s="525"/>
      <c r="D1456" s="521"/>
      <c r="E1456" s="521"/>
      <c r="F1456" s="526"/>
      <c r="G1456" s="521"/>
    </row>
    <row r="1457" spans="1:7">
      <c r="A1457" s="521"/>
      <c r="B1457" s="521"/>
      <c r="C1457" s="525"/>
      <c r="D1457" s="521"/>
      <c r="E1457" s="521"/>
      <c r="F1457" s="526"/>
      <c r="G1457" s="521"/>
    </row>
    <row r="1458" spans="1:7">
      <c r="A1458" s="521"/>
      <c r="B1458" s="521"/>
      <c r="C1458" s="525"/>
      <c r="D1458" s="521"/>
      <c r="E1458" s="521"/>
      <c r="F1458" s="526"/>
      <c r="G1458" s="521"/>
    </row>
    <row r="1459" spans="1:7">
      <c r="A1459" s="521"/>
      <c r="B1459" s="521"/>
      <c r="C1459" s="525"/>
      <c r="D1459" s="521"/>
      <c r="E1459" s="521"/>
      <c r="F1459" s="526"/>
      <c r="G1459" s="521"/>
    </row>
    <row r="1460" spans="1:7">
      <c r="A1460" s="521"/>
      <c r="B1460" s="521"/>
      <c r="C1460" s="525"/>
      <c r="D1460" s="521"/>
      <c r="E1460" s="521"/>
      <c r="F1460" s="526"/>
      <c r="G1460" s="521"/>
    </row>
    <row r="1461" spans="1:7">
      <c r="A1461" s="521"/>
      <c r="B1461" s="521"/>
      <c r="C1461" s="525"/>
      <c r="D1461" s="521"/>
      <c r="E1461" s="521"/>
      <c r="F1461" s="526"/>
      <c r="G1461" s="521"/>
    </row>
    <row r="1462" spans="1:7">
      <c r="A1462" s="521"/>
      <c r="B1462" s="521"/>
      <c r="C1462" s="525"/>
      <c r="D1462" s="521"/>
      <c r="E1462" s="521"/>
      <c r="F1462" s="526"/>
      <c r="G1462" s="521"/>
    </row>
    <row r="1463" spans="1:7">
      <c r="A1463" s="521"/>
      <c r="B1463" s="521"/>
      <c r="C1463" s="525"/>
      <c r="D1463" s="521"/>
      <c r="E1463" s="521"/>
      <c r="F1463" s="526"/>
      <c r="G1463" s="521"/>
    </row>
    <row r="1464" spans="1:7">
      <c r="A1464" s="521"/>
      <c r="B1464" s="521"/>
      <c r="C1464" s="525"/>
      <c r="D1464" s="521"/>
      <c r="E1464" s="521"/>
      <c r="F1464" s="526"/>
      <c r="G1464" s="521"/>
    </row>
    <row r="1465" spans="1:7">
      <c r="A1465" s="521"/>
      <c r="B1465" s="521"/>
      <c r="C1465" s="525"/>
      <c r="D1465" s="521"/>
      <c r="E1465" s="521"/>
      <c r="F1465" s="526"/>
      <c r="G1465" s="521"/>
    </row>
    <row r="1466" spans="1:7">
      <c r="A1466" s="521"/>
      <c r="B1466" s="521"/>
      <c r="C1466" s="525"/>
      <c r="D1466" s="521"/>
      <c r="E1466" s="521"/>
      <c r="F1466" s="526"/>
      <c r="G1466" s="521"/>
    </row>
    <row r="1467" spans="1:7">
      <c r="A1467" s="521"/>
      <c r="B1467" s="521"/>
      <c r="C1467" s="525"/>
      <c r="D1467" s="521"/>
      <c r="E1467" s="521"/>
      <c r="F1467" s="526"/>
      <c r="G1467" s="521"/>
    </row>
    <row r="1468" spans="1:7">
      <c r="A1468" s="521"/>
      <c r="B1468" s="521"/>
      <c r="C1468" s="525"/>
      <c r="D1468" s="521"/>
      <c r="E1468" s="521"/>
      <c r="F1468" s="526"/>
      <c r="G1468" s="521"/>
    </row>
    <row r="1469" spans="1:7">
      <c r="A1469" s="521"/>
      <c r="B1469" s="521"/>
      <c r="C1469" s="525"/>
      <c r="D1469" s="521"/>
      <c r="E1469" s="521"/>
      <c r="F1469" s="526"/>
      <c r="G1469" s="521"/>
    </row>
    <row r="1470" spans="1:7">
      <c r="A1470" s="521"/>
      <c r="B1470" s="521"/>
      <c r="C1470" s="525"/>
      <c r="D1470" s="521"/>
      <c r="E1470" s="521"/>
      <c r="F1470" s="526"/>
      <c r="G1470" s="521"/>
    </row>
    <row r="1471" spans="1:7">
      <c r="A1471" s="521"/>
      <c r="B1471" s="521"/>
      <c r="C1471" s="525"/>
      <c r="D1471" s="521"/>
      <c r="E1471" s="521"/>
      <c r="F1471" s="526"/>
      <c r="G1471" s="521"/>
    </row>
    <row r="1472" spans="1:7">
      <c r="A1472" s="521"/>
      <c r="B1472" s="521"/>
      <c r="C1472" s="525"/>
      <c r="D1472" s="521"/>
      <c r="E1472" s="521"/>
      <c r="F1472" s="526"/>
      <c r="G1472" s="521"/>
    </row>
    <row r="1473" spans="1:7">
      <c r="A1473" s="521"/>
      <c r="B1473" s="521"/>
      <c r="C1473" s="525"/>
      <c r="D1473" s="521"/>
      <c r="E1473" s="521"/>
      <c r="F1473" s="526"/>
      <c r="G1473" s="521"/>
    </row>
    <row r="1474" spans="1:7">
      <c r="A1474" s="521"/>
      <c r="B1474" s="521"/>
      <c r="C1474" s="525"/>
      <c r="D1474" s="521"/>
      <c r="E1474" s="521"/>
      <c r="F1474" s="526"/>
      <c r="G1474" s="521"/>
    </row>
    <row r="1475" spans="1:7">
      <c r="A1475" s="521"/>
      <c r="B1475" s="521"/>
      <c r="C1475" s="525"/>
      <c r="D1475" s="521"/>
      <c r="E1475" s="521"/>
      <c r="F1475" s="526"/>
      <c r="G1475" s="521"/>
    </row>
    <row r="1476" spans="1:7">
      <c r="A1476" s="521"/>
      <c r="B1476" s="521"/>
      <c r="C1476" s="525"/>
      <c r="D1476" s="521"/>
      <c r="E1476" s="521"/>
      <c r="F1476" s="526"/>
      <c r="G1476" s="521"/>
    </row>
    <row r="1477" spans="1:7">
      <c r="A1477" s="521"/>
      <c r="B1477" s="521"/>
      <c r="C1477" s="525"/>
      <c r="D1477" s="521"/>
      <c r="E1477" s="521"/>
      <c r="F1477" s="526"/>
      <c r="G1477" s="521"/>
    </row>
    <row r="1478" spans="1:7">
      <c r="A1478" s="521"/>
      <c r="B1478" s="521"/>
      <c r="C1478" s="525"/>
      <c r="D1478" s="521"/>
      <c r="E1478" s="521"/>
      <c r="F1478" s="526"/>
      <c r="G1478" s="521"/>
    </row>
    <row r="1479" spans="1:7">
      <c r="A1479" s="521"/>
      <c r="B1479" s="521"/>
      <c r="C1479" s="525"/>
      <c r="D1479" s="521"/>
      <c r="E1479" s="521"/>
      <c r="F1479" s="526"/>
      <c r="G1479" s="521"/>
    </row>
    <row r="1480" spans="1:7">
      <c r="A1480" s="521"/>
      <c r="B1480" s="521"/>
      <c r="C1480" s="525"/>
      <c r="D1480" s="521"/>
      <c r="E1480" s="521"/>
      <c r="F1480" s="526"/>
      <c r="G1480" s="521"/>
    </row>
    <row r="1481" spans="1:7">
      <c r="A1481" s="521"/>
      <c r="B1481" s="521"/>
      <c r="C1481" s="525"/>
      <c r="D1481" s="521"/>
      <c r="E1481" s="521"/>
      <c r="F1481" s="526"/>
      <c r="G1481" s="521"/>
    </row>
    <row r="1482" spans="1:7">
      <c r="A1482" s="521"/>
      <c r="B1482" s="521"/>
      <c r="C1482" s="525"/>
      <c r="D1482" s="521"/>
      <c r="E1482" s="521"/>
      <c r="F1482" s="526"/>
      <c r="G1482" s="521"/>
    </row>
    <row r="1483" spans="1:7">
      <c r="A1483" s="521"/>
      <c r="B1483" s="521"/>
      <c r="C1483" s="525"/>
      <c r="D1483" s="521"/>
      <c r="E1483" s="521"/>
      <c r="F1483" s="526"/>
      <c r="G1483" s="521"/>
    </row>
    <row r="1484" spans="1:7">
      <c r="A1484" s="521"/>
      <c r="B1484" s="521"/>
      <c r="C1484" s="525"/>
      <c r="D1484" s="521"/>
      <c r="E1484" s="521"/>
      <c r="F1484" s="526"/>
      <c r="G1484" s="521"/>
    </row>
    <row r="1485" spans="1:7">
      <c r="A1485" s="521"/>
      <c r="B1485" s="521"/>
      <c r="C1485" s="525"/>
      <c r="D1485" s="521"/>
      <c r="E1485" s="521"/>
      <c r="F1485" s="526"/>
      <c r="G1485" s="521"/>
    </row>
    <row r="1486" spans="1:7">
      <c r="A1486" s="521"/>
      <c r="B1486" s="521"/>
      <c r="C1486" s="525"/>
      <c r="D1486" s="521"/>
      <c r="E1486" s="521"/>
      <c r="F1486" s="526"/>
      <c r="G1486" s="521"/>
    </row>
    <row r="1487" spans="1:7">
      <c r="A1487" s="521"/>
      <c r="B1487" s="521"/>
      <c r="C1487" s="525"/>
      <c r="D1487" s="521"/>
      <c r="E1487" s="521"/>
      <c r="F1487" s="526"/>
      <c r="G1487" s="521"/>
    </row>
    <row r="1488" spans="1:7">
      <c r="A1488" s="521"/>
      <c r="B1488" s="521"/>
      <c r="C1488" s="525"/>
      <c r="D1488" s="521"/>
      <c r="E1488" s="521"/>
      <c r="F1488" s="526"/>
      <c r="G1488" s="521"/>
    </row>
    <row r="1489" spans="1:7">
      <c r="A1489" s="521"/>
      <c r="B1489" s="521"/>
      <c r="C1489" s="525"/>
      <c r="D1489" s="521"/>
      <c r="E1489" s="521"/>
      <c r="F1489" s="526"/>
      <c r="G1489" s="521"/>
    </row>
    <row r="1490" spans="1:7">
      <c r="A1490" s="521"/>
      <c r="B1490" s="521"/>
      <c r="C1490" s="525"/>
      <c r="D1490" s="521"/>
      <c r="E1490" s="521"/>
      <c r="F1490" s="526"/>
      <c r="G1490" s="521"/>
    </row>
    <row r="1491" spans="1:7">
      <c r="A1491" s="521"/>
      <c r="B1491" s="521"/>
      <c r="C1491" s="525"/>
      <c r="D1491" s="521"/>
      <c r="E1491" s="521"/>
      <c r="F1491" s="526"/>
      <c r="G1491" s="521"/>
    </row>
    <row r="1492" spans="1:7">
      <c r="A1492" s="521"/>
      <c r="B1492" s="521"/>
      <c r="C1492" s="525"/>
      <c r="D1492" s="521"/>
      <c r="E1492" s="521"/>
      <c r="F1492" s="526"/>
      <c r="G1492" s="521"/>
    </row>
    <row r="1493" spans="1:7">
      <c r="A1493" s="521"/>
      <c r="B1493" s="521"/>
      <c r="C1493" s="525"/>
      <c r="D1493" s="521"/>
      <c r="E1493" s="521"/>
      <c r="F1493" s="526"/>
      <c r="G1493" s="521"/>
    </row>
    <row r="1494" spans="1:7">
      <c r="A1494" s="521"/>
      <c r="B1494" s="521"/>
      <c r="C1494" s="525"/>
      <c r="D1494" s="521"/>
      <c r="E1494" s="521"/>
      <c r="F1494" s="526"/>
      <c r="G1494" s="521"/>
    </row>
    <row r="1495" spans="1:7">
      <c r="A1495" s="521"/>
      <c r="B1495" s="521"/>
      <c r="C1495" s="525"/>
      <c r="D1495" s="521"/>
      <c r="E1495" s="521"/>
      <c r="F1495" s="526"/>
      <c r="G1495" s="521"/>
    </row>
    <row r="1496" spans="1:7">
      <c r="A1496" s="521"/>
      <c r="B1496" s="521"/>
      <c r="C1496" s="525"/>
      <c r="D1496" s="521"/>
      <c r="E1496" s="521"/>
      <c r="F1496" s="526"/>
      <c r="G1496" s="521"/>
    </row>
    <row r="1497" spans="1:7">
      <c r="A1497" s="521"/>
      <c r="B1497" s="521"/>
      <c r="C1497" s="525"/>
      <c r="D1497" s="521"/>
      <c r="E1497" s="521"/>
      <c r="F1497" s="526"/>
      <c r="G1497" s="521"/>
    </row>
    <row r="1498" spans="1:7">
      <c r="A1498" s="521"/>
      <c r="B1498" s="521"/>
      <c r="C1498" s="525"/>
      <c r="D1498" s="521"/>
      <c r="E1498" s="521"/>
      <c r="F1498" s="526"/>
      <c r="G1498" s="521"/>
    </row>
    <row r="1499" spans="1:7">
      <c r="A1499" s="521"/>
      <c r="B1499" s="521"/>
      <c r="C1499" s="525"/>
      <c r="D1499" s="521"/>
      <c r="E1499" s="521"/>
      <c r="F1499" s="526"/>
      <c r="G1499" s="521"/>
    </row>
    <row r="1500" spans="1:7">
      <c r="A1500" s="521"/>
      <c r="B1500" s="521"/>
      <c r="C1500" s="525"/>
      <c r="D1500" s="521"/>
      <c r="E1500" s="521"/>
      <c r="F1500" s="526"/>
      <c r="G1500" s="521"/>
    </row>
    <row r="1501" spans="1:7">
      <c r="A1501" s="521"/>
      <c r="B1501" s="521"/>
      <c r="C1501" s="525"/>
      <c r="D1501" s="521"/>
      <c r="E1501" s="521"/>
      <c r="F1501" s="526"/>
      <c r="G1501" s="521"/>
    </row>
    <row r="1502" spans="1:7">
      <c r="A1502" s="521"/>
      <c r="B1502" s="521"/>
      <c r="C1502" s="525"/>
      <c r="D1502" s="521"/>
      <c r="E1502" s="521"/>
      <c r="F1502" s="526"/>
      <c r="G1502" s="521"/>
    </row>
    <row r="1503" spans="1:7">
      <c r="A1503" s="521"/>
      <c r="B1503" s="521"/>
      <c r="C1503" s="525"/>
      <c r="D1503" s="521"/>
      <c r="E1503" s="521"/>
      <c r="F1503" s="526"/>
      <c r="G1503" s="521"/>
    </row>
    <row r="1504" spans="1:7">
      <c r="A1504" s="521"/>
      <c r="B1504" s="521"/>
      <c r="C1504" s="525"/>
      <c r="D1504" s="521"/>
      <c r="E1504" s="521"/>
      <c r="F1504" s="526"/>
      <c r="G1504" s="521"/>
    </row>
    <row r="1505" spans="1:7">
      <c r="A1505" s="521"/>
      <c r="B1505" s="521"/>
      <c r="C1505" s="525"/>
      <c r="D1505" s="521"/>
      <c r="E1505" s="521"/>
      <c r="F1505" s="526"/>
      <c r="G1505" s="521"/>
    </row>
    <row r="1506" spans="1:7">
      <c r="A1506" s="521"/>
      <c r="B1506" s="521"/>
      <c r="C1506" s="525"/>
      <c r="D1506" s="521"/>
      <c r="E1506" s="521"/>
      <c r="F1506" s="526"/>
      <c r="G1506" s="521"/>
    </row>
    <row r="1507" spans="1:7">
      <c r="A1507" s="521"/>
      <c r="B1507" s="521"/>
      <c r="C1507" s="525"/>
      <c r="D1507" s="521"/>
      <c r="E1507" s="521"/>
      <c r="F1507" s="526"/>
      <c r="G1507" s="521"/>
    </row>
    <row r="1508" spans="1:7">
      <c r="A1508" s="521"/>
      <c r="B1508" s="521"/>
      <c r="C1508" s="525"/>
      <c r="D1508" s="521"/>
      <c r="E1508" s="521"/>
      <c r="F1508" s="526"/>
      <c r="G1508" s="521"/>
    </row>
    <row r="1509" spans="1:7">
      <c r="A1509" s="521"/>
      <c r="B1509" s="521"/>
      <c r="C1509" s="525"/>
      <c r="D1509" s="521"/>
      <c r="E1509" s="521"/>
      <c r="F1509" s="526"/>
      <c r="G1509" s="521"/>
    </row>
    <row r="1510" spans="1:7">
      <c r="A1510" s="521"/>
      <c r="B1510" s="521"/>
      <c r="C1510" s="525"/>
      <c r="D1510" s="521"/>
      <c r="E1510" s="521"/>
      <c r="F1510" s="526"/>
      <c r="G1510" s="521"/>
    </row>
    <row r="1511" spans="1:7">
      <c r="A1511" s="521"/>
      <c r="B1511" s="521"/>
      <c r="C1511" s="525"/>
      <c r="D1511" s="521"/>
      <c r="E1511" s="521"/>
      <c r="F1511" s="526"/>
      <c r="G1511" s="521"/>
    </row>
    <row r="1512" spans="1:7">
      <c r="A1512" s="521"/>
      <c r="B1512" s="521"/>
      <c r="C1512" s="525"/>
      <c r="D1512" s="521"/>
      <c r="E1512" s="521"/>
      <c r="F1512" s="526"/>
      <c r="G1512" s="521"/>
    </row>
    <row r="1513" spans="1:7">
      <c r="A1513" s="521"/>
      <c r="B1513" s="521"/>
      <c r="C1513" s="525"/>
      <c r="D1513" s="521"/>
      <c r="E1513" s="521"/>
      <c r="F1513" s="526"/>
      <c r="G1513" s="521"/>
    </row>
    <row r="1514" spans="1:7">
      <c r="A1514" s="521"/>
      <c r="B1514" s="521"/>
      <c r="C1514" s="525"/>
      <c r="D1514" s="521"/>
      <c r="E1514" s="521"/>
      <c r="F1514" s="526"/>
      <c r="G1514" s="521"/>
    </row>
    <row r="1515" spans="1:7">
      <c r="A1515" s="521"/>
      <c r="B1515" s="521"/>
      <c r="C1515" s="525"/>
      <c r="D1515" s="521"/>
      <c r="E1515" s="521"/>
      <c r="F1515" s="526"/>
      <c r="G1515" s="521"/>
    </row>
    <row r="1516" spans="1:7">
      <c r="A1516" s="521"/>
      <c r="B1516" s="521"/>
      <c r="C1516" s="525"/>
      <c r="D1516" s="521"/>
      <c r="E1516" s="521"/>
      <c r="F1516" s="526"/>
      <c r="G1516" s="521"/>
    </row>
    <row r="1517" spans="1:7">
      <c r="A1517" s="521"/>
      <c r="B1517" s="521"/>
      <c r="C1517" s="525"/>
      <c r="D1517" s="521"/>
      <c r="E1517" s="521"/>
      <c r="F1517" s="526"/>
      <c r="G1517" s="521"/>
    </row>
    <row r="1518" spans="1:7">
      <c r="A1518" s="521"/>
      <c r="B1518" s="521"/>
      <c r="C1518" s="525"/>
      <c r="D1518" s="521"/>
      <c r="E1518" s="521"/>
      <c r="F1518" s="526"/>
      <c r="G1518" s="521"/>
    </row>
    <row r="1519" spans="1:7">
      <c r="A1519" s="521"/>
      <c r="B1519" s="521"/>
      <c r="C1519" s="525"/>
      <c r="D1519" s="521"/>
      <c r="E1519" s="521"/>
      <c r="F1519" s="526"/>
      <c r="G1519" s="521"/>
    </row>
    <row r="1520" spans="1:7">
      <c r="A1520" s="521"/>
      <c r="B1520" s="521"/>
      <c r="C1520" s="525"/>
      <c r="D1520" s="521"/>
      <c r="E1520" s="521"/>
      <c r="F1520" s="526"/>
      <c r="G1520" s="521"/>
    </row>
    <row r="1521" spans="1:7">
      <c r="A1521" s="521"/>
      <c r="B1521" s="521"/>
      <c r="C1521" s="525"/>
      <c r="D1521" s="521"/>
      <c r="E1521" s="521"/>
      <c r="F1521" s="526"/>
      <c r="G1521" s="521"/>
    </row>
    <row r="1522" spans="1:7">
      <c r="A1522" s="521"/>
      <c r="B1522" s="521"/>
      <c r="C1522" s="525"/>
      <c r="D1522" s="521"/>
      <c r="E1522" s="521"/>
      <c r="F1522" s="526"/>
      <c r="G1522" s="521"/>
    </row>
    <row r="1523" spans="1:7">
      <c r="A1523" s="521"/>
      <c r="B1523" s="521"/>
      <c r="C1523" s="525"/>
      <c r="D1523" s="521"/>
      <c r="E1523" s="521"/>
      <c r="F1523" s="526"/>
      <c r="G1523" s="521"/>
    </row>
    <row r="1524" spans="1:7">
      <c r="A1524" s="521"/>
      <c r="B1524" s="521"/>
      <c r="C1524" s="525"/>
      <c r="D1524" s="521"/>
      <c r="E1524" s="521"/>
      <c r="F1524" s="526"/>
      <c r="G1524" s="521"/>
    </row>
    <row r="1525" spans="1:7">
      <c r="A1525" s="521"/>
      <c r="B1525" s="521"/>
      <c r="C1525" s="525"/>
      <c r="D1525" s="521"/>
      <c r="E1525" s="521"/>
      <c r="F1525" s="526"/>
      <c r="G1525" s="521"/>
    </row>
    <row r="1526" spans="1:7">
      <c r="A1526" s="521"/>
      <c r="B1526" s="521"/>
      <c r="C1526" s="525"/>
      <c r="D1526" s="521"/>
      <c r="E1526" s="521"/>
      <c r="F1526" s="526"/>
      <c r="G1526" s="521"/>
    </row>
    <row r="1527" spans="1:7">
      <c r="A1527" s="521"/>
      <c r="B1527" s="521"/>
      <c r="C1527" s="525"/>
      <c r="D1527" s="521"/>
      <c r="E1527" s="521"/>
      <c r="F1527" s="526"/>
      <c r="G1527" s="521"/>
    </row>
    <row r="1528" spans="1:7">
      <c r="A1528" s="521"/>
      <c r="B1528" s="521"/>
      <c r="C1528" s="525"/>
      <c r="D1528" s="521"/>
      <c r="E1528" s="521"/>
      <c r="F1528" s="526"/>
      <c r="G1528" s="521"/>
    </row>
    <row r="1529" spans="1:7">
      <c r="A1529" s="521"/>
      <c r="B1529" s="521"/>
      <c r="C1529" s="525"/>
      <c r="D1529" s="521"/>
      <c r="E1529" s="521"/>
      <c r="F1529" s="526"/>
      <c r="G1529" s="521"/>
    </row>
    <row r="1530" spans="1:7">
      <c r="A1530" s="521"/>
      <c r="B1530" s="521"/>
      <c r="C1530" s="525"/>
      <c r="D1530" s="521"/>
      <c r="E1530" s="521"/>
      <c r="F1530" s="526"/>
      <c r="G1530" s="521"/>
    </row>
    <row r="1531" spans="1:7">
      <c r="A1531" s="521"/>
      <c r="B1531" s="521"/>
      <c r="C1531" s="525"/>
      <c r="D1531" s="521"/>
      <c r="E1531" s="521"/>
      <c r="F1531" s="526"/>
      <c r="G1531" s="521"/>
    </row>
    <row r="1532" spans="1:7">
      <c r="A1532" s="521"/>
      <c r="B1532" s="521"/>
      <c r="C1532" s="525"/>
      <c r="D1532" s="521"/>
      <c r="E1532" s="521"/>
      <c r="F1532" s="526"/>
      <c r="G1532" s="521"/>
    </row>
    <row r="1533" spans="1:7">
      <c r="A1533" s="521"/>
      <c r="B1533" s="521"/>
      <c r="C1533" s="525"/>
      <c r="D1533" s="521"/>
      <c r="E1533" s="521"/>
      <c r="F1533" s="526"/>
      <c r="G1533" s="521"/>
    </row>
    <row r="1534" spans="1:7">
      <c r="A1534" s="521"/>
      <c r="B1534" s="521"/>
      <c r="C1534" s="525"/>
      <c r="D1534" s="521"/>
      <c r="E1534" s="521"/>
      <c r="F1534" s="526"/>
      <c r="G1534" s="521"/>
    </row>
    <row r="1535" spans="1:7">
      <c r="A1535" s="521"/>
      <c r="B1535" s="521"/>
      <c r="C1535" s="525"/>
      <c r="D1535" s="521"/>
      <c r="E1535" s="521"/>
      <c r="F1535" s="526"/>
      <c r="G1535" s="521"/>
    </row>
    <row r="1536" spans="1:7">
      <c r="A1536" s="521"/>
      <c r="B1536" s="521"/>
      <c r="C1536" s="525"/>
      <c r="D1536" s="521"/>
      <c r="E1536" s="521"/>
      <c r="F1536" s="526"/>
      <c r="G1536" s="521"/>
    </row>
    <row r="1537" spans="1:7">
      <c r="A1537" s="521"/>
      <c r="B1537" s="521"/>
      <c r="C1537" s="525"/>
      <c r="D1537" s="521"/>
      <c r="E1537" s="521"/>
      <c r="F1537" s="526"/>
      <c r="G1537" s="521"/>
    </row>
    <row r="1538" spans="1:7">
      <c r="A1538" s="521"/>
      <c r="B1538" s="521"/>
      <c r="C1538" s="525"/>
      <c r="D1538" s="521"/>
      <c r="E1538" s="521"/>
      <c r="F1538" s="526"/>
      <c r="G1538" s="521"/>
    </row>
    <row r="1539" spans="1:7">
      <c r="A1539" s="521"/>
      <c r="B1539" s="521"/>
      <c r="C1539" s="525"/>
      <c r="D1539" s="521"/>
      <c r="E1539" s="521"/>
      <c r="F1539" s="526"/>
      <c r="G1539" s="521"/>
    </row>
    <row r="1540" spans="1:7">
      <c r="A1540" s="521"/>
      <c r="B1540" s="521"/>
      <c r="C1540" s="525"/>
      <c r="D1540" s="521"/>
      <c r="E1540" s="521"/>
      <c r="F1540" s="526"/>
      <c r="G1540" s="521"/>
    </row>
    <row r="1541" spans="1:7">
      <c r="A1541" s="521"/>
      <c r="B1541" s="521"/>
      <c r="C1541" s="525"/>
      <c r="D1541" s="521"/>
      <c r="E1541" s="521"/>
      <c r="F1541" s="526"/>
      <c r="G1541" s="521"/>
    </row>
    <row r="1542" spans="1:7">
      <c r="A1542" s="521"/>
      <c r="B1542" s="521"/>
      <c r="C1542" s="525"/>
      <c r="D1542" s="521"/>
      <c r="E1542" s="521"/>
      <c r="F1542" s="526"/>
      <c r="G1542" s="521"/>
    </row>
    <row r="1543" spans="1:7">
      <c r="A1543" s="521"/>
      <c r="B1543" s="521"/>
      <c r="C1543" s="525"/>
      <c r="D1543" s="521"/>
      <c r="E1543" s="521"/>
      <c r="F1543" s="526"/>
      <c r="G1543" s="521"/>
    </row>
    <row r="1544" spans="1:7">
      <c r="A1544" s="521"/>
      <c r="B1544" s="521"/>
      <c r="C1544" s="525"/>
      <c r="D1544" s="521"/>
      <c r="E1544" s="521"/>
      <c r="F1544" s="526"/>
      <c r="G1544" s="521"/>
    </row>
    <row r="1545" spans="1:7">
      <c r="A1545" s="521"/>
      <c r="B1545" s="521"/>
      <c r="C1545" s="525"/>
      <c r="D1545" s="521"/>
      <c r="E1545" s="521"/>
      <c r="F1545" s="526"/>
      <c r="G1545" s="521"/>
    </row>
    <row r="1546" spans="1:7">
      <c r="A1546" s="521"/>
      <c r="B1546" s="521"/>
      <c r="C1546" s="525"/>
      <c r="D1546" s="521"/>
      <c r="E1546" s="521"/>
      <c r="F1546" s="526"/>
      <c r="G1546" s="521"/>
    </row>
    <row r="1547" spans="1:7">
      <c r="A1547" s="521"/>
      <c r="B1547" s="521"/>
      <c r="C1547" s="525"/>
      <c r="D1547" s="521"/>
      <c r="E1547" s="521"/>
      <c r="F1547" s="526"/>
      <c r="G1547" s="521"/>
    </row>
    <row r="1548" spans="1:7">
      <c r="A1548" s="521"/>
      <c r="B1548" s="521"/>
      <c r="C1548" s="525"/>
      <c r="D1548" s="521"/>
      <c r="E1548" s="521"/>
      <c r="F1548" s="526"/>
      <c r="G1548" s="521"/>
    </row>
    <row r="1549" spans="1:7">
      <c r="A1549" s="521"/>
      <c r="B1549" s="521"/>
      <c r="C1549" s="525"/>
      <c r="D1549" s="521"/>
      <c r="E1549" s="521"/>
      <c r="F1549" s="526"/>
      <c r="G1549" s="521"/>
    </row>
    <row r="1550" spans="1:7">
      <c r="A1550" s="521"/>
      <c r="B1550" s="521"/>
      <c r="C1550" s="525"/>
      <c r="D1550" s="521"/>
      <c r="E1550" s="521"/>
      <c r="F1550" s="526"/>
      <c r="G1550" s="521"/>
    </row>
    <row r="1551" spans="1:7">
      <c r="A1551" s="521"/>
      <c r="B1551" s="521"/>
      <c r="C1551" s="525"/>
      <c r="D1551" s="521"/>
      <c r="E1551" s="521"/>
      <c r="F1551" s="526"/>
      <c r="G1551" s="521"/>
    </row>
    <row r="1552" spans="1:7">
      <c r="A1552" s="521"/>
      <c r="B1552" s="521"/>
      <c r="C1552" s="525"/>
      <c r="D1552" s="521"/>
      <c r="E1552" s="521"/>
      <c r="F1552" s="526"/>
      <c r="G1552" s="521"/>
    </row>
    <row r="1553" spans="1:7">
      <c r="A1553" s="521"/>
      <c r="B1553" s="521"/>
      <c r="C1553" s="525"/>
      <c r="D1553" s="521"/>
      <c r="E1553" s="521"/>
      <c r="F1553" s="526"/>
      <c r="G1553" s="521"/>
    </row>
    <row r="1554" spans="1:7">
      <c r="A1554" s="521"/>
      <c r="B1554" s="521"/>
      <c r="C1554" s="525"/>
      <c r="D1554" s="521"/>
      <c r="E1554" s="521"/>
      <c r="F1554" s="526"/>
      <c r="G1554" s="521"/>
    </row>
    <row r="1555" spans="1:7">
      <c r="A1555" s="521"/>
      <c r="B1555" s="521"/>
      <c r="C1555" s="525"/>
      <c r="D1555" s="521"/>
      <c r="E1555" s="521"/>
      <c r="F1555" s="526"/>
      <c r="G1555" s="521"/>
    </row>
    <row r="1556" spans="1:7">
      <c r="A1556" s="521"/>
      <c r="B1556" s="521"/>
      <c r="C1556" s="525"/>
      <c r="D1556" s="521"/>
      <c r="E1556" s="521"/>
      <c r="F1556" s="526"/>
      <c r="G1556" s="521"/>
    </row>
    <row r="1557" spans="1:7">
      <c r="A1557" s="521"/>
      <c r="B1557" s="521"/>
      <c r="C1557" s="525"/>
      <c r="D1557" s="521"/>
      <c r="E1557" s="521"/>
      <c r="F1557" s="526"/>
      <c r="G1557" s="521"/>
    </row>
    <row r="1558" spans="1:7">
      <c r="A1558" s="521"/>
      <c r="B1558" s="521"/>
      <c r="C1558" s="525"/>
      <c r="D1558" s="521"/>
      <c r="E1558" s="521"/>
      <c r="F1558" s="526"/>
      <c r="G1558" s="521"/>
    </row>
    <row r="1559" spans="1:7">
      <c r="A1559" s="521"/>
      <c r="B1559" s="521"/>
      <c r="C1559" s="525"/>
      <c r="D1559" s="521"/>
      <c r="E1559" s="521"/>
      <c r="F1559" s="526"/>
      <c r="G1559" s="521"/>
    </row>
    <row r="1560" spans="1:7">
      <c r="A1560" s="521"/>
      <c r="B1560" s="521"/>
      <c r="C1560" s="525"/>
      <c r="D1560" s="521"/>
      <c r="E1560" s="521"/>
      <c r="F1560" s="526"/>
      <c r="G1560" s="521"/>
    </row>
    <row r="1561" spans="1:7">
      <c r="A1561" s="521"/>
      <c r="B1561" s="521"/>
      <c r="C1561" s="525"/>
      <c r="D1561" s="521"/>
      <c r="E1561" s="521"/>
      <c r="F1561" s="526"/>
      <c r="G1561" s="521"/>
    </row>
    <row r="1562" spans="1:7">
      <c r="A1562" s="521"/>
      <c r="B1562" s="521"/>
      <c r="C1562" s="525"/>
      <c r="D1562" s="521"/>
      <c r="E1562" s="521"/>
      <c r="F1562" s="526"/>
      <c r="G1562" s="521"/>
    </row>
    <row r="1563" spans="1:7">
      <c r="A1563" s="521"/>
      <c r="B1563" s="521"/>
      <c r="C1563" s="525"/>
      <c r="D1563" s="521"/>
      <c r="E1563" s="521"/>
      <c r="F1563" s="526"/>
      <c r="G1563" s="521"/>
    </row>
    <row r="1564" spans="1:7">
      <c r="A1564" s="521"/>
      <c r="B1564" s="521"/>
      <c r="C1564" s="525"/>
      <c r="D1564" s="521"/>
      <c r="E1564" s="521"/>
      <c r="F1564" s="526"/>
      <c r="G1564" s="521"/>
    </row>
    <row r="1565" spans="1:7">
      <c r="A1565" s="521"/>
      <c r="B1565" s="521"/>
      <c r="C1565" s="525"/>
      <c r="D1565" s="521"/>
      <c r="E1565" s="521"/>
      <c r="F1565" s="526"/>
      <c r="G1565" s="521"/>
    </row>
    <row r="1566" spans="1:7">
      <c r="A1566" s="521"/>
      <c r="B1566" s="521"/>
      <c r="C1566" s="525"/>
      <c r="D1566" s="521"/>
      <c r="E1566" s="521"/>
      <c r="F1566" s="526"/>
      <c r="G1566" s="521"/>
    </row>
    <row r="1567" spans="1:7">
      <c r="A1567" s="521"/>
      <c r="B1567" s="521"/>
      <c r="C1567" s="525"/>
      <c r="D1567" s="521"/>
      <c r="E1567" s="521"/>
      <c r="F1567" s="526"/>
      <c r="G1567" s="521"/>
    </row>
    <row r="1568" spans="1:7">
      <c r="A1568" s="521"/>
      <c r="B1568" s="521"/>
      <c r="C1568" s="525"/>
      <c r="D1568" s="521"/>
      <c r="E1568" s="521"/>
      <c r="F1568" s="526"/>
      <c r="G1568" s="521"/>
    </row>
    <row r="1569" spans="1:7">
      <c r="A1569" s="521"/>
      <c r="B1569" s="521"/>
      <c r="C1569" s="525"/>
      <c r="D1569" s="521"/>
      <c r="E1569" s="521"/>
      <c r="F1569" s="526"/>
      <c r="G1569" s="521"/>
    </row>
    <row r="1570" spans="1:7">
      <c r="A1570" s="521"/>
      <c r="B1570" s="521"/>
      <c r="C1570" s="525"/>
      <c r="D1570" s="521"/>
      <c r="E1570" s="521"/>
      <c r="F1570" s="526"/>
      <c r="G1570" s="521"/>
    </row>
    <row r="1571" spans="1:7">
      <c r="A1571" s="521"/>
      <c r="B1571" s="521"/>
      <c r="C1571" s="525"/>
      <c r="D1571" s="521"/>
      <c r="E1571" s="521"/>
      <c r="F1571" s="526"/>
      <c r="G1571" s="521"/>
    </row>
    <row r="1572" spans="1:7">
      <c r="A1572" s="521"/>
      <c r="B1572" s="521"/>
      <c r="C1572" s="525"/>
      <c r="D1572" s="521"/>
      <c r="E1572" s="521"/>
      <c r="F1572" s="526"/>
      <c r="G1572" s="521"/>
    </row>
    <row r="1573" spans="1:7">
      <c r="A1573" s="521"/>
      <c r="B1573" s="521"/>
      <c r="C1573" s="525"/>
      <c r="D1573" s="521"/>
      <c r="E1573" s="521"/>
      <c r="F1573" s="526"/>
      <c r="G1573" s="521"/>
    </row>
    <row r="1574" spans="1:7">
      <c r="A1574" s="521"/>
      <c r="B1574" s="521"/>
      <c r="C1574" s="525"/>
      <c r="D1574" s="521"/>
      <c r="E1574" s="521"/>
      <c r="F1574" s="526"/>
      <c r="G1574" s="521"/>
    </row>
    <row r="1575" spans="1:7">
      <c r="A1575" s="521"/>
      <c r="B1575" s="521"/>
      <c r="C1575" s="525"/>
      <c r="D1575" s="521"/>
      <c r="E1575" s="521"/>
      <c r="F1575" s="526"/>
      <c r="G1575" s="521"/>
    </row>
    <row r="1576" spans="1:7">
      <c r="A1576" s="521"/>
      <c r="B1576" s="521"/>
      <c r="C1576" s="525"/>
      <c r="D1576" s="521"/>
      <c r="E1576" s="521"/>
      <c r="F1576" s="526"/>
      <c r="G1576" s="521"/>
    </row>
    <row r="1577" spans="1:7">
      <c r="A1577" s="521"/>
      <c r="B1577" s="521"/>
      <c r="C1577" s="525"/>
      <c r="D1577" s="521"/>
      <c r="E1577" s="521"/>
      <c r="F1577" s="526"/>
      <c r="G1577" s="521"/>
    </row>
    <row r="1578" spans="1:7">
      <c r="A1578" s="521"/>
      <c r="B1578" s="521"/>
      <c r="C1578" s="525"/>
      <c r="D1578" s="521"/>
      <c r="E1578" s="521"/>
      <c r="F1578" s="526"/>
      <c r="G1578" s="521"/>
    </row>
    <row r="1579" spans="1:7">
      <c r="A1579" s="521"/>
      <c r="B1579" s="521"/>
      <c r="C1579" s="525"/>
      <c r="D1579" s="521"/>
      <c r="E1579" s="521"/>
      <c r="F1579" s="526"/>
      <c r="G1579" s="521"/>
    </row>
    <row r="1580" spans="1:7">
      <c r="A1580" s="521"/>
      <c r="B1580" s="521"/>
      <c r="C1580" s="525"/>
      <c r="D1580" s="521"/>
      <c r="E1580" s="521"/>
      <c r="F1580" s="526"/>
      <c r="G1580" s="521"/>
    </row>
    <row r="1581" spans="1:7">
      <c r="A1581" s="521"/>
      <c r="B1581" s="521"/>
      <c r="C1581" s="525"/>
      <c r="D1581" s="521"/>
      <c r="E1581" s="521"/>
      <c r="F1581" s="526"/>
      <c r="G1581" s="521"/>
    </row>
    <row r="1582" spans="1:7">
      <c r="A1582" s="521"/>
      <c r="B1582" s="521"/>
      <c r="C1582" s="525"/>
      <c r="D1582" s="521"/>
      <c r="E1582" s="521"/>
      <c r="F1582" s="526"/>
      <c r="G1582" s="521"/>
    </row>
    <row r="1583" spans="1:7">
      <c r="A1583" s="521"/>
      <c r="B1583" s="521"/>
      <c r="C1583" s="525"/>
      <c r="D1583" s="521"/>
      <c r="E1583" s="521"/>
      <c r="F1583" s="526"/>
      <c r="G1583" s="521"/>
    </row>
    <row r="1584" spans="1:7">
      <c r="A1584" s="521"/>
      <c r="B1584" s="521"/>
      <c r="C1584" s="525"/>
      <c r="D1584" s="521"/>
      <c r="E1584" s="521"/>
      <c r="F1584" s="526"/>
      <c r="G1584" s="521"/>
    </row>
    <row r="1585" spans="1:7">
      <c r="A1585" s="521"/>
      <c r="B1585" s="521"/>
      <c r="C1585" s="525"/>
      <c r="D1585" s="521"/>
      <c r="E1585" s="521"/>
      <c r="F1585" s="526"/>
      <c r="G1585" s="521"/>
    </row>
    <row r="1586" spans="1:7">
      <c r="A1586" s="521"/>
      <c r="B1586" s="521"/>
      <c r="C1586" s="525"/>
      <c r="D1586" s="521"/>
      <c r="E1586" s="521"/>
      <c r="F1586" s="526"/>
      <c r="G1586" s="521"/>
    </row>
    <row r="1587" spans="1:7">
      <c r="A1587" s="521"/>
      <c r="B1587" s="521"/>
      <c r="C1587" s="525"/>
      <c r="D1587" s="521"/>
      <c r="E1587" s="521"/>
      <c r="F1587" s="526"/>
      <c r="G1587" s="521"/>
    </row>
    <row r="1588" spans="1:7">
      <c r="A1588" s="521"/>
      <c r="B1588" s="521"/>
      <c r="C1588" s="525"/>
      <c r="D1588" s="521"/>
      <c r="E1588" s="521"/>
      <c r="F1588" s="526"/>
      <c r="G1588" s="521"/>
    </row>
    <row r="1589" spans="1:7">
      <c r="A1589" s="521"/>
      <c r="B1589" s="521"/>
      <c r="C1589" s="525"/>
      <c r="D1589" s="521"/>
      <c r="E1589" s="521"/>
      <c r="F1589" s="526"/>
      <c r="G1589" s="521"/>
    </row>
    <row r="1590" spans="1:7">
      <c r="A1590" s="521"/>
      <c r="B1590" s="521"/>
      <c r="C1590" s="525"/>
      <c r="D1590" s="521"/>
      <c r="E1590" s="521"/>
      <c r="F1590" s="526"/>
      <c r="G1590" s="521"/>
    </row>
    <row r="1591" spans="1:7">
      <c r="A1591" s="521"/>
      <c r="B1591" s="521"/>
      <c r="C1591" s="525"/>
      <c r="D1591" s="521"/>
      <c r="E1591" s="521"/>
      <c r="F1591" s="526"/>
      <c r="G1591" s="521"/>
    </row>
    <row r="1592" spans="1:7">
      <c r="A1592" s="521"/>
      <c r="B1592" s="521"/>
      <c r="C1592" s="525"/>
      <c r="D1592" s="521"/>
      <c r="E1592" s="521"/>
      <c r="F1592" s="526"/>
      <c r="G1592" s="521"/>
    </row>
    <row r="1593" spans="1:7">
      <c r="A1593" s="521"/>
      <c r="B1593" s="521"/>
      <c r="C1593" s="525"/>
      <c r="D1593" s="521"/>
      <c r="E1593" s="521"/>
      <c r="F1593" s="526"/>
      <c r="G1593" s="521"/>
    </row>
    <row r="1594" spans="1:7">
      <c r="A1594" s="521"/>
      <c r="B1594" s="521"/>
      <c r="C1594" s="525"/>
      <c r="D1594" s="521"/>
      <c r="E1594" s="521"/>
      <c r="F1594" s="526"/>
      <c r="G1594" s="521"/>
    </row>
    <row r="1595" spans="1:7">
      <c r="A1595" s="521"/>
      <c r="B1595" s="521"/>
      <c r="C1595" s="525"/>
      <c r="D1595" s="521"/>
      <c r="E1595" s="521"/>
      <c r="F1595" s="526"/>
      <c r="G1595" s="521"/>
    </row>
    <row r="1596" spans="1:7">
      <c r="A1596" s="521"/>
      <c r="B1596" s="521"/>
      <c r="C1596" s="525"/>
      <c r="D1596" s="521"/>
      <c r="E1596" s="521"/>
      <c r="F1596" s="526"/>
      <c r="G1596" s="521"/>
    </row>
    <row r="1597" spans="1:7">
      <c r="A1597" s="521"/>
      <c r="B1597" s="521"/>
      <c r="C1597" s="525"/>
      <c r="D1597" s="521"/>
      <c r="E1597" s="521"/>
      <c r="F1597" s="526"/>
      <c r="G1597" s="521"/>
    </row>
    <row r="1598" spans="1:7">
      <c r="A1598" s="521"/>
      <c r="B1598" s="521"/>
      <c r="C1598" s="525"/>
      <c r="D1598" s="521"/>
      <c r="E1598" s="521"/>
      <c r="F1598" s="526"/>
      <c r="G1598" s="521"/>
    </row>
    <row r="1599" spans="1:7">
      <c r="A1599" s="521"/>
      <c r="B1599" s="521"/>
      <c r="C1599" s="525"/>
      <c r="D1599" s="521"/>
      <c r="E1599" s="521"/>
      <c r="F1599" s="526"/>
      <c r="G1599" s="521"/>
    </row>
    <row r="1600" spans="1:7">
      <c r="A1600" s="521"/>
      <c r="B1600" s="521"/>
      <c r="C1600" s="525"/>
      <c r="D1600" s="521"/>
      <c r="E1600" s="521"/>
      <c r="F1600" s="526"/>
      <c r="G1600" s="521"/>
    </row>
    <row r="1601" spans="1:7">
      <c r="A1601" s="521"/>
      <c r="B1601" s="521"/>
      <c r="C1601" s="525"/>
      <c r="D1601" s="521"/>
      <c r="E1601" s="521"/>
      <c r="F1601" s="526"/>
      <c r="G1601" s="521"/>
    </row>
    <row r="1602" spans="1:7">
      <c r="A1602" s="521"/>
      <c r="B1602" s="521"/>
      <c r="C1602" s="525"/>
      <c r="D1602" s="521"/>
      <c r="E1602" s="521"/>
      <c r="F1602" s="526"/>
      <c r="G1602" s="521"/>
    </row>
    <row r="1603" spans="1:7">
      <c r="A1603" s="521"/>
      <c r="B1603" s="521"/>
      <c r="C1603" s="525"/>
      <c r="D1603" s="521"/>
      <c r="E1603" s="521"/>
      <c r="F1603" s="526"/>
      <c r="G1603" s="521"/>
    </row>
    <row r="1604" spans="1:7">
      <c r="A1604" s="521"/>
      <c r="B1604" s="521"/>
      <c r="C1604" s="525"/>
      <c r="D1604" s="521"/>
      <c r="E1604" s="521"/>
      <c r="F1604" s="526"/>
      <c r="G1604" s="521"/>
    </row>
    <row r="1605" spans="1:7">
      <c r="A1605" s="521"/>
      <c r="B1605" s="521"/>
      <c r="C1605" s="525"/>
      <c r="D1605" s="521"/>
      <c r="E1605" s="521"/>
      <c r="F1605" s="526"/>
      <c r="G1605" s="521"/>
    </row>
    <row r="1606" spans="1:7">
      <c r="A1606" s="521"/>
      <c r="B1606" s="521"/>
      <c r="C1606" s="525"/>
      <c r="D1606" s="521"/>
      <c r="E1606" s="521"/>
      <c r="F1606" s="526"/>
      <c r="G1606" s="521"/>
    </row>
    <row r="1607" spans="1:7">
      <c r="A1607" s="521"/>
      <c r="B1607" s="521"/>
      <c r="C1607" s="525"/>
      <c r="D1607" s="521"/>
      <c r="E1607" s="521"/>
      <c r="F1607" s="526"/>
      <c r="G1607" s="521"/>
    </row>
    <row r="1608" spans="1:7">
      <c r="A1608" s="521"/>
      <c r="B1608" s="521"/>
      <c r="C1608" s="525"/>
      <c r="D1608" s="521"/>
      <c r="E1608" s="521"/>
      <c r="F1608" s="526"/>
      <c r="G1608" s="521"/>
    </row>
    <row r="1609" spans="1:7">
      <c r="A1609" s="521"/>
      <c r="B1609" s="521"/>
      <c r="C1609" s="525"/>
      <c r="D1609" s="521"/>
      <c r="E1609" s="521"/>
      <c r="F1609" s="526"/>
      <c r="G1609" s="521"/>
    </row>
    <row r="1610" spans="1:7">
      <c r="A1610" s="521"/>
      <c r="B1610" s="521"/>
      <c r="C1610" s="525"/>
      <c r="D1610" s="521"/>
      <c r="E1610" s="521"/>
      <c r="F1610" s="526"/>
      <c r="G1610" s="521"/>
    </row>
    <row r="1611" spans="1:7">
      <c r="A1611" s="521"/>
      <c r="B1611" s="521"/>
      <c r="C1611" s="525"/>
      <c r="D1611" s="521"/>
      <c r="E1611" s="521"/>
      <c r="F1611" s="526"/>
      <c r="G1611" s="521"/>
    </row>
    <row r="1612" spans="1:7">
      <c r="A1612" s="521"/>
      <c r="B1612" s="521"/>
      <c r="C1612" s="525"/>
      <c r="D1612" s="521"/>
      <c r="E1612" s="521"/>
      <c r="F1612" s="526"/>
      <c r="G1612" s="521"/>
    </row>
    <row r="1613" spans="1:7">
      <c r="A1613" s="521"/>
      <c r="B1613" s="521"/>
      <c r="C1613" s="525"/>
      <c r="D1613" s="521"/>
      <c r="E1613" s="521"/>
      <c r="F1613" s="526"/>
      <c r="G1613" s="521"/>
    </row>
    <row r="1614" spans="1:7">
      <c r="A1614" s="521"/>
      <c r="B1614" s="521"/>
      <c r="C1614" s="525"/>
      <c r="D1614" s="521"/>
      <c r="E1614" s="521"/>
      <c r="F1614" s="526"/>
      <c r="G1614" s="521"/>
    </row>
    <row r="1615" spans="1:7">
      <c r="A1615" s="521"/>
      <c r="B1615" s="521"/>
      <c r="C1615" s="525"/>
      <c r="D1615" s="521"/>
      <c r="E1615" s="521"/>
      <c r="F1615" s="526"/>
      <c r="G1615" s="521"/>
    </row>
    <row r="1616" spans="1:7">
      <c r="A1616" s="521"/>
      <c r="B1616" s="521"/>
      <c r="C1616" s="525"/>
      <c r="D1616" s="521"/>
      <c r="E1616" s="521"/>
      <c r="F1616" s="526"/>
      <c r="G1616" s="521"/>
    </row>
    <row r="1617" spans="1:7">
      <c r="A1617" s="521"/>
      <c r="B1617" s="521"/>
      <c r="C1617" s="525"/>
      <c r="D1617" s="521"/>
      <c r="E1617" s="521"/>
      <c r="F1617" s="526"/>
      <c r="G1617" s="521"/>
    </row>
    <row r="1618" spans="1:7">
      <c r="A1618" s="521"/>
      <c r="B1618" s="521"/>
      <c r="C1618" s="525"/>
      <c r="D1618" s="521"/>
      <c r="E1618" s="521"/>
      <c r="F1618" s="526"/>
      <c r="G1618" s="521"/>
    </row>
    <row r="1619" spans="1:7">
      <c r="A1619" s="521"/>
      <c r="B1619" s="521"/>
      <c r="C1619" s="525"/>
      <c r="D1619" s="521"/>
      <c r="E1619" s="521"/>
      <c r="F1619" s="526"/>
      <c r="G1619" s="521"/>
    </row>
    <row r="1620" spans="1:7">
      <c r="A1620" s="521"/>
      <c r="B1620" s="521"/>
      <c r="C1620" s="525"/>
      <c r="D1620" s="521"/>
      <c r="E1620" s="521"/>
      <c r="F1620" s="526"/>
      <c r="G1620" s="521"/>
    </row>
    <row r="1621" spans="1:7">
      <c r="A1621" s="521"/>
      <c r="B1621" s="521"/>
      <c r="C1621" s="525"/>
      <c r="D1621" s="521"/>
      <c r="E1621" s="521"/>
      <c r="F1621" s="526"/>
      <c r="G1621" s="521"/>
    </row>
    <row r="1622" spans="1:7">
      <c r="A1622" s="521"/>
      <c r="B1622" s="521"/>
      <c r="C1622" s="525"/>
      <c r="D1622" s="521"/>
      <c r="E1622" s="521"/>
      <c r="F1622" s="526"/>
      <c r="G1622" s="521"/>
    </row>
    <row r="1623" spans="1:7">
      <c r="A1623" s="521"/>
      <c r="B1623" s="521"/>
      <c r="C1623" s="525"/>
      <c r="D1623" s="521"/>
      <c r="E1623" s="521"/>
      <c r="F1623" s="526"/>
      <c r="G1623" s="521"/>
    </row>
    <row r="1624" spans="1:7">
      <c r="A1624" s="521"/>
      <c r="B1624" s="521"/>
      <c r="C1624" s="525"/>
      <c r="D1624" s="521"/>
      <c r="E1624" s="521"/>
      <c r="F1624" s="526"/>
      <c r="G1624" s="521"/>
    </row>
    <row r="1625" spans="1:7">
      <c r="A1625" s="521"/>
      <c r="B1625" s="521"/>
      <c r="C1625" s="525"/>
      <c r="D1625" s="521"/>
      <c r="E1625" s="521"/>
      <c r="F1625" s="526"/>
      <c r="G1625" s="521"/>
    </row>
    <row r="1626" spans="1:7">
      <c r="A1626" s="521"/>
      <c r="B1626" s="521"/>
      <c r="C1626" s="525"/>
      <c r="D1626" s="521"/>
      <c r="E1626" s="521"/>
      <c r="F1626" s="526"/>
      <c r="G1626" s="521"/>
    </row>
    <row r="1627" spans="1:7">
      <c r="A1627" s="521"/>
      <c r="B1627" s="521"/>
      <c r="C1627" s="525"/>
      <c r="D1627" s="521"/>
      <c r="E1627" s="521"/>
      <c r="F1627" s="526"/>
      <c r="G1627" s="521"/>
    </row>
    <row r="1628" spans="1:7">
      <c r="A1628" s="521"/>
      <c r="B1628" s="521"/>
      <c r="C1628" s="525"/>
      <c r="D1628" s="521"/>
      <c r="E1628" s="521"/>
      <c r="F1628" s="526"/>
      <c r="G1628" s="521"/>
    </row>
    <row r="1629" spans="1:7">
      <c r="A1629" s="521"/>
      <c r="B1629" s="521"/>
      <c r="C1629" s="525"/>
      <c r="D1629" s="521"/>
      <c r="E1629" s="521"/>
      <c r="F1629" s="526"/>
      <c r="G1629" s="521"/>
    </row>
    <row r="1630" spans="1:7">
      <c r="A1630" s="521"/>
      <c r="B1630" s="521"/>
      <c r="C1630" s="525"/>
      <c r="D1630" s="521"/>
      <c r="E1630" s="521"/>
      <c r="F1630" s="526"/>
      <c r="G1630" s="521"/>
    </row>
    <row r="1631" spans="1:7">
      <c r="A1631" s="521"/>
      <c r="B1631" s="521"/>
      <c r="C1631" s="525"/>
      <c r="D1631" s="521"/>
      <c r="E1631" s="521"/>
      <c r="F1631" s="526"/>
      <c r="G1631" s="521"/>
    </row>
    <row r="1632" spans="1:7">
      <c r="A1632" s="521"/>
      <c r="B1632" s="521"/>
      <c r="C1632" s="525"/>
      <c r="D1632" s="521"/>
      <c r="E1632" s="521"/>
      <c r="F1632" s="526"/>
      <c r="G1632" s="521"/>
    </row>
    <row r="1633" spans="1:7">
      <c r="A1633" s="521"/>
      <c r="B1633" s="521"/>
      <c r="C1633" s="525"/>
      <c r="D1633" s="521"/>
      <c r="E1633" s="521"/>
      <c r="F1633" s="526"/>
      <c r="G1633" s="521"/>
    </row>
    <row r="1634" spans="1:7">
      <c r="A1634" s="521"/>
      <c r="B1634" s="521"/>
      <c r="C1634" s="525"/>
      <c r="D1634" s="521"/>
      <c r="E1634" s="521"/>
      <c r="F1634" s="526"/>
      <c r="G1634" s="521"/>
    </row>
    <row r="1635" spans="1:7">
      <c r="A1635" s="521"/>
      <c r="B1635" s="521"/>
      <c r="C1635" s="525"/>
      <c r="D1635" s="521"/>
      <c r="E1635" s="521"/>
      <c r="F1635" s="526"/>
      <c r="G1635" s="521"/>
    </row>
    <row r="1636" spans="1:7">
      <c r="A1636" s="521"/>
      <c r="B1636" s="521"/>
      <c r="C1636" s="525"/>
      <c r="D1636" s="521"/>
      <c r="E1636" s="521"/>
      <c r="F1636" s="526"/>
      <c r="G1636" s="521"/>
    </row>
    <row r="1637" spans="1:7">
      <c r="A1637" s="521"/>
      <c r="B1637" s="521"/>
      <c r="C1637" s="525"/>
      <c r="D1637" s="521"/>
      <c r="E1637" s="521"/>
      <c r="F1637" s="526"/>
      <c r="G1637" s="521"/>
    </row>
    <row r="1638" spans="1:7">
      <c r="A1638" s="521"/>
      <c r="B1638" s="521"/>
      <c r="C1638" s="525"/>
      <c r="D1638" s="521"/>
      <c r="E1638" s="521"/>
      <c r="F1638" s="526"/>
      <c r="G1638" s="521"/>
    </row>
    <row r="1639" spans="1:7">
      <c r="A1639" s="521"/>
      <c r="B1639" s="521"/>
      <c r="C1639" s="525"/>
      <c r="D1639" s="521"/>
      <c r="E1639" s="521"/>
      <c r="F1639" s="526"/>
      <c r="G1639" s="521"/>
    </row>
    <row r="1640" spans="1:7">
      <c r="A1640" s="521"/>
      <c r="B1640" s="521"/>
      <c r="C1640" s="525"/>
      <c r="D1640" s="521"/>
      <c r="E1640" s="521"/>
      <c r="F1640" s="526"/>
      <c r="G1640" s="521"/>
    </row>
    <row r="1641" spans="1:7">
      <c r="A1641" s="521"/>
      <c r="B1641" s="521"/>
      <c r="C1641" s="525"/>
      <c r="D1641" s="521"/>
      <c r="E1641" s="521"/>
      <c r="F1641" s="526"/>
      <c r="G1641" s="521"/>
    </row>
    <row r="1642" spans="1:7">
      <c r="A1642" s="521"/>
      <c r="B1642" s="521"/>
      <c r="C1642" s="525"/>
      <c r="D1642" s="521"/>
      <c r="E1642" s="521"/>
      <c r="F1642" s="526"/>
      <c r="G1642" s="521"/>
    </row>
    <row r="1643" spans="1:7">
      <c r="A1643" s="521"/>
      <c r="B1643" s="521"/>
      <c r="C1643" s="525"/>
      <c r="D1643" s="521"/>
      <c r="E1643" s="521"/>
      <c r="F1643" s="526"/>
      <c r="G1643" s="521"/>
    </row>
    <row r="1644" spans="1:7">
      <c r="A1644" s="521"/>
      <c r="B1644" s="521"/>
      <c r="C1644" s="525"/>
      <c r="D1644" s="521"/>
      <c r="E1644" s="521"/>
      <c r="F1644" s="526"/>
      <c r="G1644" s="521"/>
    </row>
    <row r="1645" spans="1:7">
      <c r="A1645" s="521"/>
      <c r="B1645" s="521"/>
      <c r="C1645" s="525"/>
      <c r="D1645" s="521"/>
      <c r="E1645" s="521"/>
      <c r="F1645" s="526"/>
      <c r="G1645" s="521"/>
    </row>
    <row r="1646" spans="1:7">
      <c r="A1646" s="521"/>
      <c r="B1646" s="521"/>
      <c r="C1646" s="525"/>
      <c r="D1646" s="521"/>
      <c r="E1646" s="521"/>
      <c r="F1646" s="526"/>
      <c r="G1646" s="521"/>
    </row>
    <row r="1647" spans="1:7">
      <c r="A1647" s="521"/>
      <c r="B1647" s="521"/>
      <c r="C1647" s="525"/>
      <c r="D1647" s="521"/>
      <c r="E1647" s="521"/>
      <c r="F1647" s="526"/>
      <c r="G1647" s="521"/>
    </row>
    <row r="1648" spans="1:7">
      <c r="A1648" s="521"/>
      <c r="B1648" s="521"/>
      <c r="C1648" s="525"/>
      <c r="D1648" s="521"/>
      <c r="E1648" s="521"/>
      <c r="F1648" s="526"/>
      <c r="G1648" s="521"/>
    </row>
    <row r="1649" spans="1:7">
      <c r="A1649" s="521"/>
      <c r="B1649" s="521"/>
      <c r="C1649" s="525"/>
      <c r="D1649" s="521"/>
      <c r="E1649" s="521"/>
      <c r="F1649" s="526"/>
      <c r="G1649" s="521"/>
    </row>
    <row r="1650" spans="1:7">
      <c r="A1650" s="521"/>
      <c r="B1650" s="521"/>
      <c r="C1650" s="525"/>
      <c r="D1650" s="521"/>
      <c r="E1650" s="521"/>
      <c r="F1650" s="526"/>
      <c r="G1650" s="521"/>
    </row>
    <row r="1651" spans="1:7">
      <c r="A1651" s="521"/>
      <c r="B1651" s="521"/>
      <c r="C1651" s="525"/>
      <c r="D1651" s="521"/>
      <c r="E1651" s="521"/>
      <c r="F1651" s="526"/>
      <c r="G1651" s="521"/>
    </row>
    <row r="1652" spans="1:7">
      <c r="A1652" s="521"/>
      <c r="B1652" s="521"/>
      <c r="C1652" s="525"/>
      <c r="D1652" s="521"/>
      <c r="E1652" s="521"/>
      <c r="F1652" s="526"/>
      <c r="G1652" s="521"/>
    </row>
    <row r="1653" spans="1:7">
      <c r="A1653" s="521"/>
      <c r="B1653" s="521"/>
      <c r="C1653" s="525"/>
      <c r="D1653" s="521"/>
      <c r="E1653" s="521"/>
      <c r="F1653" s="526"/>
      <c r="G1653" s="521"/>
    </row>
    <row r="1654" spans="1:7">
      <c r="A1654" s="521"/>
      <c r="B1654" s="521"/>
      <c r="C1654" s="525"/>
      <c r="D1654" s="521"/>
      <c r="E1654" s="521"/>
      <c r="F1654" s="526"/>
      <c r="G1654" s="521"/>
    </row>
    <row r="1655" spans="1:7">
      <c r="A1655" s="521"/>
      <c r="B1655" s="521"/>
      <c r="C1655" s="525"/>
      <c r="D1655" s="521"/>
      <c r="E1655" s="521"/>
      <c r="F1655" s="526"/>
      <c r="G1655" s="521"/>
    </row>
    <row r="1656" spans="1:7">
      <c r="A1656" s="521"/>
      <c r="B1656" s="521"/>
      <c r="C1656" s="525"/>
      <c r="D1656" s="521"/>
      <c r="E1656" s="521"/>
      <c r="F1656" s="526"/>
      <c r="G1656" s="521"/>
    </row>
    <row r="1657" spans="1:7">
      <c r="A1657" s="521"/>
      <c r="B1657" s="521"/>
      <c r="C1657" s="525"/>
      <c r="D1657" s="521"/>
      <c r="E1657" s="521"/>
      <c r="F1657" s="526"/>
      <c r="G1657" s="521"/>
    </row>
    <row r="1658" spans="1:7">
      <c r="A1658" s="521"/>
      <c r="B1658" s="521"/>
      <c r="C1658" s="525"/>
      <c r="D1658" s="521"/>
      <c r="E1658" s="521"/>
      <c r="F1658" s="526"/>
      <c r="G1658" s="521"/>
    </row>
    <row r="1659" spans="1:7">
      <c r="A1659" s="521"/>
      <c r="B1659" s="521"/>
      <c r="C1659" s="525"/>
      <c r="D1659" s="521"/>
      <c r="E1659" s="521"/>
      <c r="F1659" s="526"/>
      <c r="G1659" s="521"/>
    </row>
    <row r="1660" spans="1:7">
      <c r="A1660" s="521"/>
      <c r="B1660" s="521"/>
      <c r="C1660" s="525"/>
      <c r="D1660" s="521"/>
      <c r="E1660" s="521"/>
      <c r="F1660" s="526"/>
      <c r="G1660" s="521"/>
    </row>
    <row r="1661" spans="1:7">
      <c r="A1661" s="521"/>
      <c r="B1661" s="521"/>
      <c r="C1661" s="525"/>
      <c r="D1661" s="521"/>
      <c r="E1661" s="521"/>
      <c r="F1661" s="526"/>
      <c r="G1661" s="521"/>
    </row>
    <row r="1662" spans="1:7">
      <c r="A1662" s="521"/>
      <c r="B1662" s="521"/>
      <c r="C1662" s="525"/>
      <c r="D1662" s="521"/>
      <c r="E1662" s="521"/>
      <c r="F1662" s="526"/>
      <c r="G1662" s="521"/>
    </row>
    <row r="1663" spans="1:7">
      <c r="A1663" s="521"/>
      <c r="B1663" s="521"/>
      <c r="C1663" s="525"/>
      <c r="D1663" s="521"/>
      <c r="E1663" s="521"/>
      <c r="F1663" s="526"/>
      <c r="G1663" s="521"/>
    </row>
    <row r="1664" spans="1:7">
      <c r="A1664" s="521"/>
      <c r="B1664" s="521"/>
      <c r="C1664" s="525"/>
      <c r="D1664" s="521"/>
      <c r="E1664" s="521"/>
      <c r="F1664" s="526"/>
      <c r="G1664" s="521"/>
    </row>
    <row r="1665" spans="1:7">
      <c r="A1665" s="521"/>
      <c r="B1665" s="521"/>
      <c r="C1665" s="525"/>
      <c r="D1665" s="521"/>
      <c r="E1665" s="521"/>
      <c r="F1665" s="526"/>
      <c r="G1665" s="521"/>
    </row>
    <row r="1666" spans="1:7">
      <c r="A1666" s="521"/>
      <c r="B1666" s="521"/>
      <c r="C1666" s="525"/>
      <c r="D1666" s="521"/>
      <c r="E1666" s="521"/>
      <c r="F1666" s="526"/>
      <c r="G1666" s="521"/>
    </row>
    <row r="1667" spans="1:7">
      <c r="A1667" s="521"/>
      <c r="B1667" s="521"/>
      <c r="C1667" s="525"/>
      <c r="D1667" s="521"/>
      <c r="E1667" s="521"/>
      <c r="F1667" s="526"/>
      <c r="G1667" s="521"/>
    </row>
    <row r="1668" spans="1:7">
      <c r="A1668" s="521"/>
      <c r="B1668" s="521"/>
      <c r="C1668" s="525"/>
      <c r="D1668" s="521"/>
      <c r="E1668" s="521"/>
      <c r="F1668" s="526"/>
      <c r="G1668" s="521"/>
    </row>
    <row r="1669" spans="1:7">
      <c r="A1669" s="521"/>
      <c r="B1669" s="521"/>
      <c r="C1669" s="525"/>
      <c r="D1669" s="521"/>
      <c r="E1669" s="521"/>
      <c r="F1669" s="526"/>
      <c r="G1669" s="521"/>
    </row>
    <row r="1670" spans="1:7">
      <c r="A1670" s="521"/>
      <c r="B1670" s="521"/>
      <c r="C1670" s="525"/>
      <c r="D1670" s="521"/>
      <c r="E1670" s="521"/>
      <c r="F1670" s="526"/>
      <c r="G1670" s="521"/>
    </row>
    <row r="1671" spans="1:7">
      <c r="A1671" s="521"/>
      <c r="B1671" s="521"/>
      <c r="C1671" s="525"/>
      <c r="D1671" s="521"/>
      <c r="E1671" s="521"/>
      <c r="F1671" s="526"/>
      <c r="G1671" s="521"/>
    </row>
    <row r="1672" spans="1:7">
      <c r="A1672" s="521"/>
      <c r="B1672" s="521"/>
      <c r="C1672" s="525"/>
      <c r="D1672" s="521"/>
      <c r="E1672" s="521"/>
      <c r="F1672" s="526"/>
      <c r="G1672" s="521"/>
    </row>
    <row r="1673" spans="1:7">
      <c r="A1673" s="521"/>
      <c r="B1673" s="521"/>
      <c r="C1673" s="525"/>
      <c r="D1673" s="521"/>
      <c r="E1673" s="521"/>
      <c r="F1673" s="526"/>
      <c r="G1673" s="521"/>
    </row>
    <row r="1674" spans="1:7">
      <c r="A1674" s="521"/>
      <c r="B1674" s="521"/>
      <c r="C1674" s="525"/>
      <c r="D1674" s="521"/>
      <c r="E1674" s="521"/>
      <c r="F1674" s="526"/>
      <c r="G1674" s="521"/>
    </row>
    <row r="1675" spans="1:7">
      <c r="A1675" s="521"/>
      <c r="B1675" s="521"/>
      <c r="C1675" s="525"/>
      <c r="D1675" s="521"/>
      <c r="E1675" s="521"/>
      <c r="F1675" s="526"/>
      <c r="G1675" s="521"/>
    </row>
    <row r="1676" spans="1:7">
      <c r="A1676" s="521"/>
      <c r="B1676" s="521"/>
      <c r="C1676" s="525"/>
      <c r="D1676" s="521"/>
      <c r="E1676" s="521"/>
      <c r="F1676" s="526"/>
      <c r="G1676" s="521"/>
    </row>
    <row r="1677" spans="1:7">
      <c r="A1677" s="521"/>
      <c r="B1677" s="521"/>
      <c r="C1677" s="525"/>
      <c r="D1677" s="521"/>
      <c r="E1677" s="521"/>
      <c r="F1677" s="526"/>
      <c r="G1677" s="521"/>
    </row>
    <row r="1678" spans="1:7">
      <c r="A1678" s="521"/>
      <c r="B1678" s="521"/>
      <c r="C1678" s="525"/>
      <c r="D1678" s="521"/>
      <c r="E1678" s="521"/>
      <c r="F1678" s="526"/>
      <c r="G1678" s="521"/>
    </row>
    <row r="1679" spans="1:7">
      <c r="A1679" s="521"/>
      <c r="B1679" s="521"/>
      <c r="C1679" s="525"/>
      <c r="D1679" s="521"/>
      <c r="E1679" s="521"/>
      <c r="F1679" s="526"/>
      <c r="G1679" s="521"/>
    </row>
    <row r="1680" spans="1:7">
      <c r="A1680" s="521"/>
      <c r="B1680" s="521"/>
      <c r="C1680" s="525"/>
      <c r="D1680" s="521"/>
      <c r="E1680" s="521"/>
      <c r="F1680" s="526"/>
      <c r="G1680" s="521"/>
    </row>
    <row r="1681" spans="1:7">
      <c r="A1681" s="521"/>
      <c r="B1681" s="521"/>
      <c r="C1681" s="525"/>
      <c r="D1681" s="521"/>
      <c r="E1681" s="521"/>
      <c r="F1681" s="526"/>
      <c r="G1681" s="521"/>
    </row>
    <row r="1682" spans="1:7">
      <c r="A1682" s="521"/>
      <c r="B1682" s="521"/>
      <c r="C1682" s="525"/>
      <c r="D1682" s="521"/>
      <c r="E1682" s="521"/>
      <c r="F1682" s="526"/>
      <c r="G1682" s="521"/>
    </row>
    <row r="1683" spans="1:7">
      <c r="A1683" s="521"/>
      <c r="B1683" s="521"/>
      <c r="C1683" s="525"/>
      <c r="D1683" s="521"/>
      <c r="E1683" s="521"/>
      <c r="F1683" s="526"/>
      <c r="G1683" s="521"/>
    </row>
    <row r="1684" spans="1:7">
      <c r="A1684" s="521"/>
      <c r="B1684" s="521"/>
      <c r="C1684" s="525"/>
      <c r="D1684" s="521"/>
      <c r="E1684" s="521"/>
      <c r="F1684" s="526"/>
      <c r="G1684" s="521"/>
    </row>
    <row r="1685" spans="1:7">
      <c r="A1685" s="521"/>
      <c r="B1685" s="521"/>
      <c r="C1685" s="525"/>
      <c r="D1685" s="521"/>
      <c r="E1685" s="521"/>
      <c r="F1685" s="526"/>
      <c r="G1685" s="521"/>
    </row>
    <row r="1686" spans="1:7">
      <c r="A1686" s="521"/>
      <c r="B1686" s="521"/>
      <c r="C1686" s="525"/>
      <c r="D1686" s="521"/>
      <c r="E1686" s="521"/>
      <c r="F1686" s="526"/>
      <c r="G1686" s="521"/>
    </row>
    <row r="1687" spans="1:7">
      <c r="A1687" s="521"/>
      <c r="B1687" s="521"/>
      <c r="C1687" s="525"/>
      <c r="D1687" s="521"/>
      <c r="E1687" s="521"/>
      <c r="F1687" s="526"/>
      <c r="G1687" s="521"/>
    </row>
    <row r="1688" spans="1:7">
      <c r="A1688" s="521"/>
      <c r="B1688" s="521"/>
      <c r="C1688" s="525"/>
      <c r="D1688" s="521"/>
      <c r="E1688" s="521"/>
      <c r="F1688" s="526"/>
      <c r="G1688" s="521"/>
    </row>
    <row r="1689" spans="1:7">
      <c r="A1689" s="521"/>
      <c r="B1689" s="521"/>
      <c r="C1689" s="525"/>
      <c r="D1689" s="521"/>
      <c r="E1689" s="521"/>
      <c r="F1689" s="526"/>
      <c r="G1689" s="521"/>
    </row>
    <row r="1690" spans="1:7">
      <c r="A1690" s="521"/>
      <c r="B1690" s="521"/>
      <c r="C1690" s="525"/>
      <c r="D1690" s="521"/>
      <c r="E1690" s="521"/>
      <c r="F1690" s="526"/>
      <c r="G1690" s="521"/>
    </row>
    <row r="1691" spans="1:7">
      <c r="A1691" s="521"/>
      <c r="B1691" s="521"/>
      <c r="C1691" s="525"/>
      <c r="D1691" s="521"/>
      <c r="E1691" s="521"/>
      <c r="F1691" s="526"/>
      <c r="G1691" s="521"/>
    </row>
    <row r="1692" spans="1:7">
      <c r="A1692" s="521"/>
      <c r="B1692" s="521"/>
      <c r="C1692" s="525"/>
      <c r="D1692" s="521"/>
      <c r="E1692" s="521"/>
      <c r="F1692" s="526"/>
      <c r="G1692" s="521"/>
    </row>
    <row r="1693" spans="1:7">
      <c r="A1693" s="521"/>
      <c r="B1693" s="521"/>
      <c r="C1693" s="525"/>
      <c r="D1693" s="521"/>
      <c r="E1693" s="521"/>
      <c r="F1693" s="526"/>
      <c r="G1693" s="521"/>
    </row>
    <row r="1694" spans="1:7">
      <c r="A1694" s="521"/>
      <c r="B1694" s="521"/>
      <c r="C1694" s="525"/>
      <c r="D1694" s="521"/>
      <c r="E1694" s="521"/>
      <c r="F1694" s="526"/>
      <c r="G1694" s="521"/>
    </row>
    <row r="1695" spans="1:7">
      <c r="A1695" s="521"/>
      <c r="B1695" s="521"/>
      <c r="C1695" s="525"/>
      <c r="D1695" s="521"/>
      <c r="E1695" s="521"/>
      <c r="F1695" s="526"/>
      <c r="G1695" s="521"/>
    </row>
    <row r="1696" spans="1:7">
      <c r="A1696" s="521"/>
      <c r="B1696" s="521"/>
      <c r="C1696" s="525"/>
      <c r="D1696" s="521"/>
      <c r="E1696" s="521"/>
      <c r="F1696" s="526"/>
      <c r="G1696" s="521"/>
    </row>
    <row r="1697" spans="1:7">
      <c r="A1697" s="521"/>
      <c r="B1697" s="521"/>
      <c r="C1697" s="525"/>
      <c r="D1697" s="521"/>
      <c r="E1697" s="521"/>
      <c r="F1697" s="526"/>
      <c r="G1697" s="521"/>
    </row>
    <row r="1698" spans="1:7">
      <c r="A1698" s="521"/>
      <c r="B1698" s="521"/>
      <c r="C1698" s="525"/>
      <c r="D1698" s="521"/>
      <c r="E1698" s="521"/>
      <c r="F1698" s="526"/>
      <c r="G1698" s="521"/>
    </row>
    <row r="1699" spans="1:7">
      <c r="A1699" s="521"/>
      <c r="B1699" s="521"/>
      <c r="C1699" s="525"/>
      <c r="D1699" s="521"/>
      <c r="E1699" s="521"/>
      <c r="F1699" s="526"/>
      <c r="G1699" s="521"/>
    </row>
    <row r="1700" spans="1:7">
      <c r="A1700" s="521"/>
      <c r="B1700" s="521"/>
      <c r="C1700" s="525"/>
      <c r="D1700" s="521"/>
      <c r="E1700" s="521"/>
      <c r="F1700" s="526"/>
      <c r="G1700" s="521"/>
    </row>
    <row r="1701" spans="1:7">
      <c r="A1701" s="521"/>
      <c r="B1701" s="521"/>
      <c r="C1701" s="525"/>
      <c r="D1701" s="521"/>
      <c r="E1701" s="521"/>
      <c r="F1701" s="526"/>
      <c r="G1701" s="521"/>
    </row>
    <row r="1702" spans="1:7">
      <c r="A1702" s="521"/>
      <c r="B1702" s="521"/>
      <c r="C1702" s="525"/>
      <c r="D1702" s="521"/>
      <c r="E1702" s="521"/>
      <c r="F1702" s="526"/>
      <c r="G1702" s="521"/>
    </row>
    <row r="1703" spans="1:7">
      <c r="A1703" s="521"/>
      <c r="B1703" s="521"/>
      <c r="C1703" s="525"/>
      <c r="D1703" s="521"/>
      <c r="E1703" s="521"/>
      <c r="F1703" s="526"/>
      <c r="G1703" s="521"/>
    </row>
    <row r="1704" spans="1:7">
      <c r="A1704" s="521"/>
      <c r="B1704" s="521"/>
      <c r="C1704" s="525"/>
      <c r="D1704" s="521"/>
      <c r="E1704" s="521"/>
      <c r="F1704" s="526"/>
      <c r="G1704" s="521"/>
    </row>
    <row r="1705" spans="1:7">
      <c r="A1705" s="521"/>
      <c r="B1705" s="521"/>
      <c r="C1705" s="525"/>
      <c r="D1705" s="521"/>
      <c r="E1705" s="521"/>
      <c r="F1705" s="526"/>
      <c r="G1705" s="521"/>
    </row>
    <row r="1706" spans="1:7">
      <c r="A1706" s="521"/>
      <c r="B1706" s="521"/>
      <c r="C1706" s="525"/>
      <c r="D1706" s="521"/>
      <c r="E1706" s="521"/>
      <c r="F1706" s="526"/>
      <c r="G1706" s="521"/>
    </row>
    <row r="1707" spans="1:7">
      <c r="A1707" s="521"/>
      <c r="B1707" s="521"/>
      <c r="C1707" s="525"/>
      <c r="D1707" s="521"/>
      <c r="E1707" s="521"/>
      <c r="F1707" s="526"/>
      <c r="G1707" s="521"/>
    </row>
    <row r="1708" spans="1:7">
      <c r="A1708" s="521"/>
      <c r="B1708" s="521"/>
      <c r="C1708" s="525"/>
      <c r="D1708" s="521"/>
      <c r="E1708" s="521"/>
      <c r="F1708" s="526"/>
      <c r="G1708" s="521"/>
    </row>
    <row r="1709" spans="1:7">
      <c r="A1709" s="521"/>
      <c r="B1709" s="521"/>
      <c r="C1709" s="525"/>
      <c r="D1709" s="521"/>
      <c r="E1709" s="521"/>
      <c r="F1709" s="526"/>
      <c r="G1709" s="521"/>
    </row>
    <row r="1710" spans="1:7">
      <c r="A1710" s="521"/>
      <c r="B1710" s="521"/>
      <c r="C1710" s="525"/>
      <c r="D1710" s="521"/>
      <c r="E1710" s="521"/>
      <c r="F1710" s="526"/>
      <c r="G1710" s="521"/>
    </row>
    <row r="1711" spans="1:7">
      <c r="A1711" s="521"/>
      <c r="B1711" s="521"/>
      <c r="C1711" s="525"/>
      <c r="D1711" s="521"/>
      <c r="E1711" s="521"/>
      <c r="F1711" s="526"/>
      <c r="G1711" s="521"/>
    </row>
    <row r="1712" spans="1:7">
      <c r="A1712" s="521"/>
      <c r="B1712" s="521"/>
      <c r="C1712" s="525"/>
      <c r="D1712" s="521"/>
      <c r="E1712" s="521"/>
      <c r="F1712" s="526"/>
      <c r="G1712" s="521"/>
    </row>
    <row r="1713" spans="1:7">
      <c r="A1713" s="521"/>
      <c r="B1713" s="521"/>
      <c r="C1713" s="525"/>
      <c r="D1713" s="521"/>
      <c r="E1713" s="521"/>
      <c r="F1713" s="526"/>
      <c r="G1713" s="521"/>
    </row>
    <row r="1714" spans="1:7">
      <c r="A1714" s="521"/>
      <c r="B1714" s="521"/>
      <c r="C1714" s="525"/>
      <c r="D1714" s="521"/>
      <c r="E1714" s="521"/>
      <c r="F1714" s="526"/>
      <c r="G1714" s="521"/>
    </row>
    <row r="1715" spans="1:7">
      <c r="A1715" s="521"/>
      <c r="B1715" s="521"/>
      <c r="C1715" s="525"/>
      <c r="D1715" s="521"/>
      <c r="E1715" s="521"/>
      <c r="F1715" s="526"/>
      <c r="G1715" s="521"/>
    </row>
    <row r="1716" spans="1:7">
      <c r="A1716" s="521"/>
      <c r="B1716" s="521"/>
      <c r="C1716" s="525"/>
      <c r="D1716" s="521"/>
      <c r="E1716" s="521"/>
      <c r="F1716" s="526"/>
      <c r="G1716" s="521"/>
    </row>
    <row r="1717" spans="1:7">
      <c r="A1717" s="521"/>
      <c r="B1717" s="521"/>
      <c r="C1717" s="525"/>
      <c r="D1717" s="521"/>
      <c r="E1717" s="521"/>
      <c r="F1717" s="526"/>
      <c r="G1717" s="521"/>
    </row>
    <row r="1718" spans="1:7">
      <c r="A1718" s="521"/>
      <c r="B1718" s="521"/>
      <c r="C1718" s="525"/>
      <c r="D1718" s="521"/>
      <c r="E1718" s="521"/>
      <c r="F1718" s="526"/>
      <c r="G1718" s="521"/>
    </row>
    <row r="1719" spans="1:7">
      <c r="A1719" s="521"/>
      <c r="B1719" s="521"/>
      <c r="C1719" s="525"/>
      <c r="D1719" s="521"/>
      <c r="E1719" s="521"/>
      <c r="F1719" s="526"/>
      <c r="G1719" s="521"/>
    </row>
    <row r="1720" spans="1:7">
      <c r="A1720" s="521"/>
      <c r="B1720" s="521"/>
      <c r="C1720" s="525"/>
      <c r="D1720" s="521"/>
      <c r="E1720" s="521"/>
      <c r="F1720" s="526"/>
      <c r="G1720" s="521"/>
    </row>
    <row r="1721" spans="1:7">
      <c r="A1721" s="521"/>
      <c r="B1721" s="521"/>
      <c r="C1721" s="525"/>
      <c r="D1721" s="521"/>
      <c r="E1721" s="521"/>
      <c r="F1721" s="526"/>
      <c r="G1721" s="521"/>
    </row>
    <row r="1722" spans="1:7">
      <c r="A1722" s="521"/>
      <c r="B1722" s="521"/>
      <c r="C1722" s="525"/>
      <c r="D1722" s="521"/>
      <c r="E1722" s="521"/>
      <c r="F1722" s="526"/>
      <c r="G1722" s="521"/>
    </row>
    <row r="1723" spans="1:7">
      <c r="A1723" s="521"/>
      <c r="B1723" s="521"/>
      <c r="C1723" s="525"/>
      <c r="D1723" s="521"/>
      <c r="E1723" s="521"/>
      <c r="F1723" s="526"/>
      <c r="G1723" s="521"/>
    </row>
    <row r="1724" spans="1:7">
      <c r="A1724" s="521"/>
      <c r="B1724" s="521"/>
      <c r="C1724" s="525"/>
      <c r="D1724" s="521"/>
      <c r="E1724" s="521"/>
      <c r="F1724" s="526"/>
      <c r="G1724" s="521"/>
    </row>
    <row r="1725" spans="1:7">
      <c r="A1725" s="521"/>
      <c r="B1725" s="521"/>
      <c r="C1725" s="525"/>
      <c r="D1725" s="521"/>
      <c r="E1725" s="521"/>
      <c r="F1725" s="526"/>
      <c r="G1725" s="521"/>
    </row>
    <row r="1726" spans="1:7">
      <c r="A1726" s="521"/>
      <c r="B1726" s="521"/>
      <c r="C1726" s="525"/>
      <c r="D1726" s="521"/>
      <c r="E1726" s="521"/>
      <c r="F1726" s="526"/>
      <c r="G1726" s="521"/>
    </row>
    <row r="1727" spans="1:7">
      <c r="A1727" s="521"/>
      <c r="B1727" s="521"/>
      <c r="C1727" s="525"/>
      <c r="D1727" s="521"/>
      <c r="E1727" s="521"/>
      <c r="F1727" s="526"/>
      <c r="G1727" s="521"/>
    </row>
    <row r="1728" spans="1:7">
      <c r="A1728" s="521"/>
      <c r="B1728" s="521"/>
      <c r="C1728" s="525"/>
      <c r="D1728" s="521"/>
      <c r="E1728" s="521"/>
      <c r="F1728" s="526"/>
      <c r="G1728" s="521"/>
    </row>
    <row r="1729" spans="1:7">
      <c r="A1729" s="521"/>
      <c r="B1729" s="521"/>
      <c r="C1729" s="525"/>
      <c r="D1729" s="521"/>
      <c r="E1729" s="521"/>
      <c r="F1729" s="526"/>
      <c r="G1729" s="521"/>
    </row>
    <row r="1730" spans="1:7">
      <c r="A1730" s="521"/>
      <c r="B1730" s="521"/>
      <c r="C1730" s="525"/>
      <c r="D1730" s="521"/>
      <c r="E1730" s="521"/>
      <c r="F1730" s="526"/>
      <c r="G1730" s="521"/>
    </row>
    <row r="1731" spans="1:7">
      <c r="A1731" s="521"/>
      <c r="B1731" s="521"/>
      <c r="C1731" s="525"/>
      <c r="D1731" s="521"/>
      <c r="E1731" s="521"/>
      <c r="F1731" s="526"/>
      <c r="G1731" s="521"/>
    </row>
    <row r="1732" spans="1:7">
      <c r="A1732" s="521"/>
      <c r="B1732" s="521"/>
      <c r="C1732" s="525"/>
      <c r="D1732" s="521"/>
      <c r="E1732" s="521"/>
      <c r="F1732" s="526"/>
      <c r="G1732" s="521"/>
    </row>
    <row r="1733" spans="1:7">
      <c r="A1733" s="521"/>
      <c r="B1733" s="521"/>
      <c r="C1733" s="525"/>
      <c r="D1733" s="521"/>
      <c r="E1733" s="521"/>
      <c r="F1733" s="526"/>
      <c r="G1733" s="521"/>
    </row>
    <row r="1734" spans="1:7">
      <c r="A1734" s="521"/>
      <c r="B1734" s="521"/>
      <c r="C1734" s="525"/>
      <c r="D1734" s="521"/>
      <c r="E1734" s="521"/>
      <c r="F1734" s="526"/>
      <c r="G1734" s="521"/>
    </row>
    <row r="1735" spans="1:7">
      <c r="A1735" s="521"/>
      <c r="B1735" s="521"/>
      <c r="C1735" s="525"/>
      <c r="D1735" s="521"/>
      <c r="E1735" s="521"/>
      <c r="F1735" s="526"/>
      <c r="G1735" s="521"/>
    </row>
    <row r="1736" spans="1:7">
      <c r="A1736" s="521"/>
      <c r="B1736" s="521"/>
      <c r="C1736" s="525"/>
      <c r="D1736" s="521"/>
      <c r="E1736" s="521"/>
      <c r="F1736" s="526"/>
      <c r="G1736" s="521"/>
    </row>
    <row r="1737" spans="1:7">
      <c r="A1737" s="521"/>
      <c r="B1737" s="521"/>
      <c r="C1737" s="525"/>
      <c r="D1737" s="521"/>
      <c r="E1737" s="521"/>
      <c r="F1737" s="526"/>
      <c r="G1737" s="521"/>
    </row>
    <row r="1738" spans="1:7">
      <c r="A1738" s="521"/>
      <c r="B1738" s="521"/>
      <c r="C1738" s="525"/>
      <c r="D1738" s="521"/>
      <c r="E1738" s="521"/>
      <c r="F1738" s="526"/>
      <c r="G1738" s="521"/>
    </row>
    <row r="1739" spans="1:7">
      <c r="A1739" s="521"/>
      <c r="B1739" s="521"/>
      <c r="C1739" s="525"/>
      <c r="D1739" s="521"/>
      <c r="E1739" s="521"/>
      <c r="F1739" s="526"/>
      <c r="G1739" s="521"/>
    </row>
    <row r="1740" spans="1:7">
      <c r="A1740" s="521"/>
      <c r="B1740" s="521"/>
      <c r="C1740" s="525"/>
      <c r="D1740" s="521"/>
      <c r="E1740" s="521"/>
      <c r="F1740" s="526"/>
      <c r="G1740" s="521"/>
    </row>
    <row r="1741" spans="1:7">
      <c r="A1741" s="521"/>
      <c r="B1741" s="521"/>
      <c r="C1741" s="525"/>
      <c r="D1741" s="521"/>
      <c r="E1741" s="521"/>
      <c r="F1741" s="526"/>
      <c r="G1741" s="521"/>
    </row>
    <row r="1742" spans="1:7">
      <c r="A1742" s="521"/>
      <c r="B1742" s="521"/>
      <c r="C1742" s="525"/>
      <c r="D1742" s="521"/>
      <c r="E1742" s="521"/>
      <c r="F1742" s="526"/>
      <c r="G1742" s="521"/>
    </row>
    <row r="1743" spans="1:7">
      <c r="A1743" s="521"/>
      <c r="B1743" s="521"/>
      <c r="C1743" s="525"/>
      <c r="D1743" s="521"/>
      <c r="E1743" s="521"/>
      <c r="F1743" s="526"/>
      <c r="G1743" s="521"/>
    </row>
    <row r="1744" spans="1:7">
      <c r="A1744" s="521"/>
      <c r="B1744" s="521"/>
      <c r="C1744" s="525"/>
      <c r="D1744" s="521"/>
      <c r="E1744" s="521"/>
      <c r="F1744" s="526"/>
      <c r="G1744" s="521"/>
    </row>
    <row r="1745" spans="1:7">
      <c r="A1745" s="521"/>
      <c r="B1745" s="521"/>
      <c r="C1745" s="525"/>
      <c r="D1745" s="521"/>
      <c r="E1745" s="521"/>
      <c r="F1745" s="526"/>
      <c r="G1745" s="521"/>
    </row>
    <row r="1746" spans="1:7">
      <c r="A1746" s="521"/>
      <c r="B1746" s="521"/>
      <c r="C1746" s="525"/>
      <c r="D1746" s="521"/>
      <c r="E1746" s="521"/>
      <c r="F1746" s="526"/>
      <c r="G1746" s="521"/>
    </row>
    <row r="1747" spans="1:7">
      <c r="A1747" s="521"/>
      <c r="B1747" s="521"/>
      <c r="C1747" s="525"/>
      <c r="D1747" s="521"/>
      <c r="E1747" s="521"/>
      <c r="F1747" s="526"/>
      <c r="G1747" s="521"/>
    </row>
    <row r="1748" spans="1:7">
      <c r="A1748" s="521"/>
      <c r="B1748" s="521"/>
      <c r="C1748" s="525"/>
      <c r="D1748" s="521"/>
      <c r="E1748" s="521"/>
      <c r="F1748" s="526"/>
      <c r="G1748" s="521"/>
    </row>
    <row r="1749" spans="1:7">
      <c r="A1749" s="521"/>
      <c r="B1749" s="521"/>
      <c r="C1749" s="525"/>
      <c r="D1749" s="521"/>
      <c r="E1749" s="521"/>
      <c r="F1749" s="526"/>
      <c r="G1749" s="521"/>
    </row>
    <row r="1750" spans="1:7">
      <c r="A1750" s="521"/>
      <c r="B1750" s="521"/>
      <c r="C1750" s="525"/>
      <c r="D1750" s="521"/>
      <c r="E1750" s="521"/>
      <c r="F1750" s="526"/>
      <c r="G1750" s="521"/>
    </row>
    <row r="1751" spans="1:7">
      <c r="A1751" s="521"/>
      <c r="B1751" s="521"/>
      <c r="C1751" s="525"/>
      <c r="D1751" s="521"/>
      <c r="E1751" s="521"/>
      <c r="F1751" s="526"/>
      <c r="G1751" s="521"/>
    </row>
    <row r="1752" spans="1:7">
      <c r="A1752" s="521"/>
      <c r="B1752" s="521"/>
      <c r="C1752" s="525"/>
      <c r="D1752" s="521"/>
      <c r="E1752" s="521"/>
      <c r="F1752" s="526"/>
      <c r="G1752" s="521"/>
    </row>
    <row r="1753" spans="1:7">
      <c r="A1753" s="521"/>
      <c r="B1753" s="521"/>
      <c r="C1753" s="525"/>
      <c r="D1753" s="521"/>
      <c r="E1753" s="521"/>
      <c r="F1753" s="526"/>
      <c r="G1753" s="521"/>
    </row>
    <row r="1754" spans="1:7">
      <c r="A1754" s="521"/>
      <c r="B1754" s="521"/>
      <c r="C1754" s="525"/>
      <c r="D1754" s="521"/>
      <c r="E1754" s="521"/>
      <c r="F1754" s="526"/>
      <c r="G1754" s="521"/>
    </row>
    <row r="1755" spans="1:7">
      <c r="A1755" s="521"/>
      <c r="B1755" s="521"/>
      <c r="C1755" s="525"/>
      <c r="D1755" s="521"/>
      <c r="E1755" s="521"/>
      <c r="F1755" s="526"/>
      <c r="G1755" s="521"/>
    </row>
    <row r="1756" spans="1:7">
      <c r="A1756" s="521"/>
      <c r="B1756" s="521"/>
      <c r="C1756" s="525"/>
      <c r="D1756" s="521"/>
      <c r="E1756" s="521"/>
      <c r="F1756" s="526"/>
      <c r="G1756" s="521"/>
    </row>
    <row r="1757" spans="1:7">
      <c r="A1757" s="521"/>
      <c r="B1757" s="521"/>
      <c r="C1757" s="525"/>
      <c r="D1757" s="521"/>
      <c r="E1757" s="521"/>
      <c r="F1757" s="526"/>
      <c r="G1757" s="521"/>
    </row>
    <row r="1758" spans="1:7">
      <c r="A1758" s="521"/>
      <c r="B1758" s="521"/>
      <c r="C1758" s="525"/>
      <c r="D1758" s="521"/>
      <c r="E1758" s="521"/>
      <c r="F1758" s="526"/>
      <c r="G1758" s="521"/>
    </row>
    <row r="1759" spans="1:7">
      <c r="A1759" s="521"/>
      <c r="B1759" s="521"/>
      <c r="C1759" s="525"/>
      <c r="D1759" s="521"/>
      <c r="E1759" s="521"/>
      <c r="F1759" s="526"/>
      <c r="G1759" s="521"/>
    </row>
    <row r="1760" spans="1:7">
      <c r="A1760" s="521"/>
      <c r="B1760" s="521"/>
      <c r="C1760" s="525"/>
      <c r="D1760" s="521"/>
      <c r="E1760" s="521"/>
      <c r="F1760" s="526"/>
      <c r="G1760" s="521"/>
    </row>
    <row r="1761" spans="1:7">
      <c r="A1761" s="521"/>
      <c r="B1761" s="521"/>
      <c r="C1761" s="525"/>
      <c r="D1761" s="521"/>
      <c r="E1761" s="521"/>
      <c r="F1761" s="526"/>
      <c r="G1761" s="521"/>
    </row>
    <row r="1762" spans="1:7">
      <c r="A1762" s="521"/>
      <c r="B1762" s="521"/>
      <c r="C1762" s="525"/>
      <c r="D1762" s="521"/>
      <c r="E1762" s="521"/>
      <c r="F1762" s="526"/>
      <c r="G1762" s="521"/>
    </row>
    <row r="1763" spans="1:7">
      <c r="A1763" s="521"/>
      <c r="B1763" s="521"/>
      <c r="C1763" s="525"/>
      <c r="D1763" s="521"/>
      <c r="E1763" s="521"/>
      <c r="F1763" s="526"/>
      <c r="G1763" s="521"/>
    </row>
    <row r="1764" spans="1:7">
      <c r="A1764" s="521"/>
      <c r="B1764" s="521"/>
      <c r="C1764" s="525"/>
      <c r="D1764" s="521"/>
      <c r="E1764" s="521"/>
      <c r="F1764" s="526"/>
      <c r="G1764" s="521"/>
    </row>
    <row r="1765" spans="1:7">
      <c r="A1765" s="521"/>
      <c r="B1765" s="521"/>
      <c r="C1765" s="525"/>
      <c r="D1765" s="521"/>
      <c r="E1765" s="521"/>
      <c r="F1765" s="526"/>
      <c r="G1765" s="521"/>
    </row>
    <row r="1766" spans="1:7">
      <c r="A1766" s="521"/>
      <c r="B1766" s="521"/>
      <c r="C1766" s="525"/>
      <c r="D1766" s="521"/>
      <c r="E1766" s="521"/>
      <c r="F1766" s="526"/>
      <c r="G1766" s="521"/>
    </row>
    <row r="1767" spans="1:7">
      <c r="A1767" s="521"/>
      <c r="B1767" s="521"/>
      <c r="C1767" s="525"/>
      <c r="D1767" s="521"/>
      <c r="E1767" s="521"/>
      <c r="F1767" s="526"/>
      <c r="G1767" s="521"/>
    </row>
    <row r="1768" spans="1:7">
      <c r="A1768" s="521"/>
      <c r="B1768" s="521"/>
      <c r="C1768" s="525"/>
      <c r="D1768" s="521"/>
      <c r="E1768" s="521"/>
      <c r="F1768" s="526"/>
      <c r="G1768" s="521"/>
    </row>
    <row r="1769" spans="1:7">
      <c r="A1769" s="521"/>
      <c r="B1769" s="521"/>
      <c r="C1769" s="525"/>
      <c r="D1769" s="521"/>
      <c r="E1769" s="521"/>
      <c r="F1769" s="526"/>
      <c r="G1769" s="521"/>
    </row>
    <row r="1770" spans="1:7">
      <c r="A1770" s="521"/>
      <c r="B1770" s="521"/>
      <c r="C1770" s="525"/>
      <c r="D1770" s="521"/>
      <c r="E1770" s="521"/>
      <c r="F1770" s="526"/>
      <c r="G1770" s="521"/>
    </row>
    <row r="1771" spans="1:7">
      <c r="A1771" s="521"/>
      <c r="B1771" s="521"/>
      <c r="C1771" s="525"/>
      <c r="D1771" s="521"/>
      <c r="E1771" s="521"/>
      <c r="F1771" s="526"/>
      <c r="G1771" s="521"/>
    </row>
    <row r="1772" spans="1:7">
      <c r="A1772" s="521"/>
      <c r="B1772" s="521"/>
      <c r="C1772" s="525"/>
      <c r="D1772" s="521"/>
      <c r="E1772" s="521"/>
      <c r="F1772" s="526"/>
      <c r="G1772" s="521"/>
    </row>
    <row r="1773" spans="1:7">
      <c r="A1773" s="521"/>
      <c r="B1773" s="521"/>
      <c r="C1773" s="525"/>
      <c r="D1773" s="521"/>
      <c r="E1773" s="521"/>
      <c r="F1773" s="526"/>
      <c r="G1773" s="521"/>
    </row>
    <row r="1774" spans="1:7">
      <c r="A1774" s="521"/>
      <c r="B1774" s="521"/>
      <c r="C1774" s="525"/>
      <c r="D1774" s="521"/>
      <c r="E1774" s="521"/>
      <c r="F1774" s="526"/>
      <c r="G1774" s="521"/>
    </row>
    <row r="1775" spans="1:7">
      <c r="A1775" s="521"/>
      <c r="B1775" s="521"/>
      <c r="C1775" s="525"/>
      <c r="D1775" s="521"/>
      <c r="E1775" s="521"/>
      <c r="F1775" s="526"/>
      <c r="G1775" s="521"/>
    </row>
    <row r="1776" spans="1:7">
      <c r="A1776" s="521"/>
      <c r="B1776" s="521"/>
      <c r="C1776" s="525"/>
      <c r="D1776" s="521"/>
      <c r="E1776" s="521"/>
      <c r="F1776" s="526"/>
      <c r="G1776" s="521"/>
    </row>
    <row r="1777" spans="1:7">
      <c r="A1777" s="521"/>
      <c r="B1777" s="521"/>
      <c r="C1777" s="525"/>
      <c r="D1777" s="521"/>
      <c r="E1777" s="521"/>
      <c r="F1777" s="526"/>
      <c r="G1777" s="521"/>
    </row>
    <row r="1778" spans="1:7">
      <c r="A1778" s="521"/>
      <c r="B1778" s="521"/>
      <c r="C1778" s="525"/>
      <c r="D1778" s="521"/>
      <c r="E1778" s="521"/>
      <c r="F1778" s="526"/>
      <c r="G1778" s="521"/>
    </row>
    <row r="1779" spans="1:7">
      <c r="A1779" s="521"/>
      <c r="B1779" s="521"/>
      <c r="C1779" s="525"/>
      <c r="D1779" s="521"/>
      <c r="E1779" s="521"/>
      <c r="F1779" s="526"/>
      <c r="G1779" s="521"/>
    </row>
    <row r="1780" spans="1:7">
      <c r="A1780" s="521"/>
      <c r="B1780" s="521"/>
      <c r="C1780" s="525"/>
      <c r="D1780" s="521"/>
      <c r="E1780" s="521"/>
      <c r="F1780" s="526"/>
      <c r="G1780" s="521"/>
    </row>
    <row r="1781" spans="1:7">
      <c r="A1781" s="521"/>
      <c r="B1781" s="521"/>
      <c r="C1781" s="525"/>
      <c r="D1781" s="521"/>
      <c r="E1781" s="521"/>
      <c r="F1781" s="526"/>
      <c r="G1781" s="521"/>
    </row>
    <row r="1782" spans="1:7">
      <c r="A1782" s="521"/>
      <c r="B1782" s="521"/>
      <c r="C1782" s="525"/>
      <c r="D1782" s="521"/>
      <c r="E1782" s="521"/>
      <c r="F1782" s="526"/>
      <c r="G1782" s="521"/>
    </row>
    <row r="1783" spans="1:7">
      <c r="A1783" s="521"/>
      <c r="B1783" s="521"/>
      <c r="C1783" s="525"/>
      <c r="D1783" s="521"/>
      <c r="E1783" s="521"/>
      <c r="F1783" s="526"/>
      <c r="G1783" s="521"/>
    </row>
    <row r="1784" spans="1:7">
      <c r="A1784" s="521"/>
      <c r="B1784" s="521"/>
      <c r="C1784" s="525"/>
      <c r="D1784" s="521"/>
      <c r="E1784" s="521"/>
      <c r="F1784" s="526"/>
      <c r="G1784" s="521"/>
    </row>
    <row r="1785" spans="1:7">
      <c r="A1785" s="521"/>
      <c r="B1785" s="521"/>
      <c r="C1785" s="525"/>
      <c r="D1785" s="521"/>
      <c r="E1785" s="521"/>
      <c r="F1785" s="526"/>
      <c r="G1785" s="521"/>
    </row>
    <row r="1786" spans="1:7">
      <c r="A1786" s="521"/>
      <c r="B1786" s="521"/>
      <c r="C1786" s="525"/>
      <c r="D1786" s="521"/>
      <c r="E1786" s="521"/>
      <c r="F1786" s="526"/>
      <c r="G1786" s="521"/>
    </row>
    <row r="1787" spans="1:7">
      <c r="A1787" s="521"/>
      <c r="B1787" s="521"/>
      <c r="C1787" s="525"/>
      <c r="D1787" s="521"/>
      <c r="E1787" s="521"/>
      <c r="F1787" s="526"/>
      <c r="G1787" s="521"/>
    </row>
    <row r="1788" spans="1:7">
      <c r="A1788" s="521"/>
      <c r="B1788" s="521"/>
      <c r="C1788" s="525"/>
      <c r="D1788" s="521"/>
      <c r="E1788" s="521"/>
      <c r="F1788" s="526"/>
      <c r="G1788" s="521"/>
    </row>
    <row r="1789" spans="1:7">
      <c r="A1789" s="521"/>
      <c r="B1789" s="521"/>
      <c r="C1789" s="525"/>
      <c r="D1789" s="521"/>
      <c r="E1789" s="521"/>
      <c r="F1789" s="526"/>
      <c r="G1789" s="521"/>
    </row>
    <row r="1790" spans="1:7">
      <c r="A1790" s="521"/>
      <c r="B1790" s="521"/>
      <c r="C1790" s="525"/>
      <c r="D1790" s="521"/>
      <c r="E1790" s="521"/>
      <c r="F1790" s="526"/>
      <c r="G1790" s="521"/>
    </row>
    <row r="1791" spans="1:7">
      <c r="A1791" s="521"/>
      <c r="B1791" s="521"/>
      <c r="C1791" s="525"/>
      <c r="D1791" s="521"/>
      <c r="E1791" s="521"/>
      <c r="F1791" s="526"/>
      <c r="G1791" s="521"/>
    </row>
    <row r="1792" spans="1:7">
      <c r="A1792" s="521"/>
      <c r="B1792" s="521"/>
      <c r="C1792" s="525"/>
      <c r="D1792" s="521"/>
      <c r="E1792" s="521"/>
      <c r="F1792" s="526"/>
      <c r="G1792" s="521"/>
    </row>
    <row r="1793" spans="1:7">
      <c r="A1793" s="521"/>
      <c r="B1793" s="521"/>
      <c r="C1793" s="525"/>
      <c r="D1793" s="521"/>
      <c r="E1793" s="521"/>
      <c r="F1793" s="526"/>
      <c r="G1793" s="521"/>
    </row>
    <row r="1794" spans="1:7">
      <c r="A1794" s="521"/>
      <c r="B1794" s="521"/>
      <c r="C1794" s="525"/>
      <c r="D1794" s="521"/>
      <c r="E1794" s="521"/>
      <c r="F1794" s="526"/>
      <c r="G1794" s="521"/>
    </row>
    <row r="1795" spans="1:7">
      <c r="A1795" s="521"/>
      <c r="B1795" s="521"/>
      <c r="C1795" s="525"/>
      <c r="D1795" s="521"/>
      <c r="E1795" s="521"/>
      <c r="F1795" s="526"/>
      <c r="G1795" s="521"/>
    </row>
    <row r="1796" spans="1:7">
      <c r="A1796" s="521"/>
      <c r="B1796" s="521"/>
      <c r="C1796" s="525"/>
      <c r="D1796" s="521"/>
      <c r="E1796" s="521"/>
      <c r="F1796" s="526"/>
      <c r="G1796" s="521"/>
    </row>
    <row r="1797" spans="1:7">
      <c r="A1797" s="521"/>
      <c r="B1797" s="521"/>
      <c r="C1797" s="525"/>
      <c r="D1797" s="521"/>
      <c r="E1797" s="521"/>
      <c r="F1797" s="526"/>
      <c r="G1797" s="521"/>
    </row>
    <row r="1798" spans="1:7">
      <c r="A1798" s="521"/>
      <c r="B1798" s="521"/>
      <c r="C1798" s="525"/>
      <c r="D1798" s="521"/>
      <c r="E1798" s="521"/>
      <c r="F1798" s="526"/>
      <c r="G1798" s="521"/>
    </row>
    <row r="1799" spans="1:7">
      <c r="A1799" s="521"/>
      <c r="B1799" s="521"/>
      <c r="C1799" s="525"/>
      <c r="D1799" s="521"/>
      <c r="E1799" s="521"/>
      <c r="F1799" s="526"/>
      <c r="G1799" s="521"/>
    </row>
    <row r="1800" spans="1:7">
      <c r="A1800" s="521"/>
      <c r="B1800" s="521"/>
      <c r="C1800" s="525"/>
      <c r="D1800" s="521"/>
      <c r="E1800" s="521"/>
      <c r="F1800" s="526"/>
      <c r="G1800" s="521"/>
    </row>
    <row r="1801" spans="1:7">
      <c r="A1801" s="521"/>
      <c r="B1801" s="521"/>
      <c r="C1801" s="525"/>
      <c r="D1801" s="521"/>
      <c r="E1801" s="521"/>
      <c r="F1801" s="526"/>
      <c r="G1801" s="521"/>
    </row>
    <row r="1802" spans="1:7">
      <c r="A1802" s="521"/>
      <c r="B1802" s="521"/>
      <c r="C1802" s="525"/>
      <c r="D1802" s="521"/>
      <c r="E1802" s="521"/>
      <c r="F1802" s="526"/>
      <c r="G1802" s="521"/>
    </row>
    <row r="1803" spans="1:7">
      <c r="A1803" s="521"/>
      <c r="B1803" s="521"/>
      <c r="C1803" s="525"/>
      <c r="D1803" s="521"/>
      <c r="E1803" s="521"/>
      <c r="F1803" s="526"/>
      <c r="G1803" s="521"/>
    </row>
    <row r="1804" spans="1:7">
      <c r="A1804" s="521"/>
      <c r="B1804" s="521"/>
      <c r="C1804" s="525"/>
      <c r="D1804" s="521"/>
      <c r="E1804" s="521"/>
      <c r="F1804" s="526"/>
      <c r="G1804" s="521"/>
    </row>
    <row r="1805" spans="1:7">
      <c r="A1805" s="521"/>
      <c r="B1805" s="521"/>
      <c r="C1805" s="525"/>
      <c r="D1805" s="521"/>
      <c r="E1805" s="521"/>
      <c r="F1805" s="526"/>
      <c r="G1805" s="521"/>
    </row>
    <row r="1806" spans="1:7">
      <c r="A1806" s="521"/>
      <c r="B1806" s="521"/>
      <c r="C1806" s="525"/>
      <c r="D1806" s="521"/>
      <c r="E1806" s="521"/>
      <c r="F1806" s="526"/>
      <c r="G1806" s="521"/>
    </row>
    <row r="1807" spans="1:7">
      <c r="A1807" s="521"/>
      <c r="B1807" s="521"/>
      <c r="C1807" s="525"/>
      <c r="D1807" s="521"/>
      <c r="E1807" s="521"/>
      <c r="F1807" s="526"/>
      <c r="G1807" s="521"/>
    </row>
    <row r="1808" spans="1:7">
      <c r="A1808" s="521"/>
      <c r="B1808" s="521"/>
      <c r="C1808" s="525"/>
      <c r="D1808" s="521"/>
      <c r="E1808" s="521"/>
      <c r="F1808" s="526"/>
      <c r="G1808" s="521"/>
    </row>
    <row r="1809" spans="1:7">
      <c r="A1809" s="521"/>
      <c r="B1809" s="521"/>
      <c r="C1809" s="525"/>
      <c r="D1809" s="521"/>
      <c r="E1809" s="521"/>
      <c r="F1809" s="526"/>
      <c r="G1809" s="521"/>
    </row>
    <row r="1810" spans="1:7">
      <c r="A1810" s="521"/>
      <c r="B1810" s="521"/>
      <c r="C1810" s="525"/>
      <c r="D1810" s="521"/>
      <c r="E1810" s="521"/>
      <c r="F1810" s="526"/>
      <c r="G1810" s="521"/>
    </row>
    <row r="1811" spans="1:7">
      <c r="A1811" s="521"/>
      <c r="B1811" s="521"/>
      <c r="C1811" s="525"/>
      <c r="D1811" s="521"/>
      <c r="E1811" s="521"/>
      <c r="F1811" s="526"/>
      <c r="G1811" s="521"/>
    </row>
    <row r="1812" spans="1:7">
      <c r="A1812" s="521"/>
      <c r="B1812" s="521"/>
      <c r="C1812" s="525"/>
      <c r="D1812" s="521"/>
      <c r="E1812" s="521"/>
      <c r="F1812" s="526"/>
      <c r="G1812" s="521"/>
    </row>
    <row r="1813" spans="1:7">
      <c r="A1813" s="521"/>
      <c r="B1813" s="521"/>
      <c r="C1813" s="525"/>
      <c r="D1813" s="521"/>
      <c r="E1813" s="521"/>
      <c r="F1813" s="526"/>
      <c r="G1813" s="521"/>
    </row>
    <row r="1814" spans="1:7">
      <c r="A1814" s="521"/>
      <c r="B1814" s="521"/>
      <c r="C1814" s="525"/>
      <c r="D1814" s="521"/>
      <c r="E1814" s="521"/>
      <c r="F1814" s="526"/>
      <c r="G1814" s="521"/>
    </row>
    <row r="1815" spans="1:7">
      <c r="A1815" s="521"/>
      <c r="B1815" s="521"/>
      <c r="C1815" s="525"/>
      <c r="D1815" s="521"/>
      <c r="E1815" s="521"/>
      <c r="F1815" s="526"/>
      <c r="G1815" s="521"/>
    </row>
    <row r="1816" spans="1:7">
      <c r="A1816" s="521"/>
      <c r="B1816" s="521"/>
      <c r="C1816" s="525"/>
      <c r="D1816" s="521"/>
      <c r="E1816" s="521"/>
      <c r="F1816" s="526"/>
      <c r="G1816" s="521"/>
    </row>
    <row r="1817" spans="1:7">
      <c r="A1817" s="521"/>
      <c r="B1817" s="521"/>
      <c r="C1817" s="525"/>
      <c r="D1817" s="521"/>
      <c r="E1817" s="521"/>
      <c r="F1817" s="526"/>
      <c r="G1817" s="521"/>
    </row>
    <row r="1818" spans="1:7">
      <c r="A1818" s="521"/>
      <c r="B1818" s="521"/>
      <c r="C1818" s="525"/>
      <c r="D1818" s="521"/>
      <c r="E1818" s="521"/>
      <c r="F1818" s="526"/>
      <c r="G1818" s="521"/>
    </row>
    <row r="1819" spans="1:7">
      <c r="A1819" s="521"/>
      <c r="B1819" s="521"/>
      <c r="C1819" s="525"/>
      <c r="D1819" s="521"/>
      <c r="E1819" s="521"/>
      <c r="F1819" s="526"/>
      <c r="G1819" s="521"/>
    </row>
    <row r="1820" spans="1:7">
      <c r="A1820" s="521"/>
      <c r="B1820" s="521"/>
      <c r="C1820" s="525"/>
      <c r="D1820" s="521"/>
      <c r="E1820" s="521"/>
      <c r="F1820" s="526"/>
      <c r="G1820" s="521"/>
    </row>
    <row r="1821" spans="1:7">
      <c r="A1821" s="521"/>
      <c r="B1821" s="521"/>
      <c r="C1821" s="525"/>
      <c r="D1821" s="521"/>
      <c r="E1821" s="521"/>
      <c r="F1821" s="526"/>
      <c r="G1821" s="521"/>
    </row>
    <row r="1822" spans="1:7">
      <c r="A1822" s="521"/>
      <c r="B1822" s="521"/>
      <c r="C1822" s="525"/>
      <c r="D1822" s="521"/>
      <c r="E1822" s="521"/>
      <c r="F1822" s="526"/>
      <c r="G1822" s="521"/>
    </row>
    <row r="1823" spans="1:7">
      <c r="A1823" s="521"/>
      <c r="B1823" s="521"/>
      <c r="C1823" s="525"/>
      <c r="D1823" s="521"/>
      <c r="E1823" s="521"/>
      <c r="F1823" s="526"/>
      <c r="G1823" s="521"/>
    </row>
    <row r="1824" spans="1:7">
      <c r="A1824" s="521"/>
      <c r="B1824" s="521"/>
      <c r="C1824" s="525"/>
      <c r="D1824" s="521"/>
      <c r="E1824" s="521"/>
      <c r="F1824" s="526"/>
      <c r="G1824" s="521"/>
    </row>
    <row r="1825" spans="1:7">
      <c r="A1825" s="521"/>
      <c r="B1825" s="521"/>
      <c r="C1825" s="525"/>
      <c r="D1825" s="521"/>
      <c r="E1825" s="521"/>
      <c r="F1825" s="526"/>
      <c r="G1825" s="521"/>
    </row>
    <row r="1826" spans="1:7">
      <c r="A1826" s="521"/>
      <c r="B1826" s="521"/>
      <c r="C1826" s="525"/>
      <c r="D1826" s="521"/>
      <c r="E1826" s="521"/>
      <c r="F1826" s="526"/>
      <c r="G1826" s="521"/>
    </row>
    <row r="1827" spans="1:7">
      <c r="A1827" s="521"/>
      <c r="B1827" s="521"/>
      <c r="C1827" s="525"/>
      <c r="D1827" s="521"/>
      <c r="E1827" s="521"/>
      <c r="F1827" s="526"/>
      <c r="G1827" s="521"/>
    </row>
    <row r="1828" spans="1:7">
      <c r="A1828" s="521"/>
      <c r="B1828" s="521"/>
      <c r="C1828" s="525"/>
      <c r="D1828" s="521"/>
      <c r="E1828" s="521"/>
      <c r="F1828" s="526"/>
      <c r="G1828" s="521"/>
    </row>
    <row r="1829" spans="1:7">
      <c r="A1829" s="521"/>
      <c r="B1829" s="521"/>
      <c r="C1829" s="525"/>
      <c r="D1829" s="521"/>
      <c r="E1829" s="521"/>
      <c r="F1829" s="526"/>
      <c r="G1829" s="521"/>
    </row>
    <row r="1830" spans="1:7">
      <c r="A1830" s="521"/>
      <c r="B1830" s="521"/>
      <c r="C1830" s="525"/>
      <c r="D1830" s="521"/>
      <c r="E1830" s="521"/>
      <c r="F1830" s="526"/>
      <c r="G1830" s="521"/>
    </row>
    <row r="1831" spans="1:7">
      <c r="A1831" s="521"/>
      <c r="B1831" s="521"/>
      <c r="C1831" s="525"/>
      <c r="D1831" s="521"/>
      <c r="E1831" s="521"/>
      <c r="F1831" s="526"/>
      <c r="G1831" s="521"/>
    </row>
    <row r="1832" spans="1:7">
      <c r="A1832" s="521"/>
      <c r="B1832" s="521"/>
      <c r="C1832" s="525"/>
      <c r="D1832" s="521"/>
      <c r="E1832" s="521"/>
      <c r="F1832" s="526"/>
      <c r="G1832" s="521"/>
    </row>
    <row r="1833" spans="1:7">
      <c r="A1833" s="521"/>
      <c r="B1833" s="521"/>
      <c r="C1833" s="525"/>
      <c r="D1833" s="521"/>
      <c r="E1833" s="521"/>
      <c r="F1833" s="526"/>
      <c r="G1833" s="521"/>
    </row>
    <row r="1834" spans="1:7">
      <c r="A1834" s="521"/>
      <c r="B1834" s="521"/>
      <c r="C1834" s="525"/>
      <c r="D1834" s="521"/>
      <c r="E1834" s="521"/>
      <c r="F1834" s="526"/>
      <c r="G1834" s="521"/>
    </row>
    <row r="1835" spans="1:7">
      <c r="A1835" s="521"/>
      <c r="B1835" s="521"/>
      <c r="C1835" s="525"/>
      <c r="D1835" s="521"/>
      <c r="E1835" s="521"/>
      <c r="F1835" s="526"/>
      <c r="G1835" s="521"/>
    </row>
    <row r="1836" spans="1:7">
      <c r="A1836" s="521"/>
      <c r="B1836" s="521"/>
      <c r="C1836" s="525"/>
      <c r="D1836" s="521"/>
      <c r="E1836" s="521"/>
      <c r="F1836" s="526"/>
      <c r="G1836" s="521"/>
    </row>
    <row r="1837" spans="1:7">
      <c r="A1837" s="521"/>
      <c r="B1837" s="521"/>
      <c r="C1837" s="525"/>
      <c r="D1837" s="521"/>
      <c r="E1837" s="521"/>
      <c r="F1837" s="526"/>
      <c r="G1837" s="521"/>
    </row>
    <row r="1838" spans="1:7">
      <c r="A1838" s="521"/>
      <c r="B1838" s="521"/>
      <c r="C1838" s="525"/>
      <c r="D1838" s="521"/>
      <c r="E1838" s="521"/>
      <c r="F1838" s="526"/>
      <c r="G1838" s="521"/>
    </row>
    <row r="1839" spans="1:7">
      <c r="A1839" s="521"/>
      <c r="B1839" s="521"/>
      <c r="C1839" s="525"/>
      <c r="D1839" s="521"/>
      <c r="E1839" s="521"/>
      <c r="F1839" s="526"/>
      <c r="G1839" s="521"/>
    </row>
    <row r="1840" spans="1:7">
      <c r="A1840" s="521"/>
      <c r="B1840" s="521"/>
      <c r="C1840" s="525"/>
      <c r="D1840" s="521"/>
      <c r="E1840" s="521"/>
      <c r="F1840" s="526"/>
      <c r="G1840" s="521"/>
    </row>
    <row r="1841" spans="1:7">
      <c r="A1841" s="521"/>
      <c r="B1841" s="521"/>
      <c r="C1841" s="525"/>
      <c r="D1841" s="521"/>
      <c r="E1841" s="521"/>
      <c r="F1841" s="526"/>
      <c r="G1841" s="521"/>
    </row>
    <row r="1842" spans="1:7">
      <c r="A1842" s="521"/>
      <c r="B1842" s="521"/>
      <c r="C1842" s="525"/>
      <c r="D1842" s="521"/>
      <c r="E1842" s="521"/>
      <c r="F1842" s="526"/>
      <c r="G1842" s="521"/>
    </row>
    <row r="1843" spans="1:7">
      <c r="A1843" s="521"/>
      <c r="B1843" s="521"/>
      <c r="C1843" s="525"/>
      <c r="D1843" s="521"/>
      <c r="E1843" s="521"/>
      <c r="F1843" s="526"/>
      <c r="G1843" s="521"/>
    </row>
    <row r="1844" spans="1:7">
      <c r="A1844" s="521"/>
      <c r="B1844" s="521"/>
      <c r="C1844" s="525"/>
      <c r="D1844" s="521"/>
      <c r="E1844" s="521"/>
      <c r="F1844" s="526"/>
      <c r="G1844" s="521"/>
    </row>
    <row r="1845" spans="1:7">
      <c r="A1845" s="521"/>
      <c r="B1845" s="521"/>
      <c r="C1845" s="525"/>
      <c r="D1845" s="521"/>
      <c r="E1845" s="521"/>
      <c r="F1845" s="526"/>
      <c r="G1845" s="521"/>
    </row>
    <row r="1846" spans="1:7">
      <c r="A1846" s="521"/>
      <c r="B1846" s="521"/>
      <c r="C1846" s="525"/>
      <c r="D1846" s="521"/>
      <c r="E1846" s="521"/>
      <c r="F1846" s="526"/>
      <c r="G1846" s="521"/>
    </row>
    <row r="1847" spans="1:7">
      <c r="A1847" s="521"/>
      <c r="B1847" s="521"/>
      <c r="C1847" s="525"/>
      <c r="D1847" s="521"/>
      <c r="E1847" s="521"/>
      <c r="F1847" s="526"/>
      <c r="G1847" s="521"/>
    </row>
    <row r="1848" spans="1:7">
      <c r="A1848" s="521"/>
      <c r="B1848" s="521"/>
      <c r="C1848" s="525"/>
      <c r="D1848" s="521"/>
      <c r="E1848" s="521"/>
      <c r="F1848" s="526"/>
      <c r="G1848" s="521"/>
    </row>
    <row r="1849" spans="1:7">
      <c r="A1849" s="521"/>
      <c r="B1849" s="521"/>
      <c r="C1849" s="525"/>
      <c r="D1849" s="521"/>
      <c r="E1849" s="521"/>
      <c r="F1849" s="526"/>
      <c r="G1849" s="521"/>
    </row>
    <row r="1850" spans="1:7">
      <c r="A1850" s="521"/>
      <c r="B1850" s="521"/>
      <c r="C1850" s="525"/>
      <c r="D1850" s="521"/>
      <c r="E1850" s="521"/>
      <c r="F1850" s="526"/>
      <c r="G1850" s="521"/>
    </row>
    <row r="1851" spans="1:7">
      <c r="A1851" s="521"/>
      <c r="B1851" s="521"/>
      <c r="C1851" s="525"/>
      <c r="D1851" s="521"/>
      <c r="E1851" s="521"/>
      <c r="F1851" s="526"/>
      <c r="G1851" s="521"/>
    </row>
    <row r="1852" spans="1:7">
      <c r="A1852" s="521"/>
      <c r="B1852" s="521"/>
      <c r="C1852" s="525"/>
      <c r="D1852" s="521"/>
      <c r="E1852" s="521"/>
      <c r="F1852" s="526"/>
      <c r="G1852" s="521"/>
    </row>
    <row r="1853" spans="1:7">
      <c r="A1853" s="521"/>
      <c r="B1853" s="521"/>
      <c r="C1853" s="525"/>
      <c r="D1853" s="521"/>
      <c r="E1853" s="521"/>
      <c r="F1853" s="526"/>
      <c r="G1853" s="521"/>
    </row>
    <row r="1854" spans="1:7">
      <c r="A1854" s="521"/>
      <c r="B1854" s="521"/>
      <c r="C1854" s="525"/>
      <c r="D1854" s="521"/>
      <c r="E1854" s="521"/>
      <c r="F1854" s="526"/>
      <c r="G1854" s="521"/>
    </row>
    <row r="1855" spans="1:7">
      <c r="A1855" s="521"/>
      <c r="B1855" s="521"/>
      <c r="C1855" s="525"/>
      <c r="D1855" s="521"/>
      <c r="E1855" s="521"/>
      <c r="F1855" s="526"/>
      <c r="G1855" s="521"/>
    </row>
    <row r="1856" spans="1:7">
      <c r="A1856" s="521"/>
      <c r="B1856" s="521"/>
      <c r="C1856" s="525"/>
      <c r="D1856" s="521"/>
      <c r="E1856" s="521"/>
      <c r="F1856" s="526"/>
      <c r="G1856" s="521"/>
    </row>
    <row r="1857" spans="1:7">
      <c r="A1857" s="521"/>
      <c r="B1857" s="521"/>
      <c r="C1857" s="525"/>
      <c r="D1857" s="521"/>
      <c r="E1857" s="521"/>
      <c r="F1857" s="526"/>
      <c r="G1857" s="521"/>
    </row>
    <row r="1858" spans="1:7">
      <c r="A1858" s="521"/>
      <c r="B1858" s="521"/>
      <c r="C1858" s="525"/>
      <c r="D1858" s="521"/>
      <c r="E1858" s="521"/>
      <c r="F1858" s="526"/>
      <c r="G1858" s="521"/>
    </row>
    <row r="1859" spans="1:7">
      <c r="A1859" s="521"/>
      <c r="B1859" s="521"/>
      <c r="C1859" s="525"/>
      <c r="D1859" s="521"/>
      <c r="E1859" s="521"/>
      <c r="F1859" s="526"/>
      <c r="G1859" s="521"/>
    </row>
    <row r="1860" spans="1:7">
      <c r="A1860" s="521"/>
      <c r="B1860" s="521"/>
      <c r="C1860" s="525"/>
      <c r="D1860" s="521"/>
      <c r="E1860" s="521"/>
      <c r="F1860" s="526"/>
      <c r="G1860" s="521"/>
    </row>
    <row r="1861" spans="1:7">
      <c r="A1861" s="521"/>
      <c r="B1861" s="521"/>
      <c r="C1861" s="525"/>
      <c r="D1861" s="521"/>
      <c r="E1861" s="521"/>
      <c r="F1861" s="526"/>
      <c r="G1861" s="521"/>
    </row>
    <row r="1862" spans="1:7">
      <c r="A1862" s="521"/>
      <c r="B1862" s="521"/>
      <c r="C1862" s="525"/>
      <c r="D1862" s="521"/>
      <c r="E1862" s="521"/>
      <c r="F1862" s="526"/>
      <c r="G1862" s="521"/>
    </row>
    <row r="1863" spans="1:7">
      <c r="A1863" s="521"/>
      <c r="B1863" s="521"/>
      <c r="C1863" s="525"/>
      <c r="D1863" s="521"/>
      <c r="E1863" s="521"/>
      <c r="F1863" s="526"/>
      <c r="G1863" s="521"/>
    </row>
    <row r="1864" spans="1:7">
      <c r="A1864" s="521"/>
      <c r="B1864" s="521"/>
      <c r="C1864" s="525"/>
      <c r="D1864" s="521"/>
      <c r="E1864" s="521"/>
      <c r="F1864" s="526"/>
      <c r="G1864" s="521"/>
    </row>
    <row r="1865" spans="1:7">
      <c r="A1865" s="521"/>
      <c r="B1865" s="521"/>
      <c r="C1865" s="525"/>
      <c r="D1865" s="521"/>
      <c r="E1865" s="521"/>
      <c r="F1865" s="526"/>
      <c r="G1865" s="521"/>
    </row>
    <row r="1866" spans="1:7">
      <c r="A1866" s="521"/>
      <c r="B1866" s="521"/>
      <c r="C1866" s="525"/>
      <c r="D1866" s="521"/>
      <c r="E1866" s="521"/>
      <c r="F1866" s="526"/>
      <c r="G1866" s="521"/>
    </row>
    <row r="1867" spans="1:7">
      <c r="A1867" s="521"/>
      <c r="B1867" s="521"/>
      <c r="C1867" s="525"/>
      <c r="D1867" s="521"/>
      <c r="E1867" s="521"/>
      <c r="F1867" s="526"/>
      <c r="G1867" s="521"/>
    </row>
    <row r="1868" spans="1:7">
      <c r="A1868" s="521"/>
      <c r="B1868" s="521"/>
      <c r="C1868" s="525"/>
      <c r="D1868" s="521"/>
      <c r="E1868" s="521"/>
      <c r="F1868" s="526"/>
      <c r="G1868" s="521"/>
    </row>
    <row r="1869" spans="1:7">
      <c r="A1869" s="521"/>
      <c r="B1869" s="521"/>
      <c r="C1869" s="525"/>
      <c r="D1869" s="521"/>
      <c r="E1869" s="521"/>
      <c r="F1869" s="526"/>
      <c r="G1869" s="521"/>
    </row>
    <row r="1870" spans="1:7">
      <c r="A1870" s="521"/>
      <c r="B1870" s="521"/>
      <c r="C1870" s="525"/>
      <c r="D1870" s="521"/>
      <c r="E1870" s="521"/>
      <c r="F1870" s="526"/>
      <c r="G1870" s="521"/>
    </row>
    <row r="1871" spans="1:7">
      <c r="A1871" s="521"/>
      <c r="B1871" s="521"/>
      <c r="C1871" s="525"/>
      <c r="D1871" s="521"/>
      <c r="E1871" s="521"/>
      <c r="F1871" s="526"/>
      <c r="G1871" s="521"/>
    </row>
    <row r="1872" spans="1:7">
      <c r="A1872" s="521"/>
      <c r="B1872" s="521"/>
      <c r="C1872" s="525"/>
      <c r="D1872" s="521"/>
      <c r="E1872" s="521"/>
      <c r="F1872" s="526"/>
      <c r="G1872" s="521"/>
    </row>
    <row r="1873" spans="1:7">
      <c r="A1873" s="521"/>
      <c r="B1873" s="521"/>
      <c r="C1873" s="525"/>
      <c r="D1873" s="521"/>
      <c r="E1873" s="521"/>
      <c r="F1873" s="526"/>
      <c r="G1873" s="521"/>
    </row>
    <row r="1874" spans="1:7">
      <c r="A1874" s="521"/>
      <c r="B1874" s="521"/>
      <c r="C1874" s="525"/>
      <c r="D1874" s="521"/>
      <c r="E1874" s="521"/>
      <c r="F1874" s="526"/>
      <c r="G1874" s="521"/>
    </row>
    <row r="1875" spans="1:7">
      <c r="A1875" s="521"/>
      <c r="B1875" s="521"/>
      <c r="C1875" s="525"/>
      <c r="D1875" s="521"/>
      <c r="E1875" s="521"/>
      <c r="F1875" s="526"/>
      <c r="G1875" s="521"/>
    </row>
    <row r="1876" spans="1:7">
      <c r="A1876" s="521"/>
      <c r="B1876" s="521"/>
      <c r="C1876" s="525"/>
      <c r="D1876" s="521"/>
      <c r="E1876" s="521"/>
      <c r="F1876" s="526"/>
      <c r="G1876" s="521"/>
    </row>
    <row r="1877" spans="1:7">
      <c r="A1877" s="521"/>
      <c r="B1877" s="521"/>
      <c r="C1877" s="525"/>
      <c r="D1877" s="521"/>
      <c r="E1877" s="521"/>
      <c r="F1877" s="526"/>
      <c r="G1877" s="521"/>
    </row>
    <row r="1878" spans="1:7">
      <c r="A1878" s="521"/>
      <c r="B1878" s="521"/>
      <c r="C1878" s="525"/>
      <c r="D1878" s="521"/>
      <c r="E1878" s="521"/>
      <c r="F1878" s="526"/>
      <c r="G1878" s="521"/>
    </row>
    <row r="1879" spans="1:7">
      <c r="A1879" s="521"/>
      <c r="B1879" s="521"/>
      <c r="C1879" s="525"/>
      <c r="D1879" s="521"/>
      <c r="E1879" s="521"/>
      <c r="F1879" s="526"/>
      <c r="G1879" s="521"/>
    </row>
    <row r="1880" spans="1:7">
      <c r="A1880" s="521"/>
      <c r="B1880" s="521"/>
      <c r="C1880" s="525"/>
      <c r="D1880" s="521"/>
      <c r="E1880" s="521"/>
      <c r="F1880" s="526"/>
      <c r="G1880" s="521"/>
    </row>
    <row r="1881" spans="1:7">
      <c r="A1881" s="521"/>
      <c r="B1881" s="521"/>
      <c r="C1881" s="525"/>
      <c r="D1881" s="521"/>
      <c r="E1881" s="521"/>
      <c r="F1881" s="526"/>
      <c r="G1881" s="521"/>
    </row>
    <row r="1882" spans="1:7">
      <c r="A1882" s="521"/>
      <c r="B1882" s="521"/>
      <c r="C1882" s="525"/>
      <c r="D1882" s="521"/>
      <c r="E1882" s="521"/>
      <c r="F1882" s="526"/>
      <c r="G1882" s="521"/>
    </row>
    <row r="1883" spans="1:7">
      <c r="A1883" s="521"/>
      <c r="B1883" s="521"/>
      <c r="C1883" s="525"/>
      <c r="D1883" s="521"/>
      <c r="E1883" s="521"/>
      <c r="F1883" s="526"/>
      <c r="G1883" s="521"/>
    </row>
    <row r="1884" spans="1:7">
      <c r="A1884" s="521"/>
      <c r="B1884" s="521"/>
      <c r="C1884" s="525"/>
      <c r="D1884" s="521"/>
      <c r="E1884" s="521"/>
      <c r="F1884" s="526"/>
      <c r="G1884" s="521"/>
    </row>
    <row r="1885" spans="1:7">
      <c r="A1885" s="521"/>
      <c r="B1885" s="521"/>
      <c r="C1885" s="525"/>
      <c r="D1885" s="521"/>
      <c r="E1885" s="521"/>
      <c r="F1885" s="526"/>
      <c r="G1885" s="521"/>
    </row>
    <row r="1886" spans="1:7">
      <c r="A1886" s="521"/>
      <c r="B1886" s="521"/>
      <c r="C1886" s="525"/>
      <c r="D1886" s="521"/>
      <c r="E1886" s="521"/>
      <c r="F1886" s="526"/>
      <c r="G1886" s="521"/>
    </row>
    <row r="1887" spans="1:7">
      <c r="A1887" s="521"/>
      <c r="B1887" s="521"/>
      <c r="C1887" s="525"/>
      <c r="D1887" s="521"/>
      <c r="E1887" s="521"/>
      <c r="F1887" s="526"/>
      <c r="G1887" s="521"/>
    </row>
    <row r="1888" spans="1:7">
      <c r="A1888" s="521"/>
      <c r="B1888" s="521"/>
      <c r="C1888" s="525"/>
      <c r="D1888" s="521"/>
      <c r="E1888" s="521"/>
      <c r="F1888" s="526"/>
      <c r="G1888" s="521"/>
    </row>
    <row r="1889" spans="1:7">
      <c r="A1889" s="521"/>
      <c r="B1889" s="521"/>
      <c r="C1889" s="525"/>
      <c r="D1889" s="521"/>
      <c r="E1889" s="521"/>
      <c r="F1889" s="526"/>
      <c r="G1889" s="521"/>
    </row>
    <row r="1890" spans="1:7">
      <c r="A1890" s="521"/>
      <c r="B1890" s="521"/>
      <c r="C1890" s="525"/>
      <c r="D1890" s="521"/>
      <c r="E1890" s="521"/>
      <c r="F1890" s="526"/>
      <c r="G1890" s="521"/>
    </row>
    <row r="1891" spans="1:7">
      <c r="A1891" s="521"/>
      <c r="B1891" s="521"/>
      <c r="C1891" s="525"/>
      <c r="D1891" s="521"/>
      <c r="E1891" s="521"/>
      <c r="F1891" s="526"/>
      <c r="G1891" s="521"/>
    </row>
    <row r="1892" spans="1:7">
      <c r="A1892" s="521"/>
      <c r="B1892" s="521"/>
      <c r="C1892" s="525"/>
      <c r="D1892" s="521"/>
      <c r="E1892" s="521"/>
      <c r="F1892" s="526"/>
      <c r="G1892" s="521"/>
    </row>
    <row r="1893" spans="1:7">
      <c r="A1893" s="521"/>
      <c r="B1893" s="521"/>
      <c r="C1893" s="525"/>
      <c r="D1893" s="521"/>
      <c r="E1893" s="521"/>
      <c r="F1893" s="526"/>
      <c r="G1893" s="521"/>
    </row>
    <row r="1894" spans="1:7">
      <c r="A1894" s="521"/>
      <c r="B1894" s="521"/>
      <c r="C1894" s="525"/>
      <c r="D1894" s="521"/>
      <c r="E1894" s="521"/>
      <c r="F1894" s="526"/>
      <c r="G1894" s="521"/>
    </row>
    <row r="1895" spans="1:7">
      <c r="A1895" s="521"/>
      <c r="B1895" s="521"/>
      <c r="C1895" s="525"/>
      <c r="D1895" s="521"/>
      <c r="E1895" s="521"/>
      <c r="F1895" s="526"/>
      <c r="G1895" s="521"/>
    </row>
    <row r="1896" spans="1:7">
      <c r="A1896" s="521"/>
      <c r="B1896" s="521"/>
      <c r="C1896" s="525"/>
      <c r="D1896" s="521"/>
      <c r="E1896" s="521"/>
      <c r="F1896" s="526"/>
      <c r="G1896" s="521"/>
    </row>
    <row r="1897" spans="1:7">
      <c r="A1897" s="521"/>
      <c r="B1897" s="521"/>
      <c r="C1897" s="525"/>
      <c r="D1897" s="521"/>
      <c r="E1897" s="521"/>
      <c r="F1897" s="526"/>
      <c r="G1897" s="521"/>
    </row>
    <row r="1898" spans="1:7">
      <c r="A1898" s="521"/>
      <c r="B1898" s="521"/>
      <c r="C1898" s="525"/>
      <c r="D1898" s="521"/>
      <c r="E1898" s="521"/>
      <c r="F1898" s="526"/>
      <c r="G1898" s="521"/>
    </row>
    <row r="1899" spans="1:7">
      <c r="A1899" s="521"/>
      <c r="B1899" s="521"/>
      <c r="C1899" s="525"/>
      <c r="D1899" s="521"/>
      <c r="E1899" s="521"/>
      <c r="F1899" s="526"/>
      <c r="G1899" s="521"/>
    </row>
    <row r="1900" spans="1:7">
      <c r="A1900" s="521"/>
      <c r="B1900" s="521"/>
      <c r="C1900" s="525"/>
      <c r="D1900" s="521"/>
      <c r="E1900" s="521"/>
      <c r="F1900" s="526"/>
      <c r="G1900" s="521"/>
    </row>
    <row r="1901" spans="1:7">
      <c r="A1901" s="521"/>
      <c r="B1901" s="521"/>
      <c r="C1901" s="525"/>
      <c r="D1901" s="521"/>
      <c r="E1901" s="521"/>
      <c r="F1901" s="526"/>
      <c r="G1901" s="521"/>
    </row>
    <row r="1902" spans="1:7">
      <c r="A1902" s="521"/>
      <c r="B1902" s="521"/>
      <c r="C1902" s="525"/>
      <c r="D1902" s="521"/>
      <c r="E1902" s="521"/>
      <c r="F1902" s="526"/>
      <c r="G1902" s="521"/>
    </row>
    <row r="1903" spans="1:7">
      <c r="A1903" s="521"/>
      <c r="B1903" s="521"/>
      <c r="C1903" s="525"/>
      <c r="D1903" s="521"/>
      <c r="E1903" s="521"/>
      <c r="F1903" s="526"/>
      <c r="G1903" s="521"/>
    </row>
    <row r="1904" spans="1:7">
      <c r="A1904" s="521"/>
      <c r="B1904" s="521"/>
      <c r="C1904" s="525"/>
      <c r="D1904" s="521"/>
      <c r="E1904" s="521"/>
      <c r="F1904" s="526"/>
      <c r="G1904" s="521"/>
    </row>
    <row r="1905" spans="1:7">
      <c r="A1905" s="521"/>
      <c r="B1905" s="521"/>
      <c r="C1905" s="525"/>
      <c r="D1905" s="521"/>
      <c r="E1905" s="521"/>
      <c r="F1905" s="526"/>
      <c r="G1905" s="521"/>
    </row>
    <row r="1906" spans="1:7">
      <c r="A1906" s="521"/>
      <c r="B1906" s="521"/>
      <c r="C1906" s="525"/>
      <c r="D1906" s="521"/>
      <c r="E1906" s="521"/>
      <c r="F1906" s="526"/>
      <c r="G1906" s="521"/>
    </row>
    <row r="1907" spans="1:7">
      <c r="A1907" s="521"/>
      <c r="B1907" s="521"/>
      <c r="C1907" s="525"/>
      <c r="D1907" s="521"/>
      <c r="E1907" s="521"/>
      <c r="F1907" s="526"/>
      <c r="G1907" s="521"/>
    </row>
    <row r="1908" spans="1:7">
      <c r="A1908" s="521"/>
      <c r="B1908" s="521"/>
      <c r="C1908" s="525"/>
      <c r="D1908" s="521"/>
      <c r="E1908" s="521"/>
      <c r="F1908" s="526"/>
      <c r="G1908" s="521"/>
    </row>
    <row r="1909" spans="1:7">
      <c r="A1909" s="521"/>
      <c r="B1909" s="521"/>
      <c r="C1909" s="525"/>
      <c r="D1909" s="521"/>
      <c r="E1909" s="521"/>
      <c r="F1909" s="526"/>
      <c r="G1909" s="521"/>
    </row>
    <row r="1910" spans="1:7">
      <c r="A1910" s="521"/>
      <c r="B1910" s="521"/>
      <c r="C1910" s="525"/>
      <c r="D1910" s="521"/>
      <c r="E1910" s="521"/>
      <c r="F1910" s="526"/>
      <c r="G1910" s="521"/>
    </row>
    <row r="1911" spans="1:7">
      <c r="A1911" s="521"/>
      <c r="B1911" s="521"/>
      <c r="C1911" s="525"/>
      <c r="D1911" s="521"/>
      <c r="E1911" s="521"/>
      <c r="F1911" s="526"/>
      <c r="G1911" s="521"/>
    </row>
    <row r="1912" spans="1:7">
      <c r="A1912" s="521"/>
      <c r="B1912" s="521"/>
      <c r="C1912" s="525"/>
      <c r="D1912" s="521"/>
      <c r="E1912" s="521"/>
      <c r="F1912" s="526"/>
      <c r="G1912" s="521"/>
    </row>
    <row r="1913" spans="1:7">
      <c r="A1913" s="521"/>
      <c r="B1913" s="521"/>
      <c r="C1913" s="525"/>
      <c r="D1913" s="521"/>
      <c r="E1913" s="521"/>
      <c r="F1913" s="526"/>
      <c r="G1913" s="521"/>
    </row>
    <row r="1914" spans="1:7">
      <c r="A1914" s="521"/>
      <c r="B1914" s="521"/>
      <c r="C1914" s="525"/>
      <c r="D1914" s="521"/>
      <c r="E1914" s="521"/>
      <c r="F1914" s="526"/>
      <c r="G1914" s="521"/>
    </row>
    <row r="1915" spans="1:7">
      <c r="A1915" s="521"/>
      <c r="B1915" s="521"/>
      <c r="C1915" s="525"/>
      <c r="D1915" s="521"/>
      <c r="E1915" s="521"/>
      <c r="F1915" s="526"/>
      <c r="G1915" s="521"/>
    </row>
    <row r="1916" spans="1:7">
      <c r="A1916" s="521"/>
      <c r="B1916" s="521"/>
      <c r="C1916" s="525"/>
      <c r="D1916" s="521"/>
      <c r="E1916" s="521"/>
      <c r="F1916" s="526"/>
      <c r="G1916" s="521"/>
    </row>
    <row r="1917" spans="1:7">
      <c r="A1917" s="521"/>
      <c r="B1917" s="521"/>
      <c r="C1917" s="525"/>
      <c r="D1917" s="521"/>
      <c r="E1917" s="521"/>
      <c r="F1917" s="526"/>
      <c r="G1917" s="521"/>
    </row>
    <row r="1918" spans="1:7">
      <c r="A1918" s="521"/>
      <c r="B1918" s="521"/>
      <c r="C1918" s="525"/>
      <c r="D1918" s="521"/>
      <c r="E1918" s="521"/>
      <c r="F1918" s="526"/>
      <c r="G1918" s="521"/>
    </row>
    <row r="1919" spans="1:7">
      <c r="A1919" s="521"/>
      <c r="B1919" s="521"/>
      <c r="C1919" s="525"/>
      <c r="D1919" s="521"/>
      <c r="E1919" s="521"/>
      <c r="F1919" s="526"/>
      <c r="G1919" s="521"/>
    </row>
    <row r="1920" spans="1:7">
      <c r="A1920" s="521"/>
      <c r="B1920" s="521"/>
      <c r="C1920" s="525"/>
      <c r="D1920" s="521"/>
      <c r="E1920" s="521"/>
      <c r="F1920" s="526"/>
      <c r="G1920" s="521"/>
    </row>
    <row r="1921" spans="1:7">
      <c r="A1921" s="521"/>
      <c r="B1921" s="521"/>
      <c r="C1921" s="525"/>
      <c r="D1921" s="521"/>
      <c r="E1921" s="521"/>
      <c r="F1921" s="526"/>
      <c r="G1921" s="521"/>
    </row>
    <row r="1922" spans="1:7">
      <c r="A1922" s="521"/>
      <c r="B1922" s="521"/>
      <c r="C1922" s="525"/>
      <c r="D1922" s="521"/>
      <c r="E1922" s="521"/>
      <c r="F1922" s="526"/>
      <c r="G1922" s="521"/>
    </row>
    <row r="1923" spans="1:7">
      <c r="A1923" s="521"/>
      <c r="B1923" s="521"/>
      <c r="C1923" s="525"/>
      <c r="D1923" s="521"/>
      <c r="E1923" s="521"/>
      <c r="F1923" s="526"/>
      <c r="G1923" s="521"/>
    </row>
    <row r="1924" spans="1:7">
      <c r="A1924" s="521"/>
      <c r="B1924" s="521"/>
      <c r="C1924" s="525"/>
      <c r="D1924" s="521"/>
      <c r="E1924" s="521"/>
      <c r="F1924" s="526"/>
      <c r="G1924" s="521"/>
    </row>
    <row r="1925" spans="1:7">
      <c r="A1925" s="521"/>
      <c r="B1925" s="521"/>
      <c r="C1925" s="525"/>
      <c r="D1925" s="521"/>
      <c r="E1925" s="521"/>
      <c r="F1925" s="526"/>
      <c r="G1925" s="521"/>
    </row>
    <row r="1926" spans="1:7">
      <c r="A1926" s="521"/>
      <c r="B1926" s="521"/>
      <c r="C1926" s="525"/>
      <c r="D1926" s="521"/>
      <c r="E1926" s="521"/>
      <c r="F1926" s="526"/>
      <c r="G1926" s="521"/>
    </row>
    <row r="1927" spans="1:7">
      <c r="A1927" s="521"/>
      <c r="B1927" s="521"/>
      <c r="C1927" s="525"/>
      <c r="D1927" s="521"/>
      <c r="E1927" s="521"/>
      <c r="F1927" s="526"/>
      <c r="G1927" s="521"/>
    </row>
    <row r="1928" spans="1:7">
      <c r="A1928" s="521"/>
      <c r="B1928" s="521"/>
      <c r="C1928" s="525"/>
      <c r="D1928" s="521"/>
      <c r="E1928" s="521"/>
      <c r="F1928" s="526"/>
      <c r="G1928" s="521"/>
    </row>
    <row r="1929" spans="1:7">
      <c r="A1929" s="521"/>
      <c r="B1929" s="521"/>
      <c r="C1929" s="525"/>
      <c r="D1929" s="521"/>
      <c r="E1929" s="521"/>
      <c r="F1929" s="526"/>
      <c r="G1929" s="521"/>
    </row>
    <row r="1930" spans="1:7">
      <c r="A1930" s="521"/>
      <c r="B1930" s="521"/>
      <c r="C1930" s="525"/>
      <c r="D1930" s="521"/>
      <c r="E1930" s="521"/>
      <c r="F1930" s="526"/>
      <c r="G1930" s="521"/>
    </row>
    <row r="1931" spans="1:7">
      <c r="A1931" s="521"/>
      <c r="B1931" s="521"/>
      <c r="C1931" s="525"/>
      <c r="D1931" s="521"/>
      <c r="E1931" s="521"/>
      <c r="F1931" s="526"/>
      <c r="G1931" s="521"/>
    </row>
    <row r="1932" spans="1:7">
      <c r="A1932" s="521"/>
      <c r="B1932" s="521"/>
      <c r="C1932" s="525"/>
      <c r="D1932" s="521"/>
      <c r="E1932" s="521"/>
      <c r="F1932" s="526"/>
      <c r="G1932" s="521"/>
    </row>
    <row r="1933" spans="1:7">
      <c r="A1933" s="521"/>
      <c r="B1933" s="521"/>
      <c r="C1933" s="525"/>
      <c r="D1933" s="521"/>
      <c r="E1933" s="521"/>
      <c r="F1933" s="526"/>
      <c r="G1933" s="521"/>
    </row>
    <row r="1934" spans="1:7">
      <c r="A1934" s="521"/>
      <c r="B1934" s="521"/>
      <c r="C1934" s="525"/>
      <c r="D1934" s="521"/>
      <c r="E1934" s="521"/>
      <c r="F1934" s="526"/>
      <c r="G1934" s="521"/>
    </row>
    <row r="1935" spans="1:7">
      <c r="A1935" s="521"/>
      <c r="B1935" s="521"/>
      <c r="C1935" s="525"/>
      <c r="D1935" s="521"/>
      <c r="E1935" s="521"/>
      <c r="F1935" s="526"/>
      <c r="G1935" s="521"/>
    </row>
    <row r="1936" spans="1:7">
      <c r="A1936" s="521"/>
      <c r="B1936" s="521"/>
      <c r="C1936" s="525"/>
      <c r="D1936" s="521"/>
      <c r="E1936" s="521"/>
      <c r="F1936" s="526"/>
      <c r="G1936" s="521"/>
    </row>
    <row r="1937" spans="1:7">
      <c r="A1937" s="521"/>
      <c r="B1937" s="521"/>
      <c r="C1937" s="525"/>
      <c r="D1937" s="521"/>
      <c r="E1937" s="521"/>
      <c r="F1937" s="526"/>
      <c r="G1937" s="521"/>
    </row>
    <row r="1938" spans="1:7">
      <c r="A1938" s="521"/>
      <c r="B1938" s="521"/>
      <c r="C1938" s="525"/>
      <c r="D1938" s="521"/>
      <c r="E1938" s="521"/>
      <c r="F1938" s="526"/>
      <c r="G1938" s="521"/>
    </row>
    <row r="1939" spans="1:7">
      <c r="A1939" s="521"/>
      <c r="B1939" s="521"/>
      <c r="C1939" s="525"/>
      <c r="D1939" s="521"/>
      <c r="E1939" s="521"/>
      <c r="F1939" s="526"/>
      <c r="G1939" s="521"/>
    </row>
    <row r="1940" spans="1:7">
      <c r="A1940" s="521"/>
      <c r="B1940" s="521"/>
      <c r="C1940" s="525"/>
      <c r="D1940" s="521"/>
      <c r="E1940" s="521"/>
      <c r="F1940" s="526"/>
      <c r="G1940" s="521"/>
    </row>
    <row r="1941" spans="1:7">
      <c r="A1941" s="521"/>
      <c r="B1941" s="521"/>
      <c r="C1941" s="525"/>
      <c r="D1941" s="521"/>
      <c r="E1941" s="521"/>
      <c r="F1941" s="526"/>
      <c r="G1941" s="521"/>
    </row>
    <row r="1942" spans="1:7">
      <c r="A1942" s="521"/>
      <c r="B1942" s="521"/>
      <c r="C1942" s="525"/>
      <c r="D1942" s="521"/>
      <c r="E1942" s="521"/>
      <c r="F1942" s="526"/>
      <c r="G1942" s="521"/>
    </row>
    <row r="1943" spans="1:7">
      <c r="A1943" s="521"/>
      <c r="B1943" s="521"/>
      <c r="C1943" s="525"/>
      <c r="D1943" s="521"/>
      <c r="E1943" s="521"/>
      <c r="F1943" s="526"/>
      <c r="G1943" s="521"/>
    </row>
    <row r="1944" spans="1:7">
      <c r="A1944" s="521"/>
      <c r="B1944" s="521"/>
      <c r="C1944" s="525"/>
      <c r="D1944" s="521"/>
      <c r="E1944" s="521"/>
      <c r="F1944" s="526"/>
      <c r="G1944" s="521"/>
    </row>
    <row r="1945" spans="1:7">
      <c r="A1945" s="521"/>
      <c r="B1945" s="521"/>
      <c r="C1945" s="525"/>
      <c r="D1945" s="521"/>
      <c r="E1945" s="521"/>
      <c r="F1945" s="526"/>
      <c r="G1945" s="521"/>
    </row>
    <row r="1946" spans="1:7">
      <c r="A1946" s="521"/>
      <c r="B1946" s="521"/>
      <c r="C1946" s="525"/>
      <c r="D1946" s="521"/>
      <c r="E1946" s="521"/>
      <c r="F1946" s="526"/>
      <c r="G1946" s="521"/>
    </row>
    <row r="1947" spans="1:7">
      <c r="A1947" s="521"/>
      <c r="B1947" s="521"/>
      <c r="C1947" s="525"/>
      <c r="D1947" s="521"/>
      <c r="E1947" s="521"/>
      <c r="F1947" s="526"/>
      <c r="G1947" s="521"/>
    </row>
    <row r="1948" spans="1:7">
      <c r="A1948" s="521"/>
      <c r="B1948" s="521"/>
      <c r="C1948" s="525"/>
      <c r="D1948" s="521"/>
      <c r="E1948" s="521"/>
      <c r="F1948" s="526"/>
      <c r="G1948" s="521"/>
    </row>
    <row r="1949" spans="1:7">
      <c r="A1949" s="521"/>
      <c r="B1949" s="521"/>
      <c r="C1949" s="525"/>
      <c r="D1949" s="521"/>
      <c r="E1949" s="521"/>
      <c r="F1949" s="526"/>
      <c r="G1949" s="521"/>
    </row>
    <row r="1950" spans="1:7">
      <c r="A1950" s="521"/>
      <c r="B1950" s="521"/>
      <c r="C1950" s="525"/>
      <c r="D1950" s="521"/>
      <c r="E1950" s="521"/>
      <c r="F1950" s="526"/>
      <c r="G1950" s="521"/>
    </row>
    <row r="1951" spans="1:7">
      <c r="A1951" s="521"/>
      <c r="B1951" s="521"/>
      <c r="C1951" s="525"/>
      <c r="D1951" s="521"/>
      <c r="E1951" s="521"/>
      <c r="F1951" s="526"/>
      <c r="G1951" s="521"/>
    </row>
    <row r="1952" spans="1:7">
      <c r="A1952" s="521"/>
      <c r="B1952" s="521"/>
      <c r="C1952" s="525"/>
      <c r="D1952" s="521"/>
      <c r="E1952" s="521"/>
      <c r="F1952" s="526"/>
      <c r="G1952" s="521"/>
    </row>
    <row r="1953" spans="1:7">
      <c r="A1953" s="521"/>
      <c r="B1953" s="521"/>
      <c r="C1953" s="525"/>
      <c r="D1953" s="521"/>
      <c r="E1953" s="521"/>
      <c r="F1953" s="526"/>
      <c r="G1953" s="521"/>
    </row>
    <row r="1954" spans="1:7">
      <c r="A1954" s="521"/>
      <c r="B1954" s="521"/>
      <c r="C1954" s="525"/>
      <c r="D1954" s="521"/>
      <c r="E1954" s="521"/>
      <c r="F1954" s="526"/>
      <c r="G1954" s="521"/>
    </row>
    <row r="1955" spans="1:7">
      <c r="A1955" s="521"/>
      <c r="B1955" s="521"/>
      <c r="C1955" s="525"/>
      <c r="D1955" s="521"/>
      <c r="E1955" s="521"/>
      <c r="F1955" s="526"/>
      <c r="G1955" s="521"/>
    </row>
    <row r="1956" spans="1:7">
      <c r="A1956" s="521"/>
      <c r="B1956" s="521"/>
      <c r="C1956" s="525"/>
      <c r="D1956" s="521"/>
      <c r="E1956" s="521"/>
      <c r="F1956" s="526"/>
      <c r="G1956" s="521"/>
    </row>
    <row r="1957" spans="1:7">
      <c r="A1957" s="521"/>
      <c r="B1957" s="521"/>
      <c r="C1957" s="525"/>
      <c r="D1957" s="521"/>
      <c r="E1957" s="521"/>
      <c r="F1957" s="526"/>
      <c r="G1957" s="521"/>
    </row>
    <row r="1958" spans="1:7">
      <c r="A1958" s="521"/>
      <c r="B1958" s="521"/>
      <c r="C1958" s="525"/>
      <c r="D1958" s="521"/>
      <c r="E1958" s="521"/>
      <c r="F1958" s="526"/>
      <c r="G1958" s="521"/>
    </row>
    <row r="1959" spans="1:7">
      <c r="A1959" s="521"/>
      <c r="B1959" s="521"/>
      <c r="C1959" s="525"/>
      <c r="D1959" s="521"/>
      <c r="E1959" s="521"/>
      <c r="F1959" s="526"/>
      <c r="G1959" s="521"/>
    </row>
    <row r="1960" spans="1:7">
      <c r="A1960" s="521"/>
      <c r="B1960" s="521"/>
      <c r="C1960" s="525"/>
      <c r="D1960" s="521"/>
      <c r="E1960" s="521"/>
      <c r="F1960" s="526"/>
      <c r="G1960" s="521"/>
    </row>
    <row r="1961" spans="1:7">
      <c r="A1961" s="521"/>
      <c r="B1961" s="521"/>
      <c r="C1961" s="525"/>
      <c r="D1961" s="521"/>
      <c r="E1961" s="521"/>
      <c r="F1961" s="526"/>
      <c r="G1961" s="521"/>
    </row>
    <row r="1962" spans="1:7">
      <c r="A1962" s="521"/>
      <c r="B1962" s="521"/>
      <c r="C1962" s="525"/>
      <c r="D1962" s="521"/>
      <c r="E1962" s="521"/>
      <c r="F1962" s="526"/>
      <c r="G1962" s="521"/>
    </row>
    <row r="1963" spans="1:7">
      <c r="A1963" s="521"/>
      <c r="B1963" s="521"/>
      <c r="C1963" s="525"/>
      <c r="D1963" s="521"/>
      <c r="E1963" s="521"/>
      <c r="F1963" s="526"/>
      <c r="G1963" s="521"/>
    </row>
    <row r="1964" spans="1:7">
      <c r="A1964" s="521"/>
      <c r="B1964" s="521"/>
      <c r="C1964" s="525"/>
      <c r="D1964" s="521"/>
      <c r="E1964" s="521"/>
      <c r="F1964" s="526"/>
      <c r="G1964" s="521"/>
    </row>
    <row r="1965" spans="1:7">
      <c r="A1965" s="521"/>
      <c r="B1965" s="521"/>
      <c r="C1965" s="525"/>
      <c r="D1965" s="521"/>
      <c r="E1965" s="521"/>
      <c r="F1965" s="526"/>
      <c r="G1965" s="521"/>
    </row>
    <row r="1966" spans="1:7">
      <c r="A1966" s="521"/>
      <c r="B1966" s="521"/>
      <c r="C1966" s="525"/>
      <c r="D1966" s="521"/>
      <c r="E1966" s="521"/>
      <c r="F1966" s="526"/>
      <c r="G1966" s="521"/>
    </row>
    <row r="1967" spans="1:7">
      <c r="A1967" s="521"/>
      <c r="B1967" s="521"/>
      <c r="C1967" s="525"/>
      <c r="D1967" s="521"/>
      <c r="E1967" s="521"/>
      <c r="F1967" s="526"/>
      <c r="G1967" s="521"/>
    </row>
    <row r="1968" spans="1:7">
      <c r="A1968" s="521"/>
      <c r="B1968" s="521"/>
      <c r="C1968" s="525"/>
      <c r="D1968" s="521"/>
      <c r="E1968" s="521"/>
      <c r="F1968" s="526"/>
      <c r="G1968" s="521"/>
    </row>
    <row r="1969" spans="1:7">
      <c r="A1969" s="521"/>
      <c r="B1969" s="521"/>
      <c r="C1969" s="525"/>
      <c r="D1969" s="521"/>
      <c r="E1969" s="521"/>
      <c r="F1969" s="526"/>
      <c r="G1969" s="521"/>
    </row>
    <row r="1970" spans="1:7">
      <c r="A1970" s="521"/>
      <c r="B1970" s="521"/>
      <c r="C1970" s="525"/>
      <c r="D1970" s="521"/>
      <c r="E1970" s="521"/>
      <c r="F1970" s="526"/>
      <c r="G1970" s="521"/>
    </row>
    <row r="1971" spans="1:7">
      <c r="A1971" s="521"/>
      <c r="B1971" s="521"/>
      <c r="C1971" s="525"/>
      <c r="D1971" s="521"/>
      <c r="E1971" s="521"/>
      <c r="F1971" s="526"/>
      <c r="G1971" s="521"/>
    </row>
    <row r="1972" spans="1:7">
      <c r="A1972" s="521"/>
      <c r="B1972" s="521"/>
      <c r="C1972" s="525"/>
      <c r="D1972" s="521"/>
      <c r="E1972" s="521"/>
      <c r="F1972" s="526"/>
      <c r="G1972" s="521"/>
    </row>
    <row r="1973" spans="1:7">
      <c r="A1973" s="521"/>
      <c r="B1973" s="521"/>
      <c r="C1973" s="525"/>
      <c r="D1973" s="521"/>
      <c r="E1973" s="521"/>
      <c r="F1973" s="526"/>
      <c r="G1973" s="521"/>
    </row>
    <row r="1974" spans="1:7">
      <c r="A1974" s="521"/>
      <c r="B1974" s="521"/>
      <c r="C1974" s="525"/>
      <c r="D1974" s="521"/>
      <c r="E1974" s="521"/>
      <c r="F1974" s="526"/>
      <c r="G1974" s="521"/>
    </row>
    <row r="1975" spans="1:7">
      <c r="A1975" s="521"/>
      <c r="B1975" s="521"/>
      <c r="C1975" s="525"/>
      <c r="D1975" s="521"/>
      <c r="E1975" s="521"/>
      <c r="F1975" s="526"/>
      <c r="G1975" s="521"/>
    </row>
    <row r="1976" spans="1:7">
      <c r="A1976" s="521"/>
      <c r="B1976" s="521"/>
      <c r="C1976" s="525"/>
      <c r="D1976" s="521"/>
      <c r="E1976" s="521"/>
      <c r="F1976" s="526"/>
      <c r="G1976" s="521"/>
    </row>
    <row r="1977" spans="1:7">
      <c r="A1977" s="521"/>
      <c r="B1977" s="521"/>
      <c r="C1977" s="525"/>
      <c r="D1977" s="521"/>
      <c r="E1977" s="521"/>
      <c r="F1977" s="526"/>
      <c r="G1977" s="521"/>
    </row>
    <row r="1978" spans="1:7">
      <c r="A1978" s="521"/>
      <c r="B1978" s="521"/>
      <c r="C1978" s="525"/>
      <c r="D1978" s="521"/>
      <c r="E1978" s="521"/>
      <c r="F1978" s="526"/>
      <c r="G1978" s="521"/>
    </row>
    <row r="1979" spans="1:7">
      <c r="A1979" s="521"/>
      <c r="B1979" s="521"/>
      <c r="C1979" s="525"/>
      <c r="D1979" s="521"/>
      <c r="E1979" s="521"/>
      <c r="F1979" s="526"/>
      <c r="G1979" s="521"/>
    </row>
    <row r="1980" spans="1:7">
      <c r="A1980" s="521"/>
      <c r="B1980" s="521"/>
      <c r="C1980" s="525"/>
      <c r="D1980" s="521"/>
      <c r="E1980" s="521"/>
      <c r="F1980" s="526"/>
      <c r="G1980" s="521"/>
    </row>
    <row r="1981" spans="1:7">
      <c r="A1981" s="521"/>
      <c r="B1981" s="521"/>
      <c r="C1981" s="525"/>
      <c r="D1981" s="521"/>
      <c r="E1981" s="521"/>
      <c r="F1981" s="526"/>
      <c r="G1981" s="521"/>
    </row>
    <row r="1982" spans="1:7">
      <c r="A1982" s="521"/>
      <c r="B1982" s="521"/>
      <c r="C1982" s="525"/>
      <c r="D1982" s="521"/>
      <c r="E1982" s="521"/>
      <c r="F1982" s="526"/>
      <c r="G1982" s="521"/>
    </row>
    <row r="1983" spans="1:7">
      <c r="A1983" s="521"/>
      <c r="B1983" s="521"/>
      <c r="C1983" s="525"/>
      <c r="D1983" s="521"/>
      <c r="E1983" s="521"/>
      <c r="F1983" s="526"/>
      <c r="G1983" s="521"/>
    </row>
    <row r="1984" spans="1:7">
      <c r="A1984" s="521"/>
      <c r="B1984" s="521"/>
      <c r="C1984" s="525"/>
      <c r="D1984" s="521"/>
      <c r="E1984" s="521"/>
      <c r="F1984" s="526"/>
      <c r="G1984" s="521"/>
    </row>
    <row r="1985" spans="1:7">
      <c r="A1985" s="521"/>
      <c r="B1985" s="521"/>
      <c r="C1985" s="525"/>
      <c r="D1985" s="521"/>
      <c r="E1985" s="521"/>
      <c r="F1985" s="526"/>
      <c r="G1985" s="521"/>
    </row>
    <row r="1986" spans="1:7">
      <c r="A1986" s="521"/>
      <c r="B1986" s="521"/>
      <c r="C1986" s="525"/>
      <c r="D1986" s="521"/>
      <c r="E1986" s="521"/>
      <c r="F1986" s="526"/>
      <c r="G1986" s="521"/>
    </row>
    <row r="1987" spans="1:7">
      <c r="A1987" s="521"/>
      <c r="B1987" s="521"/>
      <c r="C1987" s="525"/>
      <c r="D1987" s="521"/>
      <c r="E1987" s="521"/>
      <c r="F1987" s="526"/>
      <c r="G1987" s="521"/>
    </row>
    <row r="1988" spans="1:7">
      <c r="A1988" s="521"/>
      <c r="B1988" s="521"/>
      <c r="C1988" s="525"/>
      <c r="D1988" s="521"/>
      <c r="E1988" s="521"/>
      <c r="F1988" s="526"/>
      <c r="G1988" s="521"/>
    </row>
    <row r="1989" spans="1:7">
      <c r="A1989" s="521"/>
      <c r="B1989" s="521"/>
      <c r="C1989" s="525"/>
      <c r="D1989" s="521"/>
      <c r="E1989" s="521"/>
      <c r="F1989" s="526"/>
      <c r="G1989" s="521"/>
    </row>
    <row r="1990" spans="1:7">
      <c r="A1990" s="521"/>
      <c r="B1990" s="521"/>
      <c r="C1990" s="525"/>
      <c r="D1990" s="521"/>
      <c r="E1990" s="521"/>
      <c r="F1990" s="526"/>
      <c r="G1990" s="521"/>
    </row>
    <row r="1991" spans="1:7">
      <c r="A1991" s="521"/>
      <c r="B1991" s="521"/>
      <c r="C1991" s="525"/>
      <c r="D1991" s="521"/>
      <c r="E1991" s="521"/>
      <c r="F1991" s="526"/>
      <c r="G1991" s="521"/>
    </row>
    <row r="1992" spans="1:7">
      <c r="A1992" s="521"/>
      <c r="B1992" s="521"/>
      <c r="C1992" s="525"/>
      <c r="D1992" s="521"/>
      <c r="E1992" s="521"/>
      <c r="F1992" s="526"/>
      <c r="G1992" s="521"/>
    </row>
    <row r="1993" spans="1:7">
      <c r="A1993" s="521"/>
      <c r="B1993" s="521"/>
      <c r="C1993" s="525"/>
      <c r="D1993" s="521"/>
      <c r="E1993" s="521"/>
      <c r="F1993" s="526"/>
      <c r="G1993" s="521"/>
    </row>
    <row r="1994" spans="1:7">
      <c r="A1994" s="521"/>
      <c r="B1994" s="521"/>
      <c r="C1994" s="525"/>
      <c r="D1994" s="521"/>
      <c r="E1994" s="521"/>
      <c r="F1994" s="526"/>
      <c r="G1994" s="521"/>
    </row>
    <row r="1995" spans="1:7">
      <c r="A1995" s="521"/>
      <c r="B1995" s="521"/>
      <c r="C1995" s="525"/>
      <c r="D1995" s="521"/>
      <c r="E1995" s="521"/>
      <c r="F1995" s="526"/>
      <c r="G1995" s="521"/>
    </row>
    <row r="1996" spans="1:7">
      <c r="A1996" s="521"/>
      <c r="B1996" s="521"/>
      <c r="C1996" s="525"/>
      <c r="D1996" s="521"/>
      <c r="E1996" s="521"/>
      <c r="F1996" s="526"/>
      <c r="G1996" s="521"/>
    </row>
    <row r="1997" spans="1:7">
      <c r="A1997" s="521"/>
      <c r="B1997" s="521"/>
      <c r="C1997" s="525"/>
      <c r="D1997" s="521"/>
      <c r="E1997" s="521"/>
      <c r="F1997" s="526"/>
      <c r="G1997" s="521"/>
    </row>
    <row r="1998" spans="1:7">
      <c r="A1998" s="521"/>
      <c r="B1998" s="521"/>
      <c r="C1998" s="525"/>
      <c r="D1998" s="521"/>
      <c r="E1998" s="521"/>
      <c r="F1998" s="526"/>
      <c r="G1998" s="521"/>
    </row>
    <row r="1999" spans="1:7">
      <c r="A1999" s="521"/>
      <c r="B1999" s="521"/>
      <c r="C1999" s="525"/>
      <c r="D1999" s="521"/>
      <c r="E1999" s="521"/>
      <c r="F1999" s="526"/>
      <c r="G1999" s="521"/>
    </row>
    <row r="2000" spans="1:7">
      <c r="A2000" s="521"/>
      <c r="B2000" s="521"/>
      <c r="C2000" s="525"/>
      <c r="D2000" s="521"/>
      <c r="E2000" s="521"/>
      <c r="F2000" s="526"/>
      <c r="G2000" s="521"/>
    </row>
    <row r="2001" spans="1:7">
      <c r="A2001" s="521"/>
      <c r="B2001" s="521"/>
      <c r="C2001" s="525"/>
      <c r="D2001" s="521"/>
      <c r="E2001" s="521"/>
      <c r="F2001" s="526"/>
      <c r="G2001" s="521"/>
    </row>
    <row r="2002" spans="1:7">
      <c r="A2002" s="521"/>
      <c r="B2002" s="521"/>
      <c r="C2002" s="525"/>
      <c r="D2002" s="521"/>
      <c r="E2002" s="521"/>
      <c r="F2002" s="526"/>
      <c r="G2002" s="521"/>
    </row>
    <row r="2003" spans="1:7">
      <c r="A2003" s="521"/>
      <c r="B2003" s="521"/>
      <c r="C2003" s="525"/>
      <c r="D2003" s="521"/>
      <c r="E2003" s="521"/>
      <c r="F2003" s="526"/>
      <c r="G2003" s="521"/>
    </row>
    <row r="2004" spans="1:7">
      <c r="A2004" s="521"/>
      <c r="B2004" s="521"/>
      <c r="C2004" s="525"/>
      <c r="D2004" s="521"/>
      <c r="E2004" s="521"/>
      <c r="F2004" s="526"/>
      <c r="G2004" s="521"/>
    </row>
    <row r="2005" spans="1:7">
      <c r="A2005" s="521"/>
      <c r="B2005" s="521"/>
      <c r="C2005" s="525"/>
      <c r="D2005" s="521"/>
      <c r="E2005" s="521"/>
      <c r="F2005" s="526"/>
      <c r="G2005" s="521"/>
    </row>
    <row r="2006" spans="1:7">
      <c r="A2006" s="521"/>
      <c r="B2006" s="521"/>
      <c r="C2006" s="525"/>
      <c r="D2006" s="521"/>
      <c r="E2006" s="521"/>
      <c r="F2006" s="526"/>
      <c r="G2006" s="521"/>
    </row>
    <row r="2007" spans="1:7">
      <c r="A2007" s="521"/>
      <c r="B2007" s="521"/>
      <c r="C2007" s="525"/>
      <c r="D2007" s="521"/>
      <c r="E2007" s="521"/>
      <c r="F2007" s="526"/>
      <c r="G2007" s="521"/>
    </row>
    <row r="2008" spans="1:7">
      <c r="A2008" s="521"/>
      <c r="B2008" s="521"/>
      <c r="C2008" s="525"/>
      <c r="D2008" s="521"/>
      <c r="E2008" s="521"/>
      <c r="F2008" s="526"/>
      <c r="G2008" s="521"/>
    </row>
    <row r="2009" spans="1:7">
      <c r="A2009" s="521"/>
      <c r="B2009" s="521"/>
      <c r="C2009" s="525"/>
      <c r="D2009" s="521"/>
      <c r="E2009" s="521"/>
      <c r="F2009" s="526"/>
      <c r="G2009" s="521"/>
    </row>
    <row r="2010" spans="1:7">
      <c r="A2010" s="521"/>
      <c r="B2010" s="521"/>
      <c r="C2010" s="525"/>
      <c r="D2010" s="521"/>
      <c r="E2010" s="521"/>
      <c r="F2010" s="526"/>
      <c r="G2010" s="521"/>
    </row>
    <row r="2011" spans="1:7">
      <c r="A2011" s="521"/>
      <c r="B2011" s="521"/>
      <c r="C2011" s="525"/>
      <c r="D2011" s="521"/>
      <c r="E2011" s="521"/>
      <c r="F2011" s="526"/>
      <c r="G2011" s="521"/>
    </row>
    <row r="2012" spans="1:7">
      <c r="A2012" s="521"/>
      <c r="B2012" s="521"/>
      <c r="C2012" s="525"/>
      <c r="D2012" s="521"/>
      <c r="E2012" s="521"/>
      <c r="F2012" s="526"/>
      <c r="G2012" s="521"/>
    </row>
    <row r="2013" spans="1:7">
      <c r="A2013" s="521"/>
      <c r="B2013" s="521"/>
      <c r="C2013" s="525"/>
      <c r="D2013" s="521"/>
      <c r="E2013" s="521"/>
      <c r="F2013" s="526"/>
      <c r="G2013" s="521"/>
    </row>
    <row r="2014" spans="1:7">
      <c r="A2014" s="521"/>
      <c r="B2014" s="521"/>
      <c r="C2014" s="525"/>
      <c r="D2014" s="521"/>
      <c r="E2014" s="521"/>
      <c r="F2014" s="526"/>
      <c r="G2014" s="521"/>
    </row>
    <row r="2015" spans="1:7">
      <c r="A2015" s="521"/>
      <c r="B2015" s="521"/>
      <c r="C2015" s="525"/>
      <c r="D2015" s="521"/>
      <c r="E2015" s="521"/>
      <c r="F2015" s="526"/>
      <c r="G2015" s="521"/>
    </row>
    <row r="2016" spans="1:7">
      <c r="A2016" s="521"/>
      <c r="B2016" s="521"/>
      <c r="C2016" s="525"/>
      <c r="D2016" s="521"/>
      <c r="E2016" s="521"/>
      <c r="F2016" s="526"/>
      <c r="G2016" s="521"/>
    </row>
    <row r="2017" spans="1:7">
      <c r="A2017" s="521"/>
      <c r="B2017" s="521"/>
      <c r="C2017" s="525"/>
      <c r="D2017" s="521"/>
      <c r="E2017" s="521"/>
      <c r="F2017" s="526"/>
      <c r="G2017" s="521"/>
    </row>
    <row r="2018" spans="1:7">
      <c r="A2018" s="521"/>
      <c r="B2018" s="521"/>
      <c r="C2018" s="525"/>
      <c r="D2018" s="521"/>
      <c r="E2018" s="521"/>
      <c r="F2018" s="526"/>
      <c r="G2018" s="521"/>
    </row>
    <row r="2019" spans="1:7">
      <c r="A2019" s="521"/>
      <c r="B2019" s="521"/>
      <c r="C2019" s="525"/>
      <c r="D2019" s="521"/>
      <c r="E2019" s="521"/>
      <c r="F2019" s="526"/>
      <c r="G2019" s="521"/>
    </row>
    <row r="2020" spans="1:7">
      <c r="A2020" s="521"/>
      <c r="B2020" s="521"/>
      <c r="C2020" s="525"/>
      <c r="D2020" s="521"/>
      <c r="E2020" s="521"/>
      <c r="F2020" s="526"/>
      <c r="G2020" s="521"/>
    </row>
    <row r="2021" spans="1:7">
      <c r="A2021" s="521"/>
      <c r="B2021" s="521"/>
      <c r="C2021" s="525"/>
      <c r="D2021" s="521"/>
      <c r="E2021" s="521"/>
      <c r="F2021" s="526"/>
      <c r="G2021" s="521"/>
    </row>
    <row r="2022" spans="1:7">
      <c r="A2022" s="521"/>
      <c r="B2022" s="521"/>
      <c r="C2022" s="525"/>
      <c r="D2022" s="521"/>
      <c r="E2022" s="521"/>
      <c r="F2022" s="526"/>
      <c r="G2022" s="521"/>
    </row>
    <row r="2023" spans="1:7">
      <c r="A2023" s="521"/>
      <c r="B2023" s="521"/>
      <c r="C2023" s="525"/>
      <c r="D2023" s="521"/>
      <c r="E2023" s="521"/>
      <c r="F2023" s="526"/>
      <c r="G2023" s="521"/>
    </row>
    <row r="2024" spans="1:7">
      <c r="A2024" s="521"/>
      <c r="B2024" s="521"/>
      <c r="C2024" s="525"/>
      <c r="D2024" s="521"/>
      <c r="E2024" s="521"/>
      <c r="F2024" s="526"/>
      <c r="G2024" s="521"/>
    </row>
    <row r="2025" spans="1:7">
      <c r="A2025" s="521"/>
      <c r="B2025" s="521"/>
      <c r="C2025" s="525"/>
      <c r="D2025" s="521"/>
      <c r="E2025" s="521"/>
      <c r="F2025" s="526"/>
      <c r="G2025" s="521"/>
    </row>
    <row r="2026" spans="1:7">
      <c r="A2026" s="521"/>
      <c r="B2026" s="521"/>
      <c r="C2026" s="525"/>
      <c r="D2026" s="521"/>
      <c r="E2026" s="521"/>
      <c r="F2026" s="526"/>
      <c r="G2026" s="521"/>
    </row>
    <row r="2027" spans="1:7">
      <c r="A2027" s="521"/>
      <c r="B2027" s="521"/>
      <c r="C2027" s="525"/>
      <c r="D2027" s="521"/>
      <c r="E2027" s="521"/>
      <c r="F2027" s="526"/>
      <c r="G2027" s="521"/>
    </row>
    <row r="2028" spans="1:7">
      <c r="A2028" s="521"/>
      <c r="B2028" s="521"/>
      <c r="C2028" s="525"/>
      <c r="D2028" s="521"/>
      <c r="E2028" s="521"/>
      <c r="F2028" s="526"/>
      <c r="G2028" s="521"/>
    </row>
    <row r="2029" spans="1:7">
      <c r="A2029" s="521"/>
      <c r="B2029" s="521"/>
      <c r="C2029" s="525"/>
      <c r="D2029" s="521"/>
      <c r="E2029" s="521"/>
      <c r="F2029" s="526"/>
      <c r="G2029" s="521"/>
    </row>
    <row r="2030" spans="1:7">
      <c r="A2030" s="521"/>
      <c r="B2030" s="521"/>
      <c r="C2030" s="525"/>
      <c r="D2030" s="521"/>
      <c r="E2030" s="521"/>
      <c r="F2030" s="526"/>
      <c r="G2030" s="521"/>
    </row>
    <row r="2031" spans="1:7">
      <c r="A2031" s="521"/>
      <c r="B2031" s="521"/>
      <c r="C2031" s="525"/>
      <c r="D2031" s="521"/>
      <c r="E2031" s="521"/>
      <c r="F2031" s="526"/>
      <c r="G2031" s="521"/>
    </row>
    <row r="2032" spans="1:7">
      <c r="A2032" s="521"/>
      <c r="B2032" s="521"/>
      <c r="C2032" s="525"/>
      <c r="D2032" s="521"/>
      <c r="E2032" s="521"/>
      <c r="F2032" s="526"/>
      <c r="G2032" s="521"/>
    </row>
    <row r="2033" spans="1:7">
      <c r="A2033" s="521"/>
      <c r="B2033" s="521"/>
      <c r="C2033" s="525"/>
      <c r="D2033" s="521"/>
      <c r="E2033" s="521"/>
      <c r="F2033" s="526"/>
      <c r="G2033" s="521"/>
    </row>
    <row r="2034" spans="1:7">
      <c r="A2034" s="521"/>
      <c r="B2034" s="521"/>
      <c r="C2034" s="525"/>
      <c r="D2034" s="521"/>
      <c r="E2034" s="521"/>
      <c r="F2034" s="526"/>
      <c r="G2034" s="521"/>
    </row>
    <row r="2035" spans="1:7">
      <c r="A2035" s="521"/>
      <c r="B2035" s="521"/>
      <c r="C2035" s="525"/>
      <c r="D2035" s="521"/>
      <c r="E2035" s="521"/>
      <c r="F2035" s="526"/>
      <c r="G2035" s="521"/>
    </row>
    <row r="2036" spans="1:7">
      <c r="A2036" s="521"/>
      <c r="B2036" s="521"/>
      <c r="C2036" s="525"/>
      <c r="D2036" s="521"/>
      <c r="E2036" s="521"/>
      <c r="F2036" s="526"/>
      <c r="G2036" s="521"/>
    </row>
    <row r="2037" spans="1:7">
      <c r="A2037" s="521"/>
      <c r="B2037" s="521"/>
      <c r="C2037" s="525"/>
      <c r="D2037" s="521"/>
      <c r="E2037" s="521"/>
      <c r="F2037" s="526"/>
      <c r="G2037" s="521"/>
    </row>
    <row r="2038" spans="1:7">
      <c r="A2038" s="521"/>
      <c r="B2038" s="521"/>
      <c r="C2038" s="525"/>
      <c r="D2038" s="521"/>
      <c r="E2038" s="521"/>
      <c r="F2038" s="526"/>
      <c r="G2038" s="521"/>
    </row>
    <row r="2039" spans="1:7">
      <c r="A2039" s="521"/>
      <c r="B2039" s="521"/>
      <c r="C2039" s="525"/>
      <c r="D2039" s="521"/>
      <c r="E2039" s="521"/>
      <c r="F2039" s="526"/>
      <c r="G2039" s="521"/>
    </row>
    <row r="2040" spans="1:7">
      <c r="A2040" s="521"/>
      <c r="B2040" s="521"/>
      <c r="C2040" s="525"/>
      <c r="D2040" s="521"/>
      <c r="E2040" s="521"/>
      <c r="F2040" s="526"/>
      <c r="G2040" s="521"/>
    </row>
    <row r="2041" spans="1:7">
      <c r="A2041" s="521"/>
      <c r="B2041" s="521"/>
      <c r="C2041" s="525"/>
      <c r="D2041" s="521"/>
      <c r="E2041" s="521"/>
      <c r="F2041" s="526"/>
      <c r="G2041" s="521"/>
    </row>
    <row r="2042" spans="1:7">
      <c r="A2042" s="521"/>
      <c r="B2042" s="521"/>
      <c r="C2042" s="525"/>
      <c r="D2042" s="521"/>
      <c r="E2042" s="521"/>
      <c r="F2042" s="526"/>
      <c r="G2042" s="521"/>
    </row>
    <row r="2043" spans="1:7">
      <c r="A2043" s="521"/>
      <c r="B2043" s="521"/>
      <c r="C2043" s="525"/>
      <c r="D2043" s="521"/>
      <c r="E2043" s="521"/>
      <c r="F2043" s="526"/>
      <c r="G2043" s="521"/>
    </row>
    <row r="2044" spans="1:7">
      <c r="A2044" s="521"/>
      <c r="B2044" s="521"/>
      <c r="C2044" s="525"/>
      <c r="D2044" s="521"/>
      <c r="E2044" s="521"/>
      <c r="F2044" s="526"/>
      <c r="G2044" s="521"/>
    </row>
    <row r="2045" spans="1:7">
      <c r="A2045" s="521"/>
      <c r="B2045" s="521"/>
      <c r="C2045" s="525"/>
      <c r="D2045" s="521"/>
      <c r="E2045" s="521"/>
      <c r="F2045" s="526"/>
      <c r="G2045" s="521"/>
    </row>
    <row r="2046" spans="1:7">
      <c r="A2046" s="521"/>
      <c r="B2046" s="521"/>
      <c r="C2046" s="525"/>
      <c r="D2046" s="521"/>
      <c r="E2046" s="521"/>
      <c r="F2046" s="526"/>
      <c r="G2046" s="521"/>
    </row>
    <row r="2047" spans="1:7">
      <c r="A2047" s="521"/>
      <c r="B2047" s="521"/>
      <c r="C2047" s="525"/>
      <c r="D2047" s="521"/>
      <c r="E2047" s="521"/>
      <c r="F2047" s="526"/>
      <c r="G2047" s="521"/>
    </row>
    <row r="2048" spans="1:7">
      <c r="A2048" s="521"/>
      <c r="B2048" s="521"/>
      <c r="C2048" s="525"/>
      <c r="D2048" s="521"/>
      <c r="E2048" s="521"/>
      <c r="F2048" s="526"/>
      <c r="G2048" s="521"/>
    </row>
    <row r="2049" spans="1:7">
      <c r="A2049" s="521"/>
      <c r="B2049" s="521"/>
      <c r="C2049" s="525"/>
      <c r="D2049" s="521"/>
      <c r="E2049" s="521"/>
      <c r="F2049" s="526"/>
      <c r="G2049" s="521"/>
    </row>
    <row r="2050" spans="1:7">
      <c r="A2050" s="521"/>
      <c r="B2050" s="521"/>
      <c r="C2050" s="525"/>
      <c r="D2050" s="521"/>
      <c r="E2050" s="521"/>
      <c r="F2050" s="526"/>
      <c r="G2050" s="521"/>
    </row>
    <row r="2051" spans="1:7">
      <c r="A2051" s="521"/>
      <c r="B2051" s="521"/>
      <c r="C2051" s="525"/>
      <c r="D2051" s="521"/>
      <c r="E2051" s="521"/>
      <c r="F2051" s="526"/>
      <c r="G2051" s="521"/>
    </row>
    <row r="2052" spans="1:7">
      <c r="A2052" s="521"/>
      <c r="B2052" s="521"/>
      <c r="C2052" s="525"/>
      <c r="D2052" s="521"/>
      <c r="E2052" s="521"/>
      <c r="F2052" s="526"/>
      <c r="G2052" s="521"/>
    </row>
    <row r="2053" spans="1:7">
      <c r="A2053" s="521"/>
      <c r="B2053" s="521"/>
      <c r="C2053" s="525"/>
      <c r="D2053" s="521"/>
      <c r="E2053" s="521"/>
      <c r="F2053" s="526"/>
      <c r="G2053" s="521"/>
    </row>
    <row r="2054" spans="1:7">
      <c r="A2054" s="521"/>
      <c r="B2054" s="521"/>
      <c r="C2054" s="525"/>
      <c r="D2054" s="521"/>
      <c r="E2054" s="521"/>
      <c r="F2054" s="526"/>
      <c r="G2054" s="521"/>
    </row>
    <row r="2055" spans="1:7">
      <c r="A2055" s="521"/>
      <c r="B2055" s="521"/>
      <c r="C2055" s="525"/>
      <c r="D2055" s="521"/>
      <c r="E2055" s="521"/>
      <c r="F2055" s="526"/>
      <c r="G2055" s="521"/>
    </row>
    <row r="2056" spans="1:7">
      <c r="A2056" s="521"/>
      <c r="B2056" s="521"/>
      <c r="C2056" s="525"/>
      <c r="D2056" s="521"/>
      <c r="E2056" s="521"/>
      <c r="F2056" s="526"/>
      <c r="G2056" s="521"/>
    </row>
    <row r="2057" spans="1:7">
      <c r="A2057" s="521"/>
      <c r="B2057" s="521"/>
      <c r="C2057" s="525"/>
      <c r="D2057" s="521"/>
      <c r="E2057" s="521"/>
      <c r="F2057" s="526"/>
      <c r="G2057" s="521"/>
    </row>
    <row r="2058" spans="1:7">
      <c r="A2058" s="521"/>
      <c r="B2058" s="521"/>
      <c r="C2058" s="525"/>
      <c r="D2058" s="521"/>
      <c r="E2058" s="521"/>
      <c r="F2058" s="526"/>
      <c r="G2058" s="521"/>
    </row>
    <row r="2059" spans="1:7">
      <c r="A2059" s="521"/>
      <c r="B2059" s="521"/>
      <c r="C2059" s="525"/>
      <c r="D2059" s="521"/>
      <c r="E2059" s="521"/>
      <c r="F2059" s="526"/>
      <c r="G2059" s="521"/>
    </row>
    <row r="2060" spans="1:7">
      <c r="A2060" s="521"/>
      <c r="B2060" s="521"/>
      <c r="C2060" s="525"/>
      <c r="D2060" s="521"/>
      <c r="E2060" s="521"/>
      <c r="F2060" s="526"/>
      <c r="G2060" s="521"/>
    </row>
    <row r="2061" spans="1:7">
      <c r="A2061" s="521"/>
      <c r="B2061" s="521"/>
      <c r="C2061" s="525"/>
      <c r="D2061" s="521"/>
      <c r="E2061" s="521"/>
      <c r="F2061" s="526"/>
      <c r="G2061" s="521"/>
    </row>
    <row r="2062" spans="1:7">
      <c r="A2062" s="521"/>
      <c r="B2062" s="521"/>
      <c r="C2062" s="525"/>
      <c r="D2062" s="521"/>
      <c r="E2062" s="521"/>
      <c r="F2062" s="526"/>
      <c r="G2062" s="521"/>
    </row>
    <row r="2063" spans="1:7">
      <c r="A2063" s="521"/>
      <c r="B2063" s="521"/>
      <c r="C2063" s="525"/>
      <c r="D2063" s="521"/>
      <c r="E2063" s="521"/>
      <c r="F2063" s="526"/>
      <c r="G2063" s="521"/>
    </row>
    <row r="2064" spans="1:7">
      <c r="A2064" s="521"/>
      <c r="B2064" s="521"/>
      <c r="C2064" s="525"/>
      <c r="D2064" s="521"/>
      <c r="E2064" s="521"/>
      <c r="F2064" s="526"/>
      <c r="G2064" s="521"/>
    </row>
    <row r="2065" spans="1:7">
      <c r="A2065" s="521"/>
      <c r="B2065" s="521"/>
      <c r="C2065" s="525"/>
      <c r="D2065" s="521"/>
      <c r="E2065" s="521"/>
      <c r="F2065" s="526"/>
      <c r="G2065" s="521"/>
    </row>
    <row r="2066" spans="1:7">
      <c r="A2066" s="521"/>
      <c r="B2066" s="521"/>
      <c r="C2066" s="525"/>
      <c r="D2066" s="521"/>
      <c r="E2066" s="521"/>
      <c r="F2066" s="526"/>
      <c r="G2066" s="521"/>
    </row>
    <row r="2067" spans="1:7">
      <c r="A2067" s="521"/>
      <c r="B2067" s="521"/>
      <c r="C2067" s="525"/>
      <c r="D2067" s="521"/>
      <c r="E2067" s="521"/>
      <c r="F2067" s="526"/>
      <c r="G2067" s="521"/>
    </row>
    <row r="2068" spans="1:7">
      <c r="A2068" s="521"/>
      <c r="B2068" s="521"/>
      <c r="C2068" s="525"/>
      <c r="D2068" s="521"/>
      <c r="E2068" s="521"/>
      <c r="F2068" s="526"/>
      <c r="G2068" s="521"/>
    </row>
    <row r="2069" spans="1:7">
      <c r="A2069" s="521"/>
      <c r="B2069" s="521"/>
      <c r="C2069" s="525"/>
      <c r="D2069" s="521"/>
      <c r="E2069" s="521"/>
      <c r="F2069" s="526"/>
      <c r="G2069" s="521"/>
    </row>
    <row r="2070" spans="1:7">
      <c r="A2070" s="521"/>
      <c r="B2070" s="521"/>
      <c r="C2070" s="525"/>
      <c r="D2070" s="521"/>
      <c r="E2070" s="521"/>
      <c r="F2070" s="526"/>
      <c r="G2070" s="521"/>
    </row>
    <row r="2071" spans="1:7">
      <c r="A2071" s="521"/>
      <c r="B2071" s="521"/>
      <c r="C2071" s="525"/>
      <c r="D2071" s="521"/>
      <c r="E2071" s="521"/>
      <c r="F2071" s="526"/>
      <c r="G2071" s="521"/>
    </row>
    <row r="2072" spans="1:7">
      <c r="A2072" s="521"/>
      <c r="B2072" s="521"/>
      <c r="C2072" s="525"/>
      <c r="D2072" s="521"/>
      <c r="E2072" s="521"/>
      <c r="F2072" s="526"/>
      <c r="G2072" s="521"/>
    </row>
    <row r="2073" spans="1:7">
      <c r="A2073" s="521"/>
      <c r="B2073" s="521"/>
      <c r="C2073" s="525"/>
      <c r="D2073" s="521"/>
      <c r="E2073" s="521"/>
      <c r="F2073" s="526"/>
      <c r="G2073" s="521"/>
    </row>
    <row r="2074" spans="1:7">
      <c r="A2074" s="521"/>
      <c r="B2074" s="521"/>
      <c r="C2074" s="525"/>
      <c r="D2074" s="521"/>
      <c r="E2074" s="521"/>
      <c r="F2074" s="526"/>
      <c r="G2074" s="521"/>
    </row>
    <row r="2075" spans="1:7">
      <c r="A2075" s="521"/>
      <c r="B2075" s="521"/>
      <c r="C2075" s="525"/>
      <c r="D2075" s="521"/>
      <c r="E2075" s="521"/>
      <c r="F2075" s="526"/>
      <c r="G2075" s="521"/>
    </row>
    <row r="2076" spans="1:7">
      <c r="A2076" s="521"/>
      <c r="B2076" s="521"/>
      <c r="C2076" s="525"/>
      <c r="D2076" s="521"/>
      <c r="E2076" s="521"/>
      <c r="F2076" s="526"/>
      <c r="G2076" s="521"/>
    </row>
    <row r="2077" spans="1:7">
      <c r="A2077" s="521"/>
      <c r="B2077" s="521"/>
      <c r="C2077" s="525"/>
      <c r="D2077" s="521"/>
      <c r="E2077" s="521"/>
      <c r="F2077" s="526"/>
      <c r="G2077" s="521"/>
    </row>
    <row r="2078" spans="1:7">
      <c r="A2078" s="521"/>
      <c r="B2078" s="521"/>
      <c r="C2078" s="525"/>
      <c r="D2078" s="521"/>
      <c r="E2078" s="521"/>
      <c r="F2078" s="526"/>
      <c r="G2078" s="521"/>
    </row>
    <row r="2079" spans="1:7">
      <c r="A2079" s="521"/>
      <c r="B2079" s="521"/>
      <c r="C2079" s="525"/>
      <c r="D2079" s="521"/>
      <c r="E2079" s="521"/>
      <c r="F2079" s="526"/>
      <c r="G2079" s="521"/>
    </row>
    <row r="2080" spans="1:7">
      <c r="A2080" s="521"/>
      <c r="B2080" s="521"/>
      <c r="C2080" s="525"/>
      <c r="D2080" s="521"/>
      <c r="E2080" s="521"/>
      <c r="F2080" s="526"/>
      <c r="G2080" s="521"/>
    </row>
    <row r="2081" spans="1:7">
      <c r="A2081" s="521"/>
      <c r="B2081" s="521"/>
      <c r="C2081" s="525"/>
      <c r="D2081" s="521"/>
      <c r="E2081" s="521"/>
      <c r="F2081" s="526"/>
      <c r="G2081" s="521"/>
    </row>
    <row r="2082" spans="1:7">
      <c r="A2082" s="521"/>
      <c r="B2082" s="521"/>
      <c r="C2082" s="525"/>
      <c r="D2082" s="521"/>
      <c r="E2082" s="521"/>
      <c r="F2082" s="526"/>
      <c r="G2082" s="521"/>
    </row>
    <row r="2083" spans="1:7">
      <c r="A2083" s="521"/>
      <c r="B2083" s="521"/>
      <c r="C2083" s="525"/>
      <c r="D2083" s="521"/>
      <c r="E2083" s="521"/>
      <c r="F2083" s="526"/>
      <c r="G2083" s="521"/>
    </row>
    <row r="2084" spans="1:7">
      <c r="A2084" s="521"/>
      <c r="B2084" s="521"/>
      <c r="C2084" s="525"/>
      <c r="D2084" s="521"/>
      <c r="E2084" s="521"/>
      <c r="F2084" s="526"/>
      <c r="G2084" s="521"/>
    </row>
    <row r="2085" spans="1:7">
      <c r="A2085" s="521"/>
      <c r="B2085" s="521"/>
      <c r="C2085" s="525"/>
      <c r="D2085" s="521"/>
      <c r="E2085" s="521"/>
      <c r="F2085" s="526"/>
      <c r="G2085" s="521"/>
    </row>
    <row r="2086" spans="1:7">
      <c r="A2086" s="521"/>
      <c r="B2086" s="521"/>
      <c r="C2086" s="525"/>
      <c r="D2086" s="521"/>
      <c r="E2086" s="521"/>
      <c r="F2086" s="526"/>
      <c r="G2086" s="521"/>
    </row>
    <row r="2087" spans="1:7">
      <c r="A2087" s="521"/>
      <c r="B2087" s="521"/>
      <c r="C2087" s="525"/>
      <c r="D2087" s="521"/>
      <c r="E2087" s="521"/>
      <c r="F2087" s="526"/>
      <c r="G2087" s="521"/>
    </row>
    <row r="2088" spans="1:7">
      <c r="A2088" s="521"/>
      <c r="B2088" s="521"/>
      <c r="C2088" s="525"/>
      <c r="D2088" s="521"/>
      <c r="E2088" s="521"/>
      <c r="F2088" s="526"/>
      <c r="G2088" s="521"/>
    </row>
    <row r="2089" spans="1:7">
      <c r="A2089" s="521"/>
      <c r="B2089" s="521"/>
      <c r="C2089" s="525"/>
      <c r="D2089" s="521"/>
      <c r="E2089" s="521"/>
      <c r="F2089" s="526"/>
      <c r="G2089" s="521"/>
    </row>
    <row r="2090" spans="1:7">
      <c r="A2090" s="521"/>
      <c r="B2090" s="521"/>
      <c r="C2090" s="525"/>
      <c r="D2090" s="521"/>
      <c r="E2090" s="521"/>
      <c r="F2090" s="526"/>
      <c r="G2090" s="521"/>
    </row>
    <row r="2091" spans="1:7">
      <c r="A2091" s="521"/>
      <c r="B2091" s="521"/>
      <c r="C2091" s="525"/>
      <c r="D2091" s="521"/>
      <c r="E2091" s="521"/>
      <c r="F2091" s="526"/>
      <c r="G2091" s="521"/>
    </row>
    <row r="2092" spans="1:7">
      <c r="A2092" s="521"/>
      <c r="B2092" s="521"/>
      <c r="C2092" s="525"/>
      <c r="D2092" s="521"/>
      <c r="E2092" s="521"/>
      <c r="F2092" s="526"/>
      <c r="G2092" s="521"/>
    </row>
    <row r="2093" spans="1:7">
      <c r="A2093" s="521"/>
      <c r="B2093" s="521"/>
      <c r="C2093" s="525"/>
      <c r="D2093" s="521"/>
      <c r="E2093" s="521"/>
      <c r="F2093" s="526"/>
      <c r="G2093" s="521"/>
    </row>
    <row r="2094" spans="1:7">
      <c r="A2094" s="521"/>
      <c r="B2094" s="521"/>
      <c r="C2094" s="525"/>
      <c r="D2094" s="521"/>
      <c r="E2094" s="521"/>
      <c r="F2094" s="526"/>
      <c r="G2094" s="521"/>
    </row>
    <row r="2095" spans="1:7">
      <c r="A2095" s="521"/>
      <c r="B2095" s="521"/>
      <c r="C2095" s="525"/>
      <c r="D2095" s="521"/>
      <c r="E2095" s="521"/>
      <c r="F2095" s="526"/>
      <c r="G2095" s="521"/>
    </row>
    <row r="2096" spans="1:7">
      <c r="A2096" s="521"/>
      <c r="B2096" s="521"/>
      <c r="C2096" s="525"/>
      <c r="D2096" s="521"/>
      <c r="E2096" s="521"/>
      <c r="F2096" s="526"/>
      <c r="G2096" s="521"/>
    </row>
    <row r="2097" spans="1:7">
      <c r="A2097" s="521"/>
      <c r="B2097" s="521"/>
      <c r="C2097" s="525"/>
      <c r="D2097" s="521"/>
      <c r="E2097" s="521"/>
      <c r="F2097" s="526"/>
      <c r="G2097" s="521"/>
    </row>
    <row r="2098" spans="1:7">
      <c r="A2098" s="521"/>
      <c r="B2098" s="521"/>
      <c r="C2098" s="525"/>
      <c r="D2098" s="521"/>
      <c r="E2098" s="521"/>
      <c r="F2098" s="526"/>
      <c r="G2098" s="521"/>
    </row>
    <row r="2099" spans="1:7">
      <c r="A2099" s="521"/>
      <c r="B2099" s="521"/>
      <c r="C2099" s="525"/>
      <c r="D2099" s="521"/>
      <c r="E2099" s="521"/>
      <c r="F2099" s="526"/>
      <c r="G2099" s="521"/>
    </row>
    <row r="2100" spans="1:7">
      <c r="A2100" s="521"/>
      <c r="B2100" s="521"/>
      <c r="C2100" s="525"/>
      <c r="D2100" s="521"/>
      <c r="E2100" s="521"/>
      <c r="F2100" s="526"/>
      <c r="G2100" s="521"/>
    </row>
    <row r="2101" spans="1:7">
      <c r="A2101" s="521"/>
      <c r="B2101" s="521"/>
      <c r="C2101" s="525"/>
      <c r="D2101" s="521"/>
      <c r="E2101" s="521"/>
      <c r="F2101" s="526"/>
      <c r="G2101" s="521"/>
    </row>
    <row r="2102" spans="1:7">
      <c r="A2102" s="521"/>
      <c r="B2102" s="521"/>
      <c r="C2102" s="525"/>
      <c r="D2102" s="521"/>
      <c r="E2102" s="521"/>
      <c r="F2102" s="526"/>
      <c r="G2102" s="521"/>
    </row>
    <row r="2103" spans="1:7">
      <c r="A2103" s="521"/>
      <c r="B2103" s="521"/>
      <c r="C2103" s="525"/>
      <c r="D2103" s="521"/>
      <c r="E2103" s="521"/>
      <c r="F2103" s="526"/>
      <c r="G2103" s="521"/>
    </row>
    <row r="2104" spans="1:7">
      <c r="A2104" s="521"/>
      <c r="B2104" s="521"/>
      <c r="C2104" s="525"/>
      <c r="D2104" s="521"/>
      <c r="E2104" s="521"/>
      <c r="F2104" s="526"/>
      <c r="G2104" s="521"/>
    </row>
    <row r="2105" spans="1:7">
      <c r="A2105" s="521"/>
      <c r="B2105" s="521"/>
      <c r="C2105" s="525"/>
      <c r="D2105" s="521"/>
      <c r="E2105" s="521"/>
      <c r="F2105" s="526"/>
      <c r="G2105" s="521"/>
    </row>
    <row r="2106" spans="1:7">
      <c r="A2106" s="521"/>
      <c r="B2106" s="521"/>
      <c r="C2106" s="525"/>
      <c r="D2106" s="521"/>
      <c r="E2106" s="521"/>
      <c r="F2106" s="526"/>
      <c r="G2106" s="521"/>
    </row>
    <row r="2107" spans="1:7">
      <c r="A2107" s="521"/>
      <c r="B2107" s="521"/>
      <c r="C2107" s="525"/>
      <c r="D2107" s="521"/>
      <c r="E2107" s="521"/>
      <c r="F2107" s="526"/>
      <c r="G2107" s="521"/>
    </row>
    <row r="2108" spans="1:7">
      <c r="A2108" s="521"/>
      <c r="B2108" s="521"/>
      <c r="C2108" s="525"/>
      <c r="D2108" s="521"/>
      <c r="E2108" s="521"/>
      <c r="F2108" s="526"/>
      <c r="G2108" s="521"/>
    </row>
    <row r="2109" spans="1:7">
      <c r="A2109" s="521"/>
      <c r="B2109" s="521"/>
      <c r="C2109" s="525"/>
      <c r="D2109" s="521"/>
      <c r="E2109" s="521"/>
      <c r="F2109" s="526"/>
      <c r="G2109" s="521"/>
    </row>
    <row r="2110" spans="1:7">
      <c r="A2110" s="521"/>
      <c r="B2110" s="521"/>
      <c r="C2110" s="525"/>
      <c r="D2110" s="521"/>
      <c r="E2110" s="521"/>
      <c r="F2110" s="526"/>
      <c r="G2110" s="521"/>
    </row>
    <row r="2111" spans="1:7">
      <c r="A2111" s="521"/>
      <c r="B2111" s="521"/>
      <c r="C2111" s="525"/>
      <c r="D2111" s="521"/>
      <c r="E2111" s="521"/>
      <c r="F2111" s="526"/>
      <c r="G2111" s="521"/>
    </row>
    <row r="2112" spans="1:7">
      <c r="A2112" s="521"/>
      <c r="B2112" s="521"/>
      <c r="C2112" s="525"/>
      <c r="D2112" s="521"/>
      <c r="E2112" s="521"/>
      <c r="F2112" s="526"/>
      <c r="G2112" s="521"/>
    </row>
    <row r="2113" spans="1:7">
      <c r="A2113" s="521"/>
      <c r="B2113" s="521"/>
      <c r="C2113" s="525"/>
      <c r="D2113" s="521"/>
      <c r="E2113" s="521"/>
      <c r="F2113" s="526"/>
      <c r="G2113" s="521"/>
    </row>
    <row r="2114" spans="1:7">
      <c r="A2114" s="521"/>
      <c r="B2114" s="521"/>
      <c r="C2114" s="525"/>
      <c r="D2114" s="521"/>
      <c r="E2114" s="521"/>
      <c r="F2114" s="526"/>
      <c r="G2114" s="521"/>
    </row>
    <row r="2115" spans="1:7">
      <c r="A2115" s="521"/>
      <c r="B2115" s="521"/>
      <c r="C2115" s="525"/>
      <c r="D2115" s="521"/>
      <c r="E2115" s="521"/>
      <c r="F2115" s="526"/>
      <c r="G2115" s="521"/>
    </row>
    <row r="2116" spans="1:7">
      <c r="A2116" s="521"/>
      <c r="B2116" s="521"/>
      <c r="C2116" s="525"/>
      <c r="D2116" s="521"/>
      <c r="E2116" s="521"/>
      <c r="F2116" s="526"/>
      <c r="G2116" s="521"/>
    </row>
    <row r="2117" spans="1:7">
      <c r="A2117" s="521"/>
      <c r="B2117" s="521"/>
      <c r="C2117" s="525"/>
      <c r="D2117" s="521"/>
      <c r="E2117" s="521"/>
      <c r="F2117" s="526"/>
      <c r="G2117" s="521"/>
    </row>
    <row r="2118" spans="1:7">
      <c r="A2118" s="521"/>
      <c r="B2118" s="521"/>
      <c r="C2118" s="525"/>
      <c r="D2118" s="521"/>
      <c r="E2118" s="521"/>
      <c r="F2118" s="526"/>
      <c r="G2118" s="521"/>
    </row>
    <row r="2119" spans="1:7">
      <c r="A2119" s="521"/>
      <c r="B2119" s="521"/>
      <c r="C2119" s="525"/>
      <c r="D2119" s="521"/>
      <c r="E2119" s="521"/>
      <c r="F2119" s="526"/>
      <c r="G2119" s="521"/>
    </row>
    <row r="2120" spans="1:7">
      <c r="A2120" s="521"/>
      <c r="B2120" s="521"/>
      <c r="C2120" s="525"/>
      <c r="D2120" s="521"/>
      <c r="E2120" s="521"/>
      <c r="F2120" s="526"/>
      <c r="G2120" s="521"/>
    </row>
    <row r="2121" spans="1:7">
      <c r="A2121" s="521"/>
      <c r="B2121" s="521"/>
      <c r="C2121" s="525"/>
      <c r="D2121" s="521"/>
      <c r="E2121" s="521"/>
      <c r="F2121" s="526"/>
      <c r="G2121" s="521"/>
    </row>
    <row r="2122" spans="1:7">
      <c r="A2122" s="521"/>
      <c r="B2122" s="521"/>
      <c r="C2122" s="525"/>
      <c r="D2122" s="521"/>
      <c r="E2122" s="521"/>
      <c r="F2122" s="526"/>
      <c r="G2122" s="521"/>
    </row>
    <row r="2123" spans="1:7">
      <c r="A2123" s="521"/>
      <c r="B2123" s="521"/>
      <c r="C2123" s="525"/>
      <c r="D2123" s="521"/>
      <c r="E2123" s="521"/>
      <c r="F2123" s="526"/>
      <c r="G2123" s="521"/>
    </row>
    <row r="2124" spans="1:7">
      <c r="A2124" s="521"/>
      <c r="B2124" s="521"/>
      <c r="C2124" s="525"/>
      <c r="D2124" s="521"/>
      <c r="E2124" s="521"/>
      <c r="F2124" s="526"/>
      <c r="G2124" s="521"/>
    </row>
    <row r="2125" spans="1:7">
      <c r="A2125" s="521"/>
      <c r="B2125" s="521"/>
      <c r="C2125" s="525"/>
      <c r="D2125" s="521"/>
      <c r="E2125" s="521"/>
      <c r="F2125" s="526"/>
      <c r="G2125" s="521"/>
    </row>
    <row r="2126" spans="1:7">
      <c r="A2126" s="521"/>
      <c r="B2126" s="521"/>
      <c r="C2126" s="525"/>
      <c r="D2126" s="521"/>
      <c r="E2126" s="521"/>
      <c r="F2126" s="526"/>
      <c r="G2126" s="521"/>
    </row>
    <row r="2127" spans="1:7">
      <c r="A2127" s="521"/>
      <c r="B2127" s="521"/>
      <c r="C2127" s="525"/>
      <c r="D2127" s="521"/>
      <c r="E2127" s="521"/>
      <c r="F2127" s="526"/>
      <c r="G2127" s="521"/>
    </row>
    <row r="2128" spans="1:7">
      <c r="A2128" s="521"/>
      <c r="B2128" s="521"/>
      <c r="C2128" s="525"/>
      <c r="D2128" s="521"/>
      <c r="E2128" s="521"/>
      <c r="F2128" s="526"/>
      <c r="G2128" s="521"/>
    </row>
    <row r="2129" spans="1:7">
      <c r="A2129" s="521"/>
      <c r="B2129" s="521"/>
      <c r="C2129" s="525"/>
      <c r="D2129" s="521"/>
      <c r="E2129" s="521"/>
      <c r="F2129" s="526"/>
      <c r="G2129" s="521"/>
    </row>
    <row r="2130" spans="1:7">
      <c r="A2130" s="521"/>
      <c r="B2130" s="521"/>
      <c r="C2130" s="525"/>
      <c r="D2130" s="521"/>
      <c r="E2130" s="521"/>
      <c r="F2130" s="526"/>
      <c r="G2130" s="521"/>
    </row>
    <row r="2131" spans="1:7">
      <c r="A2131" s="521"/>
      <c r="B2131" s="521"/>
      <c r="C2131" s="525"/>
      <c r="D2131" s="521"/>
      <c r="E2131" s="521"/>
      <c r="F2131" s="526"/>
      <c r="G2131" s="521"/>
    </row>
    <row r="2132" spans="1:7">
      <c r="A2132" s="521"/>
      <c r="B2132" s="521"/>
      <c r="C2132" s="525"/>
      <c r="D2132" s="521"/>
      <c r="E2132" s="521"/>
      <c r="F2132" s="526"/>
      <c r="G2132" s="521"/>
    </row>
    <row r="2133" spans="1:7">
      <c r="A2133" s="521"/>
      <c r="B2133" s="521"/>
      <c r="C2133" s="525"/>
      <c r="D2133" s="521"/>
      <c r="E2133" s="521"/>
      <c r="F2133" s="526"/>
      <c r="G2133" s="521"/>
    </row>
    <row r="2134" spans="1:7">
      <c r="A2134" s="521"/>
      <c r="B2134" s="521"/>
      <c r="C2134" s="525"/>
      <c r="D2134" s="521"/>
      <c r="E2134" s="521"/>
      <c r="F2134" s="526"/>
      <c r="G2134" s="521"/>
    </row>
    <row r="2135" spans="1:7">
      <c r="A2135" s="521"/>
      <c r="B2135" s="521"/>
      <c r="C2135" s="525"/>
      <c r="D2135" s="521"/>
      <c r="E2135" s="521"/>
      <c r="F2135" s="526"/>
      <c r="G2135" s="521"/>
    </row>
    <row r="2136" spans="1:7">
      <c r="A2136" s="521"/>
      <c r="B2136" s="521"/>
      <c r="C2136" s="525"/>
      <c r="D2136" s="521"/>
      <c r="E2136" s="521"/>
      <c r="F2136" s="526"/>
      <c r="G2136" s="521"/>
    </row>
    <row r="2137" spans="1:7">
      <c r="A2137" s="521"/>
      <c r="B2137" s="521"/>
      <c r="C2137" s="525"/>
      <c r="D2137" s="521"/>
      <c r="E2137" s="521"/>
      <c r="F2137" s="526"/>
      <c r="G2137" s="521"/>
    </row>
    <row r="2138" spans="1:7">
      <c r="A2138" s="521"/>
      <c r="B2138" s="521"/>
      <c r="C2138" s="525"/>
      <c r="D2138" s="521"/>
      <c r="E2138" s="521"/>
      <c r="F2138" s="526"/>
      <c r="G2138" s="521"/>
    </row>
    <row r="2139" spans="1:7">
      <c r="A2139" s="521"/>
      <c r="B2139" s="521"/>
      <c r="C2139" s="525"/>
      <c r="D2139" s="521"/>
      <c r="E2139" s="521"/>
      <c r="F2139" s="526"/>
      <c r="G2139" s="521"/>
    </row>
    <row r="2140" spans="1:7">
      <c r="A2140" s="521"/>
      <c r="B2140" s="521"/>
      <c r="C2140" s="525"/>
      <c r="D2140" s="521"/>
      <c r="E2140" s="521"/>
      <c r="F2140" s="526"/>
      <c r="G2140" s="521"/>
    </row>
    <row r="2141" spans="1:7">
      <c r="A2141" s="521"/>
      <c r="B2141" s="521"/>
      <c r="C2141" s="525"/>
      <c r="D2141" s="521"/>
      <c r="E2141" s="521"/>
      <c r="F2141" s="526"/>
      <c r="G2141" s="521"/>
    </row>
    <row r="2142" spans="1:7">
      <c r="A2142" s="521"/>
      <c r="B2142" s="521"/>
      <c r="C2142" s="525"/>
      <c r="D2142" s="521"/>
      <c r="E2142" s="521"/>
      <c r="F2142" s="526"/>
      <c r="G2142" s="521"/>
    </row>
    <row r="2143" spans="1:7">
      <c r="A2143" s="521"/>
      <c r="B2143" s="521"/>
      <c r="C2143" s="525"/>
      <c r="D2143" s="521"/>
      <c r="E2143" s="521"/>
      <c r="F2143" s="526"/>
      <c r="G2143" s="521"/>
    </row>
    <row r="2144" spans="1:7">
      <c r="A2144" s="521"/>
      <c r="B2144" s="521"/>
      <c r="C2144" s="525"/>
      <c r="D2144" s="521"/>
      <c r="E2144" s="521"/>
      <c r="F2144" s="526"/>
      <c r="G2144" s="521"/>
    </row>
    <row r="2145" spans="1:7">
      <c r="A2145" s="521"/>
      <c r="B2145" s="521"/>
      <c r="C2145" s="525"/>
      <c r="D2145" s="521"/>
      <c r="E2145" s="521"/>
      <c r="F2145" s="526"/>
      <c r="G2145" s="521"/>
    </row>
    <row r="2146" spans="1:7">
      <c r="A2146" s="521"/>
      <c r="B2146" s="521"/>
      <c r="C2146" s="525"/>
      <c r="D2146" s="521"/>
      <c r="E2146" s="521"/>
      <c r="F2146" s="526"/>
      <c r="G2146" s="521"/>
    </row>
    <row r="2147" spans="1:7">
      <c r="A2147" s="521"/>
      <c r="B2147" s="521"/>
      <c r="C2147" s="525"/>
      <c r="D2147" s="521"/>
      <c r="E2147" s="521"/>
      <c r="F2147" s="526"/>
      <c r="G2147" s="521"/>
    </row>
    <row r="2148" spans="1:7">
      <c r="A2148" s="521"/>
      <c r="B2148" s="521"/>
      <c r="C2148" s="525"/>
      <c r="D2148" s="521"/>
      <c r="E2148" s="521"/>
      <c r="F2148" s="526"/>
      <c r="G2148" s="521"/>
    </row>
    <row r="2149" spans="1:7">
      <c r="A2149" s="521"/>
      <c r="B2149" s="521"/>
      <c r="C2149" s="525"/>
      <c r="D2149" s="521"/>
      <c r="E2149" s="521"/>
      <c r="F2149" s="526"/>
      <c r="G2149" s="521"/>
    </row>
    <row r="2150" spans="1:7">
      <c r="A2150" s="521"/>
      <c r="B2150" s="521"/>
      <c r="C2150" s="525"/>
      <c r="D2150" s="521"/>
      <c r="E2150" s="521"/>
      <c r="F2150" s="526"/>
      <c r="G2150" s="521"/>
    </row>
    <row r="2151" spans="1:7">
      <c r="A2151" s="521"/>
      <c r="B2151" s="521"/>
      <c r="C2151" s="525"/>
      <c r="D2151" s="521"/>
      <c r="E2151" s="521"/>
      <c r="F2151" s="526"/>
      <c r="G2151" s="521"/>
    </row>
    <row r="2152" spans="1:7">
      <c r="A2152" s="521"/>
      <c r="B2152" s="521"/>
      <c r="C2152" s="525"/>
      <c r="D2152" s="521"/>
      <c r="E2152" s="521"/>
      <c r="F2152" s="526"/>
      <c r="G2152" s="521"/>
    </row>
    <row r="2153" spans="1:7">
      <c r="A2153" s="521"/>
      <c r="B2153" s="521"/>
      <c r="C2153" s="525"/>
      <c r="D2153" s="521"/>
      <c r="E2153" s="521"/>
      <c r="F2153" s="526"/>
      <c r="G2153" s="521"/>
    </row>
    <row r="2154" spans="1:7">
      <c r="A2154" s="521"/>
      <c r="B2154" s="521"/>
      <c r="C2154" s="525"/>
      <c r="D2154" s="521"/>
      <c r="E2154" s="521"/>
      <c r="F2154" s="526"/>
      <c r="G2154" s="521"/>
    </row>
    <row r="2155" spans="1:7">
      <c r="A2155" s="521"/>
      <c r="B2155" s="521"/>
      <c r="C2155" s="525"/>
      <c r="D2155" s="521"/>
      <c r="E2155" s="521"/>
      <c r="F2155" s="526"/>
      <c r="G2155" s="521"/>
    </row>
    <row r="2156" spans="1:7">
      <c r="A2156" s="521"/>
      <c r="B2156" s="521"/>
      <c r="C2156" s="525"/>
      <c r="D2156" s="521"/>
      <c r="E2156" s="521"/>
      <c r="F2156" s="526"/>
      <c r="G2156" s="521"/>
    </row>
    <row r="2157" spans="1:7">
      <c r="A2157" s="521"/>
      <c r="B2157" s="521"/>
      <c r="C2157" s="525"/>
      <c r="D2157" s="521"/>
      <c r="E2157" s="521"/>
      <c r="F2157" s="526"/>
      <c r="G2157" s="521"/>
    </row>
    <row r="2158" spans="1:7">
      <c r="A2158" s="521"/>
      <c r="B2158" s="521"/>
      <c r="C2158" s="525"/>
      <c r="D2158" s="521"/>
      <c r="E2158" s="521"/>
      <c r="F2158" s="526"/>
      <c r="G2158" s="521"/>
    </row>
    <row r="2159" spans="1:7">
      <c r="A2159" s="521"/>
      <c r="B2159" s="521"/>
      <c r="C2159" s="525"/>
      <c r="D2159" s="521"/>
      <c r="E2159" s="521"/>
      <c r="F2159" s="526"/>
      <c r="G2159" s="521"/>
    </row>
    <row r="2160" spans="1:7">
      <c r="A2160" s="521"/>
      <c r="B2160" s="521"/>
      <c r="C2160" s="525"/>
      <c r="D2160" s="521"/>
      <c r="E2160" s="521"/>
      <c r="F2160" s="526"/>
      <c r="G2160" s="521"/>
    </row>
    <row r="2161" spans="1:7">
      <c r="A2161" s="521"/>
      <c r="B2161" s="521"/>
      <c r="C2161" s="525"/>
      <c r="D2161" s="521"/>
      <c r="E2161" s="521"/>
      <c r="F2161" s="526"/>
      <c r="G2161" s="521"/>
    </row>
    <row r="2162" spans="1:7">
      <c r="A2162" s="521"/>
      <c r="B2162" s="521"/>
      <c r="C2162" s="525"/>
      <c r="D2162" s="521"/>
      <c r="E2162" s="521"/>
      <c r="F2162" s="526"/>
      <c r="G2162" s="521"/>
    </row>
    <row r="2163" spans="1:7">
      <c r="A2163" s="521"/>
      <c r="B2163" s="521"/>
      <c r="C2163" s="525"/>
      <c r="D2163" s="521"/>
      <c r="E2163" s="521"/>
      <c r="F2163" s="526"/>
      <c r="G2163" s="521"/>
    </row>
    <row r="2164" spans="1:7">
      <c r="A2164" s="521"/>
      <c r="B2164" s="521"/>
      <c r="C2164" s="525"/>
      <c r="D2164" s="521"/>
      <c r="E2164" s="521"/>
      <c r="F2164" s="526"/>
      <c r="G2164" s="521"/>
    </row>
    <row r="2165" spans="1:7">
      <c r="A2165" s="521"/>
      <c r="B2165" s="521"/>
      <c r="C2165" s="525"/>
      <c r="D2165" s="521"/>
      <c r="E2165" s="521"/>
      <c r="F2165" s="526"/>
      <c r="G2165" s="521"/>
    </row>
    <row r="2166" spans="1:7">
      <c r="A2166" s="521"/>
      <c r="B2166" s="521"/>
      <c r="C2166" s="525"/>
      <c r="D2166" s="521"/>
      <c r="E2166" s="521"/>
      <c r="F2166" s="526"/>
      <c r="G2166" s="521"/>
    </row>
    <row r="2167" spans="1:7">
      <c r="A2167" s="521"/>
      <c r="B2167" s="521"/>
      <c r="C2167" s="525"/>
      <c r="D2167" s="521"/>
      <c r="E2167" s="521"/>
      <c r="F2167" s="526"/>
      <c r="G2167" s="521"/>
    </row>
    <row r="2168" spans="1:7">
      <c r="A2168" s="521"/>
      <c r="B2168" s="521"/>
      <c r="C2168" s="525"/>
      <c r="D2168" s="521"/>
      <c r="E2168" s="521"/>
      <c r="F2168" s="526"/>
      <c r="G2168" s="521"/>
    </row>
    <row r="2169" spans="1:7">
      <c r="A2169" s="521"/>
      <c r="B2169" s="521"/>
      <c r="C2169" s="525"/>
      <c r="D2169" s="521"/>
      <c r="E2169" s="521"/>
      <c r="F2169" s="526"/>
      <c r="G2169" s="521"/>
    </row>
    <row r="2170" spans="1:7">
      <c r="A2170" s="521"/>
      <c r="B2170" s="521"/>
      <c r="C2170" s="525"/>
      <c r="D2170" s="521"/>
      <c r="E2170" s="521"/>
      <c r="F2170" s="526"/>
      <c r="G2170" s="521"/>
    </row>
    <row r="2171" spans="1:7">
      <c r="A2171" s="521"/>
      <c r="B2171" s="521"/>
      <c r="C2171" s="525"/>
      <c r="D2171" s="521"/>
      <c r="E2171" s="521"/>
      <c r="F2171" s="526"/>
      <c r="G2171" s="521"/>
    </row>
    <row r="2172" spans="1:7">
      <c r="A2172" s="521"/>
      <c r="B2172" s="521"/>
      <c r="C2172" s="525"/>
      <c r="D2172" s="521"/>
      <c r="E2172" s="521"/>
      <c r="F2172" s="526"/>
      <c r="G2172" s="521"/>
    </row>
    <row r="2173" spans="1:7">
      <c r="A2173" s="521"/>
      <c r="B2173" s="521"/>
      <c r="C2173" s="525"/>
      <c r="D2173" s="521"/>
      <c r="E2173" s="521"/>
      <c r="F2173" s="526"/>
      <c r="G2173" s="521"/>
    </row>
    <row r="2174" spans="1:7">
      <c r="A2174" s="521"/>
      <c r="B2174" s="521"/>
      <c r="C2174" s="525"/>
      <c r="D2174" s="521"/>
      <c r="E2174" s="521"/>
      <c r="F2174" s="526"/>
      <c r="G2174" s="521"/>
    </row>
    <row r="2175" spans="1:7">
      <c r="A2175" s="521"/>
      <c r="B2175" s="521"/>
      <c r="C2175" s="525"/>
      <c r="D2175" s="521"/>
      <c r="E2175" s="521"/>
      <c r="F2175" s="526"/>
      <c r="G2175" s="521"/>
    </row>
    <row r="2176" spans="1:7">
      <c r="A2176" s="521"/>
      <c r="B2176" s="521"/>
      <c r="C2176" s="525"/>
      <c r="D2176" s="521"/>
      <c r="E2176" s="521"/>
      <c r="F2176" s="526"/>
      <c r="G2176" s="521"/>
    </row>
    <row r="2177" spans="1:7">
      <c r="A2177" s="521"/>
      <c r="B2177" s="521"/>
      <c r="C2177" s="525"/>
      <c r="D2177" s="521"/>
      <c r="E2177" s="521"/>
      <c r="F2177" s="526"/>
      <c r="G2177" s="521"/>
    </row>
    <row r="2178" spans="1:7">
      <c r="A2178" s="521"/>
      <c r="B2178" s="521"/>
      <c r="C2178" s="525"/>
      <c r="D2178" s="521"/>
      <c r="E2178" s="521"/>
      <c r="F2178" s="526"/>
      <c r="G2178" s="521"/>
    </row>
    <row r="2179" spans="1:7">
      <c r="A2179" s="521"/>
      <c r="B2179" s="521"/>
      <c r="C2179" s="525"/>
      <c r="D2179" s="521"/>
      <c r="E2179" s="521"/>
      <c r="F2179" s="526"/>
      <c r="G2179" s="521"/>
    </row>
    <row r="2180" spans="1:7">
      <c r="A2180" s="521"/>
      <c r="B2180" s="521"/>
      <c r="C2180" s="525"/>
      <c r="D2180" s="521"/>
      <c r="E2180" s="521"/>
      <c r="F2180" s="526"/>
      <c r="G2180" s="521"/>
    </row>
    <row r="2181" spans="1:7">
      <c r="A2181" s="521"/>
      <c r="B2181" s="521"/>
      <c r="C2181" s="525"/>
      <c r="D2181" s="521"/>
      <c r="E2181" s="521"/>
      <c r="F2181" s="526"/>
      <c r="G2181" s="521"/>
    </row>
    <row r="2182" spans="1:7">
      <c r="A2182" s="521"/>
      <c r="B2182" s="521"/>
      <c r="C2182" s="525"/>
      <c r="D2182" s="521"/>
      <c r="E2182" s="521"/>
      <c r="F2182" s="526"/>
      <c r="G2182" s="521"/>
    </row>
    <row r="2183" spans="1:7">
      <c r="A2183" s="521"/>
      <c r="B2183" s="521"/>
      <c r="C2183" s="525"/>
      <c r="D2183" s="521"/>
      <c r="E2183" s="521"/>
      <c r="F2183" s="526"/>
      <c r="G2183" s="521"/>
    </row>
    <row r="2184" spans="1:7">
      <c r="A2184" s="521"/>
      <c r="B2184" s="521"/>
      <c r="C2184" s="525"/>
      <c r="D2184" s="521"/>
      <c r="E2184" s="521"/>
      <c r="F2184" s="526"/>
      <c r="G2184" s="521"/>
    </row>
    <row r="2185" spans="1:7">
      <c r="A2185" s="521"/>
      <c r="B2185" s="521"/>
      <c r="C2185" s="525"/>
      <c r="D2185" s="521"/>
      <c r="E2185" s="521"/>
      <c r="F2185" s="526"/>
      <c r="G2185" s="521"/>
    </row>
    <row r="2186" spans="1:7">
      <c r="A2186" s="521"/>
      <c r="B2186" s="521"/>
      <c r="C2186" s="525"/>
      <c r="D2186" s="521"/>
      <c r="E2186" s="521"/>
      <c r="F2186" s="526"/>
      <c r="G2186" s="521"/>
    </row>
    <row r="2187" spans="1:7">
      <c r="A2187" s="521"/>
      <c r="B2187" s="521"/>
      <c r="C2187" s="525"/>
      <c r="D2187" s="521"/>
      <c r="E2187" s="521"/>
      <c r="F2187" s="526"/>
      <c r="G2187" s="521"/>
    </row>
    <row r="2188" spans="1:7">
      <c r="A2188" s="521"/>
      <c r="B2188" s="521"/>
      <c r="C2188" s="525"/>
      <c r="D2188" s="521"/>
      <c r="E2188" s="521"/>
      <c r="F2188" s="526"/>
      <c r="G2188" s="521"/>
    </row>
    <row r="2189" spans="1:7">
      <c r="A2189" s="521"/>
      <c r="B2189" s="521"/>
      <c r="C2189" s="525"/>
      <c r="D2189" s="521"/>
      <c r="E2189" s="521"/>
      <c r="F2189" s="526"/>
      <c r="G2189" s="521"/>
    </row>
    <row r="2190" spans="1:7">
      <c r="A2190" s="521"/>
      <c r="B2190" s="521"/>
      <c r="C2190" s="525"/>
      <c r="D2190" s="521"/>
      <c r="E2190" s="521"/>
      <c r="F2190" s="526"/>
      <c r="G2190" s="521"/>
    </row>
    <row r="2191" spans="1:7">
      <c r="A2191" s="521"/>
      <c r="B2191" s="521"/>
      <c r="C2191" s="525"/>
      <c r="D2191" s="521"/>
      <c r="E2191" s="521"/>
      <c r="F2191" s="526"/>
      <c r="G2191" s="521"/>
    </row>
    <row r="2192" spans="1:7">
      <c r="A2192" s="521"/>
      <c r="B2192" s="521"/>
      <c r="C2192" s="525"/>
      <c r="D2192" s="521"/>
      <c r="E2192" s="521"/>
      <c r="F2192" s="526"/>
      <c r="G2192" s="521"/>
    </row>
    <row r="2193" spans="1:7">
      <c r="A2193" s="521"/>
      <c r="B2193" s="521"/>
      <c r="C2193" s="525"/>
      <c r="D2193" s="521"/>
      <c r="E2193" s="521"/>
      <c r="F2193" s="526"/>
      <c r="G2193" s="521"/>
    </row>
    <row r="2194" spans="1:7">
      <c r="A2194" s="521"/>
      <c r="B2194" s="521"/>
      <c r="C2194" s="525"/>
      <c r="D2194" s="521"/>
      <c r="E2194" s="521"/>
      <c r="F2194" s="526"/>
      <c r="G2194" s="521"/>
    </row>
    <row r="2195" spans="1:7">
      <c r="A2195" s="521"/>
      <c r="B2195" s="521"/>
      <c r="C2195" s="525"/>
      <c r="D2195" s="521"/>
      <c r="E2195" s="521"/>
      <c r="F2195" s="526"/>
      <c r="G2195" s="521"/>
    </row>
    <row r="2196" spans="1:7">
      <c r="A2196" s="521"/>
      <c r="B2196" s="521"/>
      <c r="C2196" s="525"/>
      <c r="D2196" s="521"/>
      <c r="E2196" s="521"/>
      <c r="F2196" s="526"/>
      <c r="G2196" s="521"/>
    </row>
    <row r="2197" spans="1:7">
      <c r="A2197" s="521"/>
      <c r="B2197" s="521"/>
      <c r="C2197" s="525"/>
      <c r="D2197" s="521"/>
      <c r="E2197" s="521"/>
      <c r="F2197" s="526"/>
      <c r="G2197" s="521"/>
    </row>
    <row r="2198" spans="1:7">
      <c r="A2198" s="521"/>
      <c r="B2198" s="521"/>
      <c r="C2198" s="525"/>
      <c r="D2198" s="521"/>
      <c r="E2198" s="521"/>
      <c r="F2198" s="526"/>
      <c r="G2198" s="521"/>
    </row>
    <row r="2199" spans="1:7">
      <c r="A2199" s="521"/>
      <c r="B2199" s="521"/>
      <c r="C2199" s="525"/>
      <c r="D2199" s="521"/>
      <c r="E2199" s="521"/>
      <c r="F2199" s="526"/>
      <c r="G2199" s="521"/>
    </row>
    <row r="2200" spans="1:7">
      <c r="A2200" s="521"/>
      <c r="B2200" s="521"/>
      <c r="C2200" s="525"/>
      <c r="D2200" s="521"/>
      <c r="E2200" s="521"/>
      <c r="F2200" s="526"/>
      <c r="G2200" s="521"/>
    </row>
    <row r="2201" spans="1:7">
      <c r="A2201" s="521"/>
      <c r="B2201" s="521"/>
      <c r="C2201" s="525"/>
      <c r="D2201" s="521"/>
      <c r="E2201" s="521"/>
      <c r="F2201" s="526"/>
      <c r="G2201" s="521"/>
    </row>
    <row r="2202" spans="1:7">
      <c r="A2202" s="521"/>
      <c r="B2202" s="521"/>
      <c r="C2202" s="525"/>
      <c r="D2202" s="521"/>
      <c r="E2202" s="521"/>
      <c r="F2202" s="526"/>
      <c r="G2202" s="521"/>
    </row>
    <row r="2203" spans="1:7">
      <c r="A2203" s="521"/>
      <c r="B2203" s="521"/>
      <c r="C2203" s="525"/>
      <c r="D2203" s="521"/>
      <c r="E2203" s="521"/>
      <c r="F2203" s="526"/>
      <c r="G2203" s="521"/>
    </row>
    <row r="2204" spans="1:7">
      <c r="A2204" s="521"/>
      <c r="B2204" s="521"/>
      <c r="C2204" s="525"/>
      <c r="D2204" s="521"/>
      <c r="E2204" s="521"/>
      <c r="F2204" s="526"/>
      <c r="G2204" s="521"/>
    </row>
    <row r="2205" spans="1:7">
      <c r="A2205" s="521"/>
      <c r="B2205" s="521"/>
      <c r="C2205" s="525"/>
      <c r="D2205" s="521"/>
      <c r="E2205" s="521"/>
      <c r="F2205" s="526"/>
      <c r="G2205" s="521"/>
    </row>
    <row r="2206" spans="1:7">
      <c r="A2206" s="521"/>
      <c r="B2206" s="521"/>
      <c r="C2206" s="525"/>
      <c r="D2206" s="521"/>
      <c r="E2206" s="521"/>
      <c r="F2206" s="526"/>
      <c r="G2206" s="521"/>
    </row>
    <row r="2207" spans="1:7">
      <c r="A2207" s="521"/>
      <c r="B2207" s="521"/>
      <c r="C2207" s="525"/>
      <c r="D2207" s="521"/>
      <c r="E2207" s="521"/>
      <c r="F2207" s="526"/>
      <c r="G2207" s="521"/>
    </row>
    <row r="2208" spans="1:7">
      <c r="A2208" s="521"/>
      <c r="B2208" s="521"/>
      <c r="C2208" s="525"/>
      <c r="D2208" s="521"/>
      <c r="E2208" s="521"/>
      <c r="F2208" s="526"/>
      <c r="G2208" s="521"/>
    </row>
    <row r="2209" spans="1:7">
      <c r="A2209" s="521"/>
      <c r="B2209" s="521"/>
      <c r="C2209" s="525"/>
      <c r="D2209" s="521"/>
      <c r="E2209" s="521"/>
      <c r="F2209" s="526"/>
      <c r="G2209" s="521"/>
    </row>
    <row r="2210" spans="1:7">
      <c r="A2210" s="521"/>
      <c r="B2210" s="521"/>
      <c r="C2210" s="525"/>
      <c r="D2210" s="521"/>
      <c r="E2210" s="521"/>
      <c r="F2210" s="526"/>
      <c r="G2210" s="521"/>
    </row>
    <row r="2211" spans="1:7">
      <c r="A2211" s="521"/>
      <c r="B2211" s="521"/>
      <c r="C2211" s="525"/>
      <c r="D2211" s="521"/>
      <c r="E2211" s="521"/>
      <c r="F2211" s="526"/>
      <c r="G2211" s="521"/>
    </row>
    <row r="2212" spans="1:7">
      <c r="A2212" s="521"/>
      <c r="B2212" s="521"/>
      <c r="C2212" s="525"/>
      <c r="D2212" s="521"/>
      <c r="E2212" s="521"/>
      <c r="F2212" s="526"/>
      <c r="G2212" s="521"/>
    </row>
    <row r="2213" spans="1:7">
      <c r="A2213" s="521"/>
      <c r="B2213" s="521"/>
      <c r="C2213" s="525"/>
      <c r="D2213" s="521"/>
      <c r="E2213" s="521"/>
      <c r="F2213" s="526"/>
      <c r="G2213" s="521"/>
    </row>
    <row r="2214" spans="1:7">
      <c r="A2214" s="521"/>
      <c r="B2214" s="521"/>
      <c r="C2214" s="525"/>
      <c r="D2214" s="521"/>
      <c r="E2214" s="521"/>
      <c r="F2214" s="526"/>
      <c r="G2214" s="521"/>
    </row>
    <row r="2215" spans="1:7">
      <c r="A2215" s="521"/>
      <c r="B2215" s="521"/>
      <c r="C2215" s="525"/>
      <c r="D2215" s="521"/>
      <c r="E2215" s="521"/>
      <c r="F2215" s="526"/>
      <c r="G2215" s="521"/>
    </row>
    <row r="2216" spans="1:7">
      <c r="A2216" s="521"/>
      <c r="B2216" s="521"/>
      <c r="C2216" s="525"/>
      <c r="D2216" s="521"/>
      <c r="E2216" s="521"/>
      <c r="F2216" s="526"/>
      <c r="G2216" s="521"/>
    </row>
    <row r="2217" spans="1:7">
      <c r="A2217" s="521"/>
      <c r="B2217" s="521"/>
      <c r="C2217" s="525"/>
      <c r="D2217" s="521"/>
      <c r="E2217" s="521"/>
      <c r="F2217" s="526"/>
      <c r="G2217" s="521"/>
    </row>
    <row r="2218" spans="1:7">
      <c r="A2218" s="521"/>
      <c r="B2218" s="521"/>
      <c r="C2218" s="525"/>
      <c r="D2218" s="521"/>
      <c r="E2218" s="521"/>
      <c r="F2218" s="526"/>
      <c r="G2218" s="521"/>
    </row>
    <row r="2219" spans="1:7">
      <c r="A2219" s="521"/>
      <c r="B2219" s="521"/>
      <c r="C2219" s="525"/>
      <c r="D2219" s="521"/>
      <c r="E2219" s="521"/>
      <c r="F2219" s="526"/>
      <c r="G2219" s="521"/>
    </row>
    <row r="2220" spans="1:7">
      <c r="A2220" s="521"/>
      <c r="B2220" s="521"/>
      <c r="C2220" s="525"/>
      <c r="D2220" s="521"/>
      <c r="E2220" s="521"/>
      <c r="F2220" s="526"/>
      <c r="G2220" s="521"/>
    </row>
    <row r="2221" spans="1:7">
      <c r="A2221" s="521"/>
      <c r="B2221" s="521"/>
      <c r="C2221" s="525"/>
      <c r="D2221" s="521"/>
      <c r="E2221" s="521"/>
      <c r="F2221" s="526"/>
      <c r="G2221" s="521"/>
    </row>
    <row r="2222" spans="1:7">
      <c r="A2222" s="521"/>
      <c r="B2222" s="521"/>
      <c r="C2222" s="525"/>
      <c r="D2222" s="521"/>
      <c r="E2222" s="521"/>
      <c r="F2222" s="526"/>
      <c r="G2222" s="521"/>
    </row>
    <row r="2223" spans="1:7">
      <c r="A2223" s="521"/>
      <c r="B2223" s="521"/>
      <c r="C2223" s="525"/>
      <c r="D2223" s="521"/>
      <c r="E2223" s="521"/>
      <c r="F2223" s="526"/>
      <c r="G2223" s="521"/>
    </row>
    <row r="2224" spans="1:7">
      <c r="A2224" s="521"/>
      <c r="B2224" s="521"/>
      <c r="C2224" s="525"/>
      <c r="D2224" s="521"/>
      <c r="E2224" s="521"/>
      <c r="F2224" s="526"/>
      <c r="G2224" s="521"/>
    </row>
    <row r="2225" spans="1:7">
      <c r="A2225" s="521"/>
      <c r="B2225" s="521"/>
      <c r="C2225" s="525"/>
      <c r="D2225" s="521"/>
      <c r="E2225" s="521"/>
      <c r="F2225" s="526"/>
      <c r="G2225" s="521"/>
    </row>
    <row r="2226" spans="1:7">
      <c r="A2226" s="521"/>
      <c r="B2226" s="521"/>
      <c r="C2226" s="525"/>
      <c r="D2226" s="521"/>
      <c r="E2226" s="521"/>
      <c r="F2226" s="526"/>
      <c r="G2226" s="521"/>
    </row>
    <row r="2227" spans="1:7">
      <c r="A2227" s="521"/>
      <c r="B2227" s="521"/>
      <c r="C2227" s="525"/>
      <c r="D2227" s="521"/>
      <c r="E2227" s="521"/>
      <c r="F2227" s="526"/>
      <c r="G2227" s="521"/>
    </row>
    <row r="2228" spans="1:7">
      <c r="A2228" s="521"/>
      <c r="B2228" s="521"/>
      <c r="C2228" s="525"/>
      <c r="D2228" s="521"/>
      <c r="E2228" s="521"/>
      <c r="F2228" s="526"/>
      <c r="G2228" s="521"/>
    </row>
    <row r="2229" spans="1:7">
      <c r="A2229" s="521"/>
      <c r="B2229" s="521"/>
      <c r="C2229" s="525"/>
      <c r="D2229" s="521"/>
      <c r="E2229" s="521"/>
      <c r="F2229" s="526"/>
      <c r="G2229" s="521"/>
    </row>
    <row r="2230" spans="1:7">
      <c r="A2230" s="521"/>
      <c r="B2230" s="521"/>
      <c r="C2230" s="525"/>
      <c r="D2230" s="521"/>
      <c r="E2230" s="521"/>
      <c r="F2230" s="526"/>
      <c r="G2230" s="521"/>
    </row>
    <row r="2231" spans="1:7">
      <c r="A2231" s="521"/>
      <c r="B2231" s="521"/>
      <c r="C2231" s="525"/>
      <c r="D2231" s="521"/>
      <c r="E2231" s="521"/>
      <c r="F2231" s="526"/>
      <c r="G2231" s="521"/>
    </row>
    <row r="2232" spans="1:7">
      <c r="A2232" s="521"/>
      <c r="B2232" s="521"/>
      <c r="C2232" s="525"/>
      <c r="D2232" s="521"/>
      <c r="E2232" s="521"/>
      <c r="F2232" s="526"/>
      <c r="G2232" s="521"/>
    </row>
    <row r="2233" spans="1:7">
      <c r="A2233" s="521"/>
      <c r="B2233" s="521"/>
      <c r="C2233" s="525"/>
      <c r="D2233" s="521"/>
      <c r="E2233" s="521"/>
      <c r="F2233" s="526"/>
      <c r="G2233" s="521"/>
    </row>
    <row r="2234" spans="1:7">
      <c r="A2234" s="521"/>
      <c r="B2234" s="521"/>
      <c r="C2234" s="525"/>
      <c r="D2234" s="521"/>
      <c r="E2234" s="521"/>
      <c r="F2234" s="526"/>
      <c r="G2234" s="521"/>
    </row>
    <row r="2235" spans="1:7">
      <c r="A2235" s="521"/>
      <c r="B2235" s="521"/>
      <c r="C2235" s="525"/>
      <c r="D2235" s="521"/>
      <c r="E2235" s="521"/>
      <c r="F2235" s="526"/>
      <c r="G2235" s="521"/>
    </row>
    <row r="2236" spans="1:7">
      <c r="A2236" s="521"/>
      <c r="B2236" s="521"/>
      <c r="C2236" s="525"/>
      <c r="D2236" s="521"/>
      <c r="E2236" s="521"/>
      <c r="F2236" s="526"/>
      <c r="G2236" s="521"/>
    </row>
    <row r="2237" spans="1:7">
      <c r="A2237" s="521"/>
      <c r="B2237" s="521"/>
      <c r="C2237" s="525"/>
      <c r="D2237" s="521"/>
      <c r="E2237" s="521"/>
      <c r="F2237" s="526"/>
      <c r="G2237" s="521"/>
    </row>
    <row r="2238" spans="1:7">
      <c r="A2238" s="521"/>
      <c r="B2238" s="521"/>
      <c r="C2238" s="525"/>
      <c r="D2238" s="521"/>
      <c r="E2238" s="521"/>
      <c r="F2238" s="526"/>
      <c r="G2238" s="521"/>
    </row>
    <row r="2239" spans="1:7">
      <c r="A2239" s="521"/>
      <c r="B2239" s="521"/>
      <c r="C2239" s="525"/>
      <c r="D2239" s="521"/>
      <c r="E2239" s="521"/>
      <c r="F2239" s="526"/>
      <c r="G2239" s="521"/>
    </row>
    <row r="2240" spans="1:7">
      <c r="A2240" s="521"/>
      <c r="B2240" s="521"/>
      <c r="C2240" s="525"/>
      <c r="D2240" s="521"/>
      <c r="E2240" s="521"/>
      <c r="F2240" s="526"/>
      <c r="G2240" s="521"/>
    </row>
    <row r="2241" spans="1:7">
      <c r="A2241" s="521"/>
      <c r="B2241" s="521"/>
      <c r="C2241" s="525"/>
      <c r="D2241" s="521"/>
      <c r="E2241" s="521"/>
      <c r="F2241" s="526"/>
      <c r="G2241" s="521"/>
    </row>
    <row r="2242" spans="1:7">
      <c r="A2242" s="521"/>
      <c r="B2242" s="521"/>
      <c r="C2242" s="525"/>
      <c r="D2242" s="521"/>
      <c r="E2242" s="521"/>
      <c r="F2242" s="526"/>
      <c r="G2242" s="521"/>
    </row>
    <row r="2243" spans="1:7">
      <c r="A2243" s="521"/>
      <c r="B2243" s="521"/>
      <c r="C2243" s="525"/>
      <c r="D2243" s="521"/>
      <c r="E2243" s="521"/>
      <c r="F2243" s="526"/>
      <c r="G2243" s="521"/>
    </row>
    <row r="2244" spans="1:7">
      <c r="A2244" s="521"/>
      <c r="B2244" s="521"/>
      <c r="C2244" s="525"/>
      <c r="D2244" s="521"/>
      <c r="E2244" s="521"/>
      <c r="F2244" s="526"/>
      <c r="G2244" s="521"/>
    </row>
    <row r="2245" spans="1:7">
      <c r="A2245" s="521"/>
      <c r="B2245" s="521"/>
      <c r="C2245" s="525"/>
      <c r="D2245" s="521"/>
      <c r="E2245" s="521"/>
      <c r="F2245" s="526"/>
      <c r="G2245" s="521"/>
    </row>
    <row r="2246" spans="1:7">
      <c r="A2246" s="521"/>
      <c r="B2246" s="521"/>
      <c r="C2246" s="525"/>
      <c r="D2246" s="521"/>
      <c r="E2246" s="521"/>
      <c r="F2246" s="526"/>
      <c r="G2246" s="521"/>
    </row>
    <row r="2247" spans="1:7">
      <c r="A2247" s="521"/>
      <c r="B2247" s="521"/>
      <c r="C2247" s="525"/>
      <c r="D2247" s="521"/>
      <c r="E2247" s="521"/>
      <c r="F2247" s="526"/>
      <c r="G2247" s="521"/>
    </row>
    <row r="2248" spans="1:7">
      <c r="A2248" s="521"/>
      <c r="B2248" s="521"/>
      <c r="C2248" s="525"/>
      <c r="D2248" s="521"/>
      <c r="E2248" s="521"/>
      <c r="F2248" s="526"/>
      <c r="G2248" s="521"/>
    </row>
    <row r="2249" spans="1:7">
      <c r="A2249" s="521"/>
      <c r="B2249" s="521"/>
      <c r="C2249" s="525"/>
      <c r="D2249" s="521"/>
      <c r="E2249" s="521"/>
      <c r="F2249" s="526"/>
      <c r="G2249" s="521"/>
    </row>
    <row r="2250" spans="1:7">
      <c r="A2250" s="521"/>
      <c r="B2250" s="521"/>
      <c r="C2250" s="525"/>
      <c r="D2250" s="521"/>
      <c r="E2250" s="521"/>
      <c r="F2250" s="526"/>
      <c r="G2250" s="521"/>
    </row>
    <row r="2251" spans="1:7">
      <c r="A2251" s="521"/>
      <c r="B2251" s="521"/>
      <c r="C2251" s="525"/>
      <c r="D2251" s="521"/>
      <c r="E2251" s="521"/>
      <c r="F2251" s="526"/>
      <c r="G2251" s="521"/>
    </row>
    <row r="2252" spans="1:7">
      <c r="A2252" s="521"/>
      <c r="B2252" s="521"/>
      <c r="C2252" s="525"/>
      <c r="D2252" s="521"/>
      <c r="E2252" s="521"/>
      <c r="F2252" s="526"/>
      <c r="G2252" s="521"/>
    </row>
    <row r="2253" spans="1:7">
      <c r="A2253" s="521"/>
      <c r="B2253" s="521"/>
      <c r="C2253" s="525"/>
      <c r="D2253" s="521"/>
      <c r="E2253" s="521"/>
      <c r="F2253" s="526"/>
      <c r="G2253" s="521"/>
    </row>
    <row r="2254" spans="1:7">
      <c r="A2254" s="521"/>
      <c r="B2254" s="521"/>
      <c r="C2254" s="525"/>
      <c r="D2254" s="521"/>
      <c r="E2254" s="521"/>
      <c r="F2254" s="526"/>
      <c r="G2254" s="521"/>
    </row>
    <row r="2255" spans="1:7">
      <c r="A2255" s="521"/>
      <c r="B2255" s="521"/>
      <c r="C2255" s="525"/>
      <c r="D2255" s="521"/>
      <c r="E2255" s="521"/>
      <c r="F2255" s="526"/>
      <c r="G2255" s="521"/>
    </row>
    <row r="2256" spans="1:7">
      <c r="A2256" s="521"/>
      <c r="B2256" s="521"/>
      <c r="C2256" s="525"/>
      <c r="D2256" s="521"/>
      <c r="E2256" s="521"/>
      <c r="F2256" s="526"/>
      <c r="G2256" s="521"/>
    </row>
    <row r="2257" spans="1:7">
      <c r="A2257" s="521"/>
      <c r="B2257" s="521"/>
      <c r="C2257" s="525"/>
      <c r="D2257" s="521"/>
      <c r="E2257" s="521"/>
      <c r="F2257" s="526"/>
      <c r="G2257" s="521"/>
    </row>
    <row r="2258" spans="1:7">
      <c r="A2258" s="521"/>
      <c r="B2258" s="521"/>
      <c r="C2258" s="525"/>
      <c r="D2258" s="521"/>
      <c r="E2258" s="521"/>
      <c r="F2258" s="526"/>
      <c r="G2258" s="521"/>
    </row>
    <row r="2259" spans="1:7">
      <c r="A2259" s="521"/>
      <c r="B2259" s="521"/>
      <c r="C2259" s="525"/>
      <c r="D2259" s="521"/>
      <c r="E2259" s="521"/>
      <c r="F2259" s="526"/>
      <c r="G2259" s="521"/>
    </row>
    <row r="2260" spans="1:7">
      <c r="A2260" s="521"/>
      <c r="B2260" s="521"/>
      <c r="C2260" s="525"/>
      <c r="D2260" s="521"/>
      <c r="E2260" s="521"/>
      <c r="F2260" s="526"/>
      <c r="G2260" s="521"/>
    </row>
    <row r="2261" spans="1:7">
      <c r="A2261" s="521"/>
      <c r="B2261" s="521"/>
      <c r="C2261" s="525"/>
      <c r="D2261" s="521"/>
      <c r="E2261" s="521"/>
      <c r="F2261" s="526"/>
      <c r="G2261" s="521"/>
    </row>
    <row r="2262" spans="1:7">
      <c r="A2262" s="521"/>
      <c r="B2262" s="521"/>
      <c r="C2262" s="525"/>
      <c r="D2262" s="521"/>
      <c r="E2262" s="521"/>
      <c r="F2262" s="526"/>
      <c r="G2262" s="521"/>
    </row>
    <row r="2263" spans="1:7">
      <c r="A2263" s="521"/>
      <c r="B2263" s="521"/>
      <c r="C2263" s="525"/>
      <c r="D2263" s="521"/>
      <c r="E2263" s="521"/>
      <c r="F2263" s="526"/>
      <c r="G2263" s="521"/>
    </row>
    <row r="2264" spans="1:7">
      <c r="A2264" s="521"/>
      <c r="B2264" s="521"/>
      <c r="C2264" s="525"/>
      <c r="D2264" s="521"/>
      <c r="E2264" s="521"/>
      <c r="F2264" s="526"/>
      <c r="G2264" s="521"/>
    </row>
    <row r="2265" spans="1:7">
      <c r="A2265" s="521"/>
      <c r="B2265" s="521"/>
      <c r="C2265" s="525"/>
      <c r="D2265" s="521"/>
      <c r="E2265" s="521"/>
      <c r="F2265" s="526"/>
      <c r="G2265" s="521"/>
    </row>
    <row r="2266" spans="1:7">
      <c r="A2266" s="521"/>
      <c r="B2266" s="521"/>
      <c r="C2266" s="525"/>
      <c r="D2266" s="521"/>
      <c r="E2266" s="521"/>
      <c r="F2266" s="526"/>
      <c r="G2266" s="521"/>
    </row>
    <row r="2267" spans="1:7">
      <c r="A2267" s="521"/>
      <c r="B2267" s="521"/>
      <c r="C2267" s="525"/>
      <c r="D2267" s="521"/>
      <c r="E2267" s="521"/>
      <c r="F2267" s="526"/>
      <c r="G2267" s="521"/>
    </row>
    <row r="2268" spans="1:7">
      <c r="A2268" s="521"/>
      <c r="B2268" s="521"/>
      <c r="C2268" s="525"/>
      <c r="D2268" s="521"/>
      <c r="E2268" s="521"/>
      <c r="F2268" s="526"/>
      <c r="G2268" s="521"/>
    </row>
    <row r="2269" spans="1:7">
      <c r="A2269" s="521"/>
      <c r="B2269" s="521"/>
      <c r="C2269" s="525"/>
      <c r="D2269" s="521"/>
      <c r="E2269" s="521"/>
      <c r="F2269" s="526"/>
      <c r="G2269" s="521"/>
    </row>
    <row r="2270" spans="1:7">
      <c r="A2270" s="521"/>
      <c r="B2270" s="521"/>
      <c r="C2270" s="525"/>
      <c r="D2270" s="521"/>
      <c r="E2270" s="521"/>
      <c r="F2270" s="526"/>
      <c r="G2270" s="521"/>
    </row>
    <row r="2271" spans="1:7">
      <c r="A2271" s="521"/>
      <c r="B2271" s="521"/>
      <c r="C2271" s="525"/>
      <c r="D2271" s="521"/>
      <c r="E2271" s="521"/>
      <c r="F2271" s="526"/>
      <c r="G2271" s="521"/>
    </row>
    <row r="2272" spans="1:7">
      <c r="A2272" s="521"/>
      <c r="B2272" s="521"/>
      <c r="C2272" s="525"/>
      <c r="D2272" s="521"/>
      <c r="E2272" s="521"/>
      <c r="F2272" s="526"/>
      <c r="G2272" s="521"/>
    </row>
    <row r="2273" spans="1:7">
      <c r="A2273" s="521"/>
      <c r="B2273" s="521"/>
      <c r="C2273" s="525"/>
      <c r="D2273" s="521"/>
      <c r="E2273" s="521"/>
      <c r="F2273" s="526"/>
      <c r="G2273" s="521"/>
    </row>
    <row r="2274" spans="1:7">
      <c r="A2274" s="521"/>
      <c r="B2274" s="521"/>
      <c r="C2274" s="525"/>
      <c r="D2274" s="521"/>
      <c r="E2274" s="521"/>
      <c r="F2274" s="526"/>
      <c r="G2274" s="521"/>
    </row>
    <row r="2275" spans="1:7">
      <c r="A2275" s="521"/>
      <c r="B2275" s="521"/>
      <c r="C2275" s="525"/>
      <c r="D2275" s="521"/>
      <c r="E2275" s="521"/>
      <c r="F2275" s="526"/>
      <c r="G2275" s="521"/>
    </row>
    <row r="2276" spans="1:7">
      <c r="A2276" s="521"/>
      <c r="B2276" s="521"/>
      <c r="C2276" s="525"/>
      <c r="D2276" s="521"/>
      <c r="E2276" s="521"/>
      <c r="F2276" s="526"/>
      <c r="G2276" s="521"/>
    </row>
    <row r="2277" spans="1:7">
      <c r="A2277" s="521"/>
      <c r="B2277" s="521"/>
      <c r="C2277" s="525"/>
      <c r="D2277" s="521"/>
      <c r="E2277" s="521"/>
      <c r="F2277" s="526"/>
      <c r="G2277" s="521"/>
    </row>
    <row r="2278" spans="1:7">
      <c r="A2278" s="521"/>
      <c r="B2278" s="521"/>
      <c r="C2278" s="525"/>
      <c r="D2278" s="521"/>
      <c r="E2278" s="521"/>
      <c r="F2278" s="526"/>
      <c r="G2278" s="521"/>
    </row>
    <row r="2279" spans="1:7">
      <c r="A2279" s="521"/>
      <c r="B2279" s="521"/>
      <c r="C2279" s="525"/>
      <c r="D2279" s="521"/>
      <c r="E2279" s="521"/>
      <c r="F2279" s="526"/>
      <c r="G2279" s="521"/>
    </row>
    <row r="2280" spans="1:7">
      <c r="A2280" s="521"/>
      <c r="B2280" s="521"/>
      <c r="C2280" s="525"/>
      <c r="D2280" s="521"/>
      <c r="E2280" s="521"/>
      <c r="F2280" s="526"/>
      <c r="G2280" s="521"/>
    </row>
    <row r="2281" spans="1:7">
      <c r="A2281" s="521"/>
      <c r="B2281" s="521"/>
      <c r="C2281" s="525"/>
      <c r="D2281" s="521"/>
      <c r="E2281" s="521"/>
      <c r="F2281" s="526"/>
      <c r="G2281" s="521"/>
    </row>
    <row r="2282" spans="1:7">
      <c r="A2282" s="521"/>
      <c r="B2282" s="521"/>
      <c r="C2282" s="525"/>
      <c r="D2282" s="521"/>
      <c r="E2282" s="521"/>
      <c r="F2282" s="526"/>
      <c r="G2282" s="521"/>
    </row>
    <row r="2283" spans="1:7">
      <c r="A2283" s="521"/>
      <c r="B2283" s="521"/>
      <c r="C2283" s="525"/>
      <c r="D2283" s="521"/>
      <c r="E2283" s="521"/>
      <c r="F2283" s="526"/>
      <c r="G2283" s="521"/>
    </row>
    <row r="2284" spans="1:7">
      <c r="A2284" s="521"/>
      <c r="B2284" s="521"/>
      <c r="C2284" s="525"/>
      <c r="D2284" s="521"/>
      <c r="E2284" s="521"/>
      <c r="F2284" s="526"/>
      <c r="G2284" s="521"/>
    </row>
    <row r="2285" spans="1:7">
      <c r="A2285" s="521"/>
      <c r="B2285" s="521"/>
      <c r="C2285" s="525"/>
      <c r="D2285" s="521"/>
      <c r="E2285" s="521"/>
      <c r="F2285" s="526"/>
      <c r="G2285" s="521"/>
    </row>
    <row r="2286" spans="1:7">
      <c r="A2286" s="521"/>
      <c r="B2286" s="521"/>
      <c r="C2286" s="525"/>
      <c r="D2286" s="521"/>
      <c r="E2286" s="521"/>
      <c r="F2286" s="526"/>
      <c r="G2286" s="521"/>
    </row>
    <row r="2287" spans="1:7">
      <c r="A2287" s="521"/>
      <c r="B2287" s="521"/>
      <c r="C2287" s="525"/>
      <c r="D2287" s="521"/>
      <c r="E2287" s="521"/>
      <c r="F2287" s="526"/>
      <c r="G2287" s="521"/>
    </row>
    <row r="2288" spans="1:7">
      <c r="A2288" s="521"/>
      <c r="B2288" s="521"/>
      <c r="C2288" s="525"/>
      <c r="D2288" s="521"/>
      <c r="E2288" s="521"/>
      <c r="F2288" s="526"/>
      <c r="G2288" s="521"/>
    </row>
    <row r="2289" spans="1:7">
      <c r="A2289" s="521"/>
      <c r="B2289" s="521"/>
      <c r="C2289" s="525"/>
      <c r="D2289" s="521"/>
      <c r="E2289" s="521"/>
      <c r="F2289" s="526"/>
      <c r="G2289" s="521"/>
    </row>
    <row r="2290" spans="1:7">
      <c r="A2290" s="521"/>
      <c r="B2290" s="521"/>
      <c r="C2290" s="525"/>
      <c r="D2290" s="521"/>
      <c r="E2290" s="521"/>
      <c r="F2290" s="526"/>
      <c r="G2290" s="521"/>
    </row>
    <row r="2291" spans="1:7">
      <c r="A2291" s="521"/>
      <c r="B2291" s="521"/>
      <c r="C2291" s="525"/>
      <c r="D2291" s="521"/>
      <c r="E2291" s="521"/>
      <c r="F2291" s="526"/>
      <c r="G2291" s="521"/>
    </row>
    <row r="2292" spans="1:7">
      <c r="A2292" s="521"/>
      <c r="B2292" s="521"/>
      <c r="C2292" s="525"/>
      <c r="D2292" s="521"/>
      <c r="E2292" s="521"/>
      <c r="F2292" s="526"/>
      <c r="G2292" s="521"/>
    </row>
    <row r="2293" spans="1:7">
      <c r="A2293" s="521"/>
      <c r="B2293" s="521"/>
      <c r="C2293" s="525"/>
      <c r="D2293" s="521"/>
      <c r="E2293" s="521"/>
      <c r="F2293" s="526"/>
      <c r="G2293" s="521"/>
    </row>
    <row r="2294" spans="1:7">
      <c r="A2294" s="521"/>
      <c r="B2294" s="521"/>
      <c r="C2294" s="525"/>
      <c r="D2294" s="521"/>
      <c r="E2294" s="521"/>
      <c r="F2294" s="526"/>
      <c r="G2294" s="521"/>
    </row>
    <row r="2295" spans="1:7">
      <c r="A2295" s="521"/>
      <c r="B2295" s="521"/>
      <c r="C2295" s="525"/>
      <c r="D2295" s="521"/>
      <c r="E2295" s="521"/>
      <c r="F2295" s="526"/>
      <c r="G2295" s="521"/>
    </row>
    <row r="2296" spans="1:7">
      <c r="A2296" s="521"/>
      <c r="B2296" s="521"/>
      <c r="C2296" s="525"/>
      <c r="D2296" s="521"/>
      <c r="E2296" s="521"/>
      <c r="F2296" s="526"/>
      <c r="G2296" s="521"/>
    </row>
    <row r="2297" spans="1:7">
      <c r="A2297" s="521"/>
      <c r="B2297" s="521"/>
      <c r="C2297" s="525"/>
      <c r="D2297" s="521"/>
      <c r="E2297" s="521"/>
      <c r="F2297" s="526"/>
      <c r="G2297" s="521"/>
    </row>
    <row r="2298" spans="1:7">
      <c r="A2298" s="521"/>
      <c r="B2298" s="521"/>
      <c r="C2298" s="525"/>
      <c r="D2298" s="521"/>
      <c r="E2298" s="521"/>
      <c r="F2298" s="526"/>
      <c r="G2298" s="521"/>
    </row>
    <row r="2299" spans="1:7">
      <c r="A2299" s="521"/>
      <c r="B2299" s="521"/>
      <c r="C2299" s="525"/>
      <c r="D2299" s="521"/>
      <c r="E2299" s="521"/>
      <c r="F2299" s="526"/>
      <c r="G2299" s="521"/>
    </row>
    <row r="2300" spans="1:7">
      <c r="A2300" s="521"/>
      <c r="B2300" s="521"/>
      <c r="C2300" s="525"/>
      <c r="D2300" s="521"/>
      <c r="E2300" s="521"/>
      <c r="F2300" s="526"/>
      <c r="G2300" s="521"/>
    </row>
    <row r="2301" spans="1:7">
      <c r="A2301" s="521"/>
      <c r="B2301" s="521"/>
      <c r="C2301" s="525"/>
      <c r="D2301" s="521"/>
      <c r="E2301" s="521"/>
      <c r="F2301" s="526"/>
      <c r="G2301" s="521"/>
    </row>
    <row r="2302" spans="1:7">
      <c r="A2302" s="521"/>
      <c r="B2302" s="521"/>
      <c r="C2302" s="525"/>
      <c r="D2302" s="521"/>
      <c r="E2302" s="521"/>
      <c r="F2302" s="526"/>
      <c r="G2302" s="521"/>
    </row>
    <row r="2303" spans="1:7">
      <c r="A2303" s="521"/>
      <c r="B2303" s="521"/>
      <c r="C2303" s="525"/>
      <c r="D2303" s="521"/>
      <c r="E2303" s="521"/>
      <c r="F2303" s="526"/>
      <c r="G2303" s="521"/>
    </row>
    <row r="2304" spans="1:7">
      <c r="A2304" s="521"/>
      <c r="B2304" s="521"/>
      <c r="C2304" s="525"/>
      <c r="D2304" s="521"/>
      <c r="E2304" s="521"/>
      <c r="F2304" s="526"/>
      <c r="G2304" s="521"/>
    </row>
    <row r="2305" spans="1:7">
      <c r="A2305" s="521"/>
      <c r="B2305" s="521"/>
      <c r="C2305" s="525"/>
      <c r="D2305" s="521"/>
      <c r="E2305" s="521"/>
      <c r="F2305" s="526"/>
      <c r="G2305" s="521"/>
    </row>
    <row r="2306" spans="1:7">
      <c r="A2306" s="521"/>
      <c r="B2306" s="521"/>
      <c r="C2306" s="525"/>
      <c r="D2306" s="521"/>
      <c r="E2306" s="521"/>
      <c r="F2306" s="526"/>
      <c r="G2306" s="521"/>
    </row>
    <row r="2307" spans="1:7">
      <c r="A2307" s="521"/>
      <c r="B2307" s="521"/>
      <c r="C2307" s="525"/>
      <c r="D2307" s="521"/>
      <c r="E2307" s="521"/>
      <c r="F2307" s="526"/>
      <c r="G2307" s="521"/>
    </row>
    <row r="2308" spans="1:7">
      <c r="A2308" s="521"/>
      <c r="B2308" s="521"/>
      <c r="C2308" s="525"/>
      <c r="D2308" s="521"/>
      <c r="E2308" s="521"/>
      <c r="F2308" s="526"/>
      <c r="G2308" s="521"/>
    </row>
    <row r="2309" spans="1:7">
      <c r="A2309" s="521"/>
      <c r="B2309" s="521"/>
      <c r="C2309" s="525"/>
      <c r="D2309" s="521"/>
      <c r="E2309" s="521"/>
      <c r="F2309" s="526"/>
      <c r="G2309" s="521"/>
    </row>
    <row r="2310" spans="1:7">
      <c r="A2310" s="521"/>
      <c r="B2310" s="521"/>
      <c r="C2310" s="525"/>
      <c r="D2310" s="521"/>
      <c r="E2310" s="521"/>
      <c r="F2310" s="526"/>
      <c r="G2310" s="521"/>
    </row>
    <row r="2311" spans="1:7">
      <c r="A2311" s="521"/>
      <c r="B2311" s="521"/>
      <c r="C2311" s="525"/>
      <c r="D2311" s="521"/>
      <c r="E2311" s="521"/>
      <c r="F2311" s="526"/>
      <c r="G2311" s="521"/>
    </row>
    <row r="2312" spans="1:7">
      <c r="A2312" s="521"/>
      <c r="B2312" s="521"/>
      <c r="C2312" s="525"/>
      <c r="D2312" s="521"/>
      <c r="E2312" s="521"/>
      <c r="F2312" s="526"/>
      <c r="G2312" s="521"/>
    </row>
    <row r="2313" spans="1:7">
      <c r="A2313" s="521"/>
      <c r="B2313" s="521"/>
      <c r="C2313" s="525"/>
      <c r="D2313" s="521"/>
      <c r="E2313" s="521"/>
      <c r="F2313" s="526"/>
      <c r="G2313" s="521"/>
    </row>
    <row r="2314" spans="1:7">
      <c r="A2314" s="521"/>
      <c r="B2314" s="521"/>
      <c r="C2314" s="525"/>
      <c r="D2314" s="521"/>
      <c r="E2314" s="521"/>
      <c r="F2314" s="526"/>
      <c r="G2314" s="521"/>
    </row>
    <row r="2315" spans="1:7">
      <c r="A2315" s="521"/>
      <c r="B2315" s="521"/>
      <c r="C2315" s="525"/>
      <c r="D2315" s="521"/>
      <c r="E2315" s="521"/>
      <c r="F2315" s="526"/>
      <c r="G2315" s="521"/>
    </row>
    <row r="2316" spans="1:7">
      <c r="A2316" s="521"/>
      <c r="B2316" s="521"/>
      <c r="C2316" s="525"/>
      <c r="D2316" s="521"/>
      <c r="E2316" s="521"/>
      <c r="F2316" s="526"/>
      <c r="G2316" s="521"/>
    </row>
    <row r="2317" spans="1:7">
      <c r="A2317" s="521"/>
      <c r="B2317" s="521"/>
      <c r="C2317" s="525"/>
      <c r="D2317" s="521"/>
      <c r="E2317" s="521"/>
      <c r="F2317" s="526"/>
      <c r="G2317" s="521"/>
    </row>
    <row r="2318" spans="1:7">
      <c r="A2318" s="521"/>
      <c r="B2318" s="521"/>
      <c r="C2318" s="525"/>
      <c r="D2318" s="521"/>
      <c r="E2318" s="521"/>
      <c r="F2318" s="526"/>
      <c r="G2318" s="521"/>
    </row>
    <row r="2319" spans="1:7">
      <c r="A2319" s="521"/>
      <c r="B2319" s="521"/>
      <c r="C2319" s="525"/>
      <c r="D2319" s="521"/>
      <c r="E2319" s="521"/>
      <c r="F2319" s="526"/>
      <c r="G2319" s="521"/>
    </row>
    <row r="2320" spans="1:7">
      <c r="A2320" s="521"/>
      <c r="B2320" s="521"/>
      <c r="C2320" s="525"/>
      <c r="D2320" s="521"/>
      <c r="E2320" s="521"/>
      <c r="F2320" s="526"/>
      <c r="G2320" s="521"/>
    </row>
    <row r="2321" spans="1:7">
      <c r="A2321" s="521"/>
      <c r="B2321" s="521"/>
      <c r="C2321" s="525"/>
      <c r="D2321" s="521"/>
      <c r="E2321" s="521"/>
      <c r="F2321" s="526"/>
      <c r="G2321" s="521"/>
    </row>
    <row r="2322" spans="1:7">
      <c r="A2322" s="521"/>
      <c r="B2322" s="521"/>
      <c r="C2322" s="525"/>
      <c r="D2322" s="521"/>
      <c r="E2322" s="521"/>
      <c r="F2322" s="526"/>
      <c r="G2322" s="521"/>
    </row>
    <row r="2323" spans="1:7">
      <c r="A2323" s="521"/>
      <c r="B2323" s="521"/>
      <c r="C2323" s="525"/>
      <c r="D2323" s="521"/>
      <c r="E2323" s="521"/>
      <c r="F2323" s="526"/>
      <c r="G2323" s="521"/>
    </row>
    <row r="2324" spans="1:7">
      <c r="A2324" s="521"/>
      <c r="B2324" s="521"/>
      <c r="C2324" s="525"/>
      <c r="D2324" s="521"/>
      <c r="E2324" s="521"/>
      <c r="F2324" s="526"/>
      <c r="G2324" s="521"/>
    </row>
    <row r="2325" spans="1:7">
      <c r="A2325" s="521"/>
      <c r="B2325" s="521"/>
      <c r="C2325" s="525"/>
      <c r="D2325" s="521"/>
      <c r="E2325" s="521"/>
      <c r="F2325" s="526"/>
      <c r="G2325" s="521"/>
    </row>
    <row r="2326" spans="1:7">
      <c r="A2326" s="521"/>
      <c r="B2326" s="521"/>
      <c r="C2326" s="525"/>
      <c r="D2326" s="521"/>
      <c r="E2326" s="521"/>
      <c r="F2326" s="526"/>
      <c r="G2326" s="521"/>
    </row>
    <row r="2327" spans="1:7">
      <c r="A2327" s="521"/>
      <c r="B2327" s="521"/>
      <c r="C2327" s="525"/>
      <c r="D2327" s="521"/>
      <c r="E2327" s="521"/>
      <c r="F2327" s="526"/>
      <c r="G2327" s="521"/>
    </row>
    <row r="2328" spans="1:7">
      <c r="A2328" s="521"/>
      <c r="B2328" s="521"/>
      <c r="C2328" s="525"/>
      <c r="D2328" s="521"/>
      <c r="E2328" s="521"/>
      <c r="F2328" s="526"/>
      <c r="G2328" s="521"/>
    </row>
    <row r="2329" spans="1:7">
      <c r="A2329" s="521"/>
      <c r="B2329" s="521"/>
      <c r="C2329" s="525"/>
      <c r="D2329" s="521"/>
      <c r="E2329" s="521"/>
      <c r="F2329" s="526"/>
      <c r="G2329" s="521"/>
    </row>
    <row r="2330" spans="1:7">
      <c r="A2330" s="521"/>
      <c r="B2330" s="521"/>
      <c r="C2330" s="525"/>
      <c r="D2330" s="521"/>
      <c r="E2330" s="521"/>
      <c r="F2330" s="526"/>
      <c r="G2330" s="521"/>
    </row>
    <row r="2331" spans="1:7">
      <c r="A2331" s="521"/>
      <c r="B2331" s="521"/>
      <c r="C2331" s="525"/>
      <c r="D2331" s="521"/>
      <c r="E2331" s="521"/>
      <c r="F2331" s="526"/>
      <c r="G2331" s="521"/>
    </row>
    <row r="2332" spans="1:7">
      <c r="A2332" s="521"/>
      <c r="B2332" s="521"/>
      <c r="C2332" s="525"/>
      <c r="D2332" s="521"/>
      <c r="E2332" s="521"/>
      <c r="F2332" s="526"/>
      <c r="G2332" s="521"/>
    </row>
    <row r="2333" spans="1:7">
      <c r="A2333" s="521"/>
      <c r="B2333" s="521"/>
      <c r="C2333" s="525"/>
      <c r="D2333" s="521"/>
      <c r="E2333" s="521"/>
      <c r="F2333" s="526"/>
      <c r="G2333" s="521"/>
    </row>
    <row r="2334" spans="1:7">
      <c r="A2334" s="521"/>
      <c r="B2334" s="521"/>
      <c r="C2334" s="525"/>
      <c r="D2334" s="521"/>
      <c r="E2334" s="521"/>
      <c r="F2334" s="526"/>
      <c r="G2334" s="521"/>
    </row>
    <row r="2335" spans="1:7">
      <c r="A2335" s="521"/>
      <c r="B2335" s="521"/>
      <c r="C2335" s="525"/>
      <c r="D2335" s="521"/>
      <c r="E2335" s="521"/>
      <c r="F2335" s="526"/>
      <c r="G2335" s="521"/>
    </row>
    <row r="2336" spans="1:7">
      <c r="A2336" s="521"/>
      <c r="B2336" s="521"/>
      <c r="C2336" s="525"/>
      <c r="D2336" s="521"/>
      <c r="E2336" s="521"/>
      <c r="F2336" s="526"/>
      <c r="G2336" s="521"/>
    </row>
    <row r="2337" spans="1:7">
      <c r="A2337" s="521"/>
      <c r="B2337" s="521"/>
      <c r="C2337" s="525"/>
      <c r="D2337" s="521"/>
      <c r="E2337" s="521"/>
      <c r="F2337" s="526"/>
      <c r="G2337" s="521"/>
    </row>
    <row r="2338" spans="1:7">
      <c r="A2338" s="521"/>
      <c r="B2338" s="521"/>
      <c r="C2338" s="525"/>
      <c r="D2338" s="521"/>
      <c r="E2338" s="521"/>
      <c r="F2338" s="526"/>
      <c r="G2338" s="521"/>
    </row>
    <row r="2339" spans="1:7">
      <c r="A2339" s="521"/>
      <c r="B2339" s="521"/>
      <c r="C2339" s="525"/>
      <c r="D2339" s="521"/>
      <c r="E2339" s="521"/>
      <c r="F2339" s="526"/>
      <c r="G2339" s="521"/>
    </row>
    <row r="2340" spans="1:7">
      <c r="A2340" s="521"/>
      <c r="B2340" s="521"/>
      <c r="C2340" s="525"/>
      <c r="D2340" s="521"/>
      <c r="E2340" s="521"/>
      <c r="F2340" s="526"/>
      <c r="G2340" s="521"/>
    </row>
    <row r="2341" spans="1:7">
      <c r="A2341" s="521"/>
      <c r="B2341" s="521"/>
      <c r="C2341" s="525"/>
      <c r="D2341" s="521"/>
      <c r="E2341" s="521"/>
      <c r="F2341" s="526"/>
      <c r="G2341" s="521"/>
    </row>
    <row r="2342" spans="1:7">
      <c r="A2342" s="521"/>
      <c r="B2342" s="521"/>
      <c r="C2342" s="525"/>
      <c r="D2342" s="521"/>
      <c r="E2342" s="521"/>
      <c r="F2342" s="526"/>
      <c r="G2342" s="521"/>
    </row>
    <row r="2343" spans="1:7">
      <c r="A2343" s="521"/>
      <c r="B2343" s="521"/>
      <c r="C2343" s="525"/>
      <c r="D2343" s="521"/>
      <c r="E2343" s="521"/>
      <c r="F2343" s="526"/>
      <c r="G2343" s="521"/>
    </row>
    <row r="2344" spans="1:7">
      <c r="A2344" s="521"/>
      <c r="B2344" s="521"/>
      <c r="C2344" s="525"/>
      <c r="D2344" s="521"/>
      <c r="E2344" s="521"/>
      <c r="F2344" s="526"/>
      <c r="G2344" s="521"/>
    </row>
    <row r="2345" spans="1:7">
      <c r="A2345" s="521"/>
      <c r="B2345" s="521"/>
      <c r="C2345" s="525"/>
      <c r="D2345" s="521"/>
      <c r="E2345" s="521"/>
      <c r="F2345" s="526"/>
      <c r="G2345" s="521"/>
    </row>
    <row r="2346" spans="1:7">
      <c r="A2346" s="521"/>
      <c r="B2346" s="521"/>
      <c r="C2346" s="525"/>
      <c r="D2346" s="521"/>
      <c r="E2346" s="521"/>
      <c r="F2346" s="526"/>
      <c r="G2346" s="521"/>
    </row>
    <row r="2347" spans="1:7">
      <c r="A2347" s="521"/>
      <c r="B2347" s="521"/>
      <c r="C2347" s="525"/>
      <c r="D2347" s="521"/>
      <c r="E2347" s="521"/>
      <c r="F2347" s="526"/>
      <c r="G2347" s="521"/>
    </row>
    <row r="2348" spans="1:7">
      <c r="A2348" s="521"/>
      <c r="B2348" s="521"/>
      <c r="C2348" s="525"/>
      <c r="D2348" s="521"/>
      <c r="E2348" s="521"/>
      <c r="F2348" s="526"/>
      <c r="G2348" s="521"/>
    </row>
    <row r="2349" spans="1:7">
      <c r="A2349" s="521"/>
      <c r="B2349" s="521"/>
      <c r="C2349" s="525"/>
      <c r="D2349" s="521"/>
      <c r="E2349" s="521"/>
      <c r="F2349" s="526"/>
      <c r="G2349" s="521"/>
    </row>
    <row r="2350" spans="1:7">
      <c r="A2350" s="521"/>
      <c r="B2350" s="521"/>
      <c r="C2350" s="525"/>
      <c r="D2350" s="521"/>
      <c r="E2350" s="521"/>
      <c r="F2350" s="526"/>
      <c r="G2350" s="521"/>
    </row>
    <row r="2351" spans="1:7">
      <c r="A2351" s="521"/>
      <c r="B2351" s="521"/>
      <c r="C2351" s="525"/>
      <c r="D2351" s="521"/>
      <c r="E2351" s="521"/>
      <c r="F2351" s="526"/>
      <c r="G2351" s="521"/>
    </row>
    <row r="2352" spans="1:7">
      <c r="A2352" s="521"/>
      <c r="B2352" s="521"/>
      <c r="C2352" s="525"/>
      <c r="D2352" s="521"/>
      <c r="E2352" s="521"/>
      <c r="F2352" s="526"/>
      <c r="G2352" s="521"/>
    </row>
    <row r="2353" spans="1:7">
      <c r="A2353" s="521"/>
      <c r="B2353" s="521"/>
      <c r="C2353" s="525"/>
      <c r="D2353" s="521"/>
      <c r="E2353" s="521"/>
      <c r="F2353" s="526"/>
      <c r="G2353" s="521"/>
    </row>
    <row r="2354" spans="1:7">
      <c r="A2354" s="521"/>
      <c r="B2354" s="521"/>
      <c r="C2354" s="525"/>
      <c r="D2354" s="521"/>
      <c r="E2354" s="521"/>
      <c r="F2354" s="526"/>
      <c r="G2354" s="521"/>
    </row>
    <row r="2355" spans="1:7">
      <c r="A2355" s="521"/>
      <c r="B2355" s="521"/>
      <c r="C2355" s="525"/>
      <c r="D2355" s="521"/>
      <c r="E2355" s="521"/>
      <c r="F2355" s="526"/>
      <c r="G2355" s="521"/>
    </row>
    <row r="2356" spans="1:7">
      <c r="A2356" s="521"/>
      <c r="B2356" s="521"/>
      <c r="C2356" s="525"/>
      <c r="D2356" s="521"/>
      <c r="E2356" s="521"/>
      <c r="F2356" s="526"/>
      <c r="G2356" s="521"/>
    </row>
    <row r="2357" spans="1:7">
      <c r="A2357" s="521"/>
      <c r="B2357" s="521"/>
      <c r="C2357" s="525"/>
      <c r="D2357" s="521"/>
      <c r="E2357" s="521"/>
      <c r="F2357" s="526"/>
      <c r="G2357" s="521"/>
    </row>
    <row r="2358" spans="1:7">
      <c r="A2358" s="521"/>
      <c r="B2358" s="521"/>
      <c r="C2358" s="525"/>
      <c r="D2358" s="521"/>
      <c r="E2358" s="521"/>
      <c r="F2358" s="526"/>
      <c r="G2358" s="521"/>
    </row>
    <row r="2359" spans="1:7">
      <c r="A2359" s="521"/>
      <c r="B2359" s="521"/>
      <c r="C2359" s="525"/>
      <c r="D2359" s="521"/>
      <c r="E2359" s="521"/>
      <c r="F2359" s="526"/>
      <c r="G2359" s="521"/>
    </row>
    <row r="2360" spans="1:7">
      <c r="A2360" s="521"/>
      <c r="B2360" s="521"/>
      <c r="C2360" s="525"/>
      <c r="D2360" s="521"/>
      <c r="E2360" s="521"/>
      <c r="F2360" s="526"/>
      <c r="G2360" s="521"/>
    </row>
    <row r="2361" spans="1:7">
      <c r="A2361" s="521"/>
      <c r="B2361" s="521"/>
      <c r="C2361" s="525"/>
      <c r="D2361" s="521"/>
      <c r="E2361" s="521"/>
      <c r="F2361" s="526"/>
      <c r="G2361" s="521"/>
    </row>
    <row r="2362" spans="1:7">
      <c r="A2362" s="521"/>
      <c r="B2362" s="521"/>
      <c r="C2362" s="525"/>
      <c r="D2362" s="521"/>
      <c r="E2362" s="521"/>
      <c r="F2362" s="526"/>
      <c r="G2362" s="521"/>
    </row>
    <row r="2363" spans="1:7">
      <c r="A2363" s="521"/>
      <c r="B2363" s="521"/>
      <c r="C2363" s="525"/>
      <c r="D2363" s="521"/>
      <c r="E2363" s="521"/>
      <c r="F2363" s="526"/>
      <c r="G2363" s="521"/>
    </row>
    <row r="2364" spans="1:7">
      <c r="A2364" s="521"/>
      <c r="B2364" s="521"/>
      <c r="C2364" s="525"/>
      <c r="D2364" s="521"/>
      <c r="E2364" s="521"/>
      <c r="F2364" s="526"/>
      <c r="G2364" s="521"/>
    </row>
    <row r="2365" spans="1:7">
      <c r="A2365" s="521"/>
      <c r="B2365" s="521"/>
      <c r="C2365" s="525"/>
      <c r="D2365" s="521"/>
      <c r="E2365" s="521"/>
      <c r="F2365" s="526"/>
      <c r="G2365" s="521"/>
    </row>
    <row r="2366" spans="1:7">
      <c r="A2366" s="521"/>
      <c r="B2366" s="521"/>
      <c r="C2366" s="525"/>
      <c r="D2366" s="521"/>
      <c r="E2366" s="521"/>
      <c r="F2366" s="526"/>
      <c r="G2366" s="521"/>
    </row>
    <row r="2367" spans="1:7">
      <c r="A2367" s="521"/>
      <c r="B2367" s="521"/>
      <c r="C2367" s="525"/>
      <c r="D2367" s="521"/>
      <c r="E2367" s="521"/>
      <c r="F2367" s="526"/>
      <c r="G2367" s="521"/>
    </row>
    <row r="2368" spans="1:7">
      <c r="A2368" s="521"/>
      <c r="B2368" s="521"/>
      <c r="C2368" s="525"/>
      <c r="D2368" s="521"/>
      <c r="E2368" s="521"/>
      <c r="F2368" s="526"/>
      <c r="G2368" s="521"/>
    </row>
    <row r="2369" spans="1:7">
      <c r="A2369" s="521"/>
      <c r="B2369" s="521"/>
      <c r="C2369" s="525"/>
      <c r="D2369" s="521"/>
      <c r="E2369" s="521"/>
      <c r="F2369" s="526"/>
      <c r="G2369" s="521"/>
    </row>
    <row r="2370" spans="1:7">
      <c r="A2370" s="521"/>
      <c r="B2370" s="521"/>
      <c r="C2370" s="525"/>
      <c r="D2370" s="521"/>
      <c r="E2370" s="521"/>
      <c r="F2370" s="526"/>
      <c r="G2370" s="521"/>
    </row>
    <row r="2371" spans="1:7">
      <c r="A2371" s="521"/>
      <c r="B2371" s="521"/>
      <c r="C2371" s="525"/>
      <c r="D2371" s="521"/>
      <c r="E2371" s="521"/>
      <c r="F2371" s="526"/>
      <c r="G2371" s="521"/>
    </row>
    <row r="2372" spans="1:7">
      <c r="A2372" s="521"/>
      <c r="B2372" s="521"/>
      <c r="C2372" s="525"/>
      <c r="D2372" s="521"/>
      <c r="E2372" s="521"/>
      <c r="F2372" s="526"/>
      <c r="G2372" s="521"/>
    </row>
    <row r="2373" spans="1:7">
      <c r="A2373" s="521"/>
      <c r="B2373" s="521"/>
      <c r="C2373" s="525"/>
      <c r="D2373" s="521"/>
      <c r="E2373" s="521"/>
      <c r="F2373" s="526"/>
      <c r="G2373" s="521"/>
    </row>
    <row r="2374" spans="1:7">
      <c r="A2374" s="521"/>
      <c r="B2374" s="521"/>
      <c r="C2374" s="525"/>
      <c r="D2374" s="521"/>
      <c r="E2374" s="521"/>
      <c r="F2374" s="526"/>
      <c r="G2374" s="521"/>
    </row>
    <row r="2375" spans="1:7">
      <c r="A2375" s="521"/>
      <c r="B2375" s="521"/>
      <c r="C2375" s="525"/>
      <c r="D2375" s="521"/>
      <c r="E2375" s="521"/>
      <c r="F2375" s="526"/>
      <c r="G2375" s="521"/>
    </row>
    <row r="2376" spans="1:7">
      <c r="A2376" s="521"/>
      <c r="B2376" s="521"/>
      <c r="C2376" s="525"/>
      <c r="D2376" s="521"/>
      <c r="E2376" s="521"/>
      <c r="F2376" s="526"/>
      <c r="G2376" s="521"/>
    </row>
    <row r="2377" spans="1:7">
      <c r="A2377" s="521"/>
      <c r="B2377" s="521"/>
      <c r="C2377" s="525"/>
      <c r="D2377" s="521"/>
      <c r="E2377" s="521"/>
      <c r="F2377" s="526"/>
      <c r="G2377" s="521"/>
    </row>
    <row r="2378" spans="1:7">
      <c r="A2378" s="521"/>
      <c r="B2378" s="521"/>
      <c r="C2378" s="525"/>
      <c r="D2378" s="521"/>
      <c r="E2378" s="521"/>
      <c r="F2378" s="526"/>
      <c r="G2378" s="521"/>
    </row>
    <row r="2379" spans="1:7">
      <c r="A2379" s="521"/>
      <c r="B2379" s="521"/>
      <c r="C2379" s="525"/>
      <c r="D2379" s="521"/>
      <c r="E2379" s="521"/>
      <c r="F2379" s="526"/>
      <c r="G2379" s="521"/>
    </row>
    <row r="2380" spans="1:7">
      <c r="A2380" s="521"/>
      <c r="B2380" s="521"/>
      <c r="C2380" s="525"/>
      <c r="D2380" s="521"/>
      <c r="E2380" s="521"/>
      <c r="F2380" s="526"/>
      <c r="G2380" s="521"/>
    </row>
    <row r="2381" spans="1:7">
      <c r="A2381" s="521"/>
      <c r="B2381" s="521"/>
      <c r="C2381" s="525"/>
      <c r="D2381" s="521"/>
      <c r="E2381" s="521"/>
      <c r="F2381" s="526"/>
      <c r="G2381" s="521"/>
    </row>
    <row r="2382" spans="1:7">
      <c r="A2382" s="521"/>
      <c r="B2382" s="521"/>
      <c r="C2382" s="525"/>
      <c r="D2382" s="521"/>
      <c r="E2382" s="521"/>
      <c r="F2382" s="526"/>
      <c r="G2382" s="521"/>
    </row>
    <row r="2383" spans="1:7">
      <c r="A2383" s="521"/>
      <c r="B2383" s="521"/>
      <c r="C2383" s="525"/>
      <c r="D2383" s="521"/>
      <c r="E2383" s="521"/>
      <c r="F2383" s="526"/>
      <c r="G2383" s="521"/>
    </row>
    <row r="2384" spans="1:7">
      <c r="A2384" s="521"/>
      <c r="B2384" s="521"/>
      <c r="C2384" s="525"/>
      <c r="D2384" s="521"/>
      <c r="E2384" s="521"/>
      <c r="F2384" s="526"/>
      <c r="G2384" s="521"/>
    </row>
    <row r="2385" spans="1:7">
      <c r="A2385" s="521"/>
      <c r="B2385" s="521"/>
      <c r="C2385" s="525"/>
      <c r="D2385" s="521"/>
      <c r="E2385" s="521"/>
      <c r="F2385" s="526"/>
      <c r="G2385" s="521"/>
    </row>
    <row r="2386" spans="1:7">
      <c r="A2386" s="521"/>
      <c r="B2386" s="521"/>
      <c r="C2386" s="525"/>
      <c r="D2386" s="521"/>
      <c r="E2386" s="521"/>
      <c r="F2386" s="526"/>
      <c r="G2386" s="521"/>
    </row>
    <row r="2387" spans="1:7">
      <c r="A2387" s="521"/>
      <c r="B2387" s="521"/>
      <c r="C2387" s="525"/>
      <c r="D2387" s="521"/>
      <c r="E2387" s="521"/>
      <c r="F2387" s="526"/>
      <c r="G2387" s="521"/>
    </row>
    <row r="2388" spans="1:7">
      <c r="A2388" s="521"/>
      <c r="B2388" s="521"/>
      <c r="C2388" s="525"/>
      <c r="D2388" s="521"/>
      <c r="E2388" s="521"/>
      <c r="F2388" s="526"/>
      <c r="G2388" s="521"/>
    </row>
    <row r="2389" spans="1:7">
      <c r="A2389" s="521"/>
      <c r="B2389" s="521"/>
      <c r="C2389" s="525"/>
      <c r="D2389" s="521"/>
      <c r="E2389" s="521"/>
      <c r="F2389" s="526"/>
      <c r="G2389" s="521"/>
    </row>
    <row r="2390" spans="1:7">
      <c r="A2390" s="521"/>
      <c r="B2390" s="521"/>
      <c r="C2390" s="525"/>
      <c r="D2390" s="521"/>
      <c r="E2390" s="521"/>
      <c r="F2390" s="526"/>
      <c r="G2390" s="521"/>
    </row>
    <row r="2391" spans="1:7">
      <c r="A2391" s="521"/>
      <c r="B2391" s="521"/>
      <c r="C2391" s="525"/>
      <c r="D2391" s="521"/>
      <c r="E2391" s="521"/>
      <c r="F2391" s="526"/>
      <c r="G2391" s="521"/>
    </row>
    <row r="2392" spans="1:7">
      <c r="A2392" s="521"/>
      <c r="B2392" s="521"/>
      <c r="C2392" s="525"/>
      <c r="D2392" s="521"/>
      <c r="E2392" s="521"/>
      <c r="F2392" s="526"/>
      <c r="G2392" s="521"/>
    </row>
    <row r="2393" spans="1:7">
      <c r="A2393" s="521"/>
      <c r="B2393" s="521"/>
      <c r="C2393" s="525"/>
      <c r="D2393" s="521"/>
      <c r="E2393" s="521"/>
      <c r="F2393" s="526"/>
      <c r="G2393" s="521"/>
    </row>
    <row r="2394" spans="1:7">
      <c r="A2394" s="521"/>
      <c r="B2394" s="521"/>
      <c r="C2394" s="525"/>
      <c r="D2394" s="521"/>
      <c r="E2394" s="521"/>
      <c r="F2394" s="526"/>
      <c r="G2394" s="521"/>
    </row>
    <row r="2395" spans="1:7">
      <c r="A2395" s="521"/>
      <c r="B2395" s="521"/>
      <c r="C2395" s="525"/>
      <c r="D2395" s="521"/>
      <c r="E2395" s="521"/>
      <c r="F2395" s="526"/>
      <c r="G2395" s="521"/>
    </row>
    <row r="2396" spans="1:7">
      <c r="A2396" s="521"/>
      <c r="B2396" s="521"/>
      <c r="C2396" s="525"/>
      <c r="D2396" s="521"/>
      <c r="E2396" s="521"/>
      <c r="F2396" s="526"/>
      <c r="G2396" s="521"/>
    </row>
    <row r="2397" spans="1:7">
      <c r="A2397" s="521"/>
      <c r="B2397" s="521"/>
      <c r="C2397" s="525"/>
      <c r="D2397" s="521"/>
      <c r="E2397" s="521"/>
      <c r="F2397" s="526"/>
      <c r="G2397" s="521"/>
    </row>
    <row r="2398" spans="1:7">
      <c r="A2398" s="521"/>
      <c r="B2398" s="521"/>
      <c r="C2398" s="525"/>
      <c r="D2398" s="521"/>
      <c r="E2398" s="521"/>
      <c r="F2398" s="526"/>
      <c r="G2398" s="521"/>
    </row>
    <row r="2399" spans="1:7">
      <c r="A2399" s="521"/>
      <c r="B2399" s="521"/>
      <c r="C2399" s="525"/>
      <c r="D2399" s="521"/>
      <c r="E2399" s="521"/>
      <c r="F2399" s="526"/>
      <c r="G2399" s="521"/>
    </row>
    <row r="2400" spans="1:7">
      <c r="A2400" s="521"/>
      <c r="B2400" s="521"/>
      <c r="C2400" s="525"/>
      <c r="D2400" s="521"/>
      <c r="E2400" s="521"/>
      <c r="F2400" s="526"/>
      <c r="G2400" s="521"/>
    </row>
    <row r="2401" spans="1:7">
      <c r="A2401" s="521"/>
      <c r="B2401" s="521"/>
      <c r="C2401" s="525"/>
      <c r="D2401" s="521"/>
      <c r="E2401" s="521"/>
      <c r="F2401" s="526"/>
      <c r="G2401" s="521"/>
    </row>
    <row r="2402" spans="1:7">
      <c r="A2402" s="521"/>
      <c r="B2402" s="521"/>
      <c r="C2402" s="525"/>
      <c r="D2402" s="521"/>
      <c r="E2402" s="521"/>
      <c r="F2402" s="526"/>
      <c r="G2402" s="521"/>
    </row>
    <row r="2403" spans="1:7">
      <c r="A2403" s="521"/>
      <c r="B2403" s="521"/>
      <c r="C2403" s="525"/>
      <c r="D2403" s="521"/>
      <c r="E2403" s="521"/>
      <c r="F2403" s="526"/>
      <c r="G2403" s="521"/>
    </row>
    <row r="2404" spans="1:7">
      <c r="A2404" s="521"/>
      <c r="B2404" s="521"/>
      <c r="C2404" s="525"/>
      <c r="D2404" s="521"/>
      <c r="E2404" s="521"/>
      <c r="F2404" s="526"/>
      <c r="G2404" s="521"/>
    </row>
    <row r="2405" spans="1:7">
      <c r="A2405" s="521"/>
      <c r="B2405" s="521"/>
      <c r="C2405" s="525"/>
      <c r="D2405" s="521"/>
      <c r="E2405" s="521"/>
      <c r="F2405" s="526"/>
      <c r="G2405" s="521"/>
    </row>
    <row r="2406" spans="1:7">
      <c r="A2406" s="521"/>
      <c r="B2406" s="521"/>
      <c r="C2406" s="525"/>
      <c r="D2406" s="521"/>
      <c r="E2406" s="521"/>
      <c r="F2406" s="526"/>
      <c r="G2406" s="521"/>
    </row>
    <row r="2407" spans="1:7">
      <c r="A2407" s="521"/>
      <c r="B2407" s="521"/>
      <c r="C2407" s="525"/>
      <c r="D2407" s="521"/>
      <c r="E2407" s="521"/>
      <c r="F2407" s="526"/>
      <c r="G2407" s="521"/>
    </row>
    <row r="2408" spans="1:7">
      <c r="A2408" s="521"/>
      <c r="B2408" s="521"/>
      <c r="C2408" s="525"/>
      <c r="D2408" s="521"/>
      <c r="E2408" s="521"/>
      <c r="F2408" s="526"/>
      <c r="G2408" s="521"/>
    </row>
    <row r="2409" spans="1:7">
      <c r="A2409" s="521"/>
      <c r="B2409" s="521"/>
      <c r="C2409" s="525"/>
      <c r="D2409" s="521"/>
      <c r="E2409" s="521"/>
      <c r="F2409" s="526"/>
      <c r="G2409" s="521"/>
    </row>
    <row r="2410" spans="1:7">
      <c r="A2410" s="521"/>
      <c r="B2410" s="521"/>
      <c r="C2410" s="525"/>
      <c r="D2410" s="521"/>
      <c r="E2410" s="521"/>
      <c r="F2410" s="526"/>
      <c r="G2410" s="521"/>
    </row>
    <row r="2411" spans="1:7">
      <c r="A2411" s="521"/>
      <c r="B2411" s="521"/>
      <c r="C2411" s="525"/>
      <c r="D2411" s="521"/>
      <c r="E2411" s="521"/>
      <c r="F2411" s="526"/>
      <c r="G2411" s="521"/>
    </row>
    <row r="2412" spans="1:7">
      <c r="A2412" s="521"/>
      <c r="B2412" s="521"/>
      <c r="C2412" s="525"/>
      <c r="D2412" s="521"/>
      <c r="E2412" s="521"/>
      <c r="F2412" s="526"/>
      <c r="G2412" s="521"/>
    </row>
    <row r="2413" spans="1:7">
      <c r="A2413" s="521"/>
      <c r="B2413" s="521"/>
      <c r="C2413" s="525"/>
      <c r="D2413" s="521"/>
      <c r="E2413" s="521"/>
      <c r="F2413" s="526"/>
      <c r="G2413" s="521"/>
    </row>
    <row r="2414" spans="1:7">
      <c r="A2414" s="521"/>
      <c r="B2414" s="521"/>
      <c r="C2414" s="525"/>
      <c r="D2414" s="521"/>
      <c r="E2414" s="521"/>
      <c r="F2414" s="526"/>
      <c r="G2414" s="521"/>
    </row>
    <row r="2415" spans="1:7">
      <c r="A2415" s="521"/>
      <c r="B2415" s="521"/>
      <c r="C2415" s="525"/>
      <c r="D2415" s="521"/>
      <c r="E2415" s="521"/>
      <c r="F2415" s="526"/>
      <c r="G2415" s="521"/>
    </row>
    <row r="2416" spans="1:7">
      <c r="A2416" s="521"/>
      <c r="B2416" s="521"/>
      <c r="C2416" s="525"/>
      <c r="D2416" s="521"/>
      <c r="E2416" s="521"/>
      <c r="F2416" s="526"/>
      <c r="G2416" s="521"/>
    </row>
    <row r="2417" spans="1:7">
      <c r="A2417" s="521"/>
      <c r="B2417" s="521"/>
      <c r="C2417" s="525"/>
      <c r="D2417" s="521"/>
      <c r="E2417" s="521"/>
      <c r="F2417" s="526"/>
      <c r="G2417" s="521"/>
    </row>
    <row r="2418" spans="1:7">
      <c r="A2418" s="521"/>
      <c r="B2418" s="521"/>
      <c r="C2418" s="525"/>
      <c r="D2418" s="521"/>
      <c r="E2418" s="521"/>
      <c r="F2418" s="526"/>
      <c r="G2418" s="521"/>
    </row>
    <row r="2419" spans="1:7">
      <c r="A2419" s="521"/>
      <c r="B2419" s="521"/>
      <c r="C2419" s="525"/>
      <c r="D2419" s="521"/>
      <c r="E2419" s="521"/>
      <c r="F2419" s="526"/>
      <c r="G2419" s="521"/>
    </row>
    <row r="2420" spans="1:7">
      <c r="A2420" s="521"/>
      <c r="B2420" s="521"/>
      <c r="C2420" s="525"/>
      <c r="D2420" s="521"/>
      <c r="E2420" s="521"/>
      <c r="F2420" s="526"/>
      <c r="G2420" s="521"/>
    </row>
    <row r="2421" spans="1:7">
      <c r="A2421" s="521"/>
      <c r="B2421" s="521"/>
      <c r="C2421" s="525"/>
      <c r="D2421" s="521"/>
      <c r="E2421" s="521"/>
      <c r="F2421" s="526"/>
      <c r="G2421" s="521"/>
    </row>
    <row r="2422" spans="1:7">
      <c r="A2422" s="521"/>
      <c r="B2422" s="521"/>
      <c r="C2422" s="525"/>
      <c r="D2422" s="521"/>
      <c r="E2422" s="521"/>
      <c r="F2422" s="526"/>
      <c r="G2422" s="521"/>
    </row>
    <row r="2423" spans="1:7">
      <c r="A2423" s="521"/>
      <c r="B2423" s="521"/>
      <c r="C2423" s="525"/>
      <c r="D2423" s="521"/>
      <c r="E2423" s="521"/>
      <c r="F2423" s="526"/>
      <c r="G2423" s="521"/>
    </row>
    <row r="2424" spans="1:7">
      <c r="A2424" s="521"/>
      <c r="B2424" s="521"/>
      <c r="C2424" s="525"/>
      <c r="D2424" s="521"/>
      <c r="E2424" s="521"/>
      <c r="F2424" s="526"/>
      <c r="G2424" s="521"/>
    </row>
    <row r="2425" spans="1:7">
      <c r="A2425" s="521"/>
      <c r="B2425" s="521"/>
      <c r="C2425" s="525"/>
      <c r="D2425" s="521"/>
      <c r="E2425" s="521"/>
      <c r="F2425" s="526"/>
      <c r="G2425" s="521"/>
    </row>
    <row r="2426" spans="1:7">
      <c r="A2426" s="521"/>
      <c r="B2426" s="521"/>
      <c r="C2426" s="525"/>
      <c r="D2426" s="521"/>
      <c r="E2426" s="521"/>
      <c r="F2426" s="526"/>
      <c r="G2426" s="521"/>
    </row>
    <row r="2427" spans="1:7">
      <c r="A2427" s="521"/>
      <c r="B2427" s="521"/>
      <c r="C2427" s="525"/>
      <c r="D2427" s="521"/>
      <c r="E2427" s="521"/>
      <c r="F2427" s="526"/>
      <c r="G2427" s="521"/>
    </row>
    <row r="2428" spans="1:7">
      <c r="A2428" s="521"/>
      <c r="B2428" s="521"/>
      <c r="C2428" s="525"/>
      <c r="D2428" s="521"/>
      <c r="E2428" s="521"/>
      <c r="F2428" s="526"/>
      <c r="G2428" s="521"/>
    </row>
    <row r="2429" spans="1:7">
      <c r="A2429" s="521"/>
      <c r="B2429" s="521"/>
      <c r="C2429" s="525"/>
      <c r="D2429" s="521"/>
      <c r="E2429" s="521"/>
      <c r="F2429" s="526"/>
      <c r="G2429" s="521"/>
    </row>
    <row r="2430" spans="1:7">
      <c r="A2430" s="521"/>
      <c r="B2430" s="521"/>
      <c r="C2430" s="525"/>
      <c r="D2430" s="521"/>
      <c r="E2430" s="521"/>
      <c r="F2430" s="526"/>
      <c r="G2430" s="521"/>
    </row>
    <row r="2431" spans="1:7">
      <c r="A2431" s="521"/>
      <c r="B2431" s="521"/>
      <c r="C2431" s="525"/>
      <c r="D2431" s="521"/>
      <c r="E2431" s="521"/>
      <c r="F2431" s="526"/>
      <c r="G2431" s="521"/>
    </row>
    <row r="2432" spans="1:7">
      <c r="A2432" s="521"/>
      <c r="B2432" s="521"/>
      <c r="C2432" s="525"/>
      <c r="D2432" s="521"/>
      <c r="E2432" s="521"/>
      <c r="F2432" s="526"/>
      <c r="G2432" s="521"/>
    </row>
    <row r="2433" spans="1:7">
      <c r="A2433" s="521"/>
      <c r="B2433" s="521"/>
      <c r="C2433" s="525"/>
      <c r="D2433" s="521"/>
      <c r="E2433" s="521"/>
      <c r="F2433" s="526"/>
      <c r="G2433" s="521"/>
    </row>
    <row r="2434" spans="1:7">
      <c r="A2434" s="521"/>
      <c r="B2434" s="521"/>
      <c r="C2434" s="525"/>
      <c r="D2434" s="521"/>
      <c r="E2434" s="521"/>
      <c r="F2434" s="526"/>
      <c r="G2434" s="521"/>
    </row>
    <row r="2435" spans="1:7">
      <c r="A2435" s="521"/>
      <c r="B2435" s="521"/>
      <c r="C2435" s="525"/>
      <c r="D2435" s="521"/>
      <c r="E2435" s="521"/>
      <c r="F2435" s="526"/>
      <c r="G2435" s="521"/>
    </row>
    <row r="2436" spans="1:7">
      <c r="A2436" s="521"/>
      <c r="B2436" s="521"/>
      <c r="C2436" s="525"/>
      <c r="D2436" s="521"/>
      <c r="E2436" s="521"/>
      <c r="F2436" s="526"/>
      <c r="G2436" s="521"/>
    </row>
    <row r="2437" spans="1:7">
      <c r="A2437" s="521"/>
      <c r="B2437" s="521"/>
      <c r="C2437" s="525"/>
      <c r="D2437" s="521"/>
      <c r="E2437" s="521"/>
      <c r="F2437" s="526"/>
      <c r="G2437" s="521"/>
    </row>
    <row r="2438" spans="1:7">
      <c r="A2438" s="521"/>
      <c r="B2438" s="521"/>
      <c r="C2438" s="525"/>
      <c r="D2438" s="521"/>
      <c r="E2438" s="521"/>
      <c r="F2438" s="526"/>
      <c r="G2438" s="521"/>
    </row>
    <row r="2439" spans="1:7">
      <c r="A2439" s="521"/>
      <c r="B2439" s="521"/>
      <c r="C2439" s="525"/>
      <c r="D2439" s="521"/>
      <c r="E2439" s="521"/>
      <c r="F2439" s="526"/>
      <c r="G2439" s="521"/>
    </row>
    <row r="2440" spans="1:7">
      <c r="A2440" s="521"/>
      <c r="B2440" s="521"/>
      <c r="C2440" s="525"/>
      <c r="D2440" s="521"/>
      <c r="E2440" s="521"/>
      <c r="F2440" s="526"/>
      <c r="G2440" s="521"/>
    </row>
    <row r="2441" spans="1:7">
      <c r="A2441" s="521"/>
      <c r="B2441" s="521"/>
      <c r="C2441" s="525"/>
      <c r="D2441" s="521"/>
      <c r="E2441" s="521"/>
      <c r="F2441" s="526"/>
      <c r="G2441" s="521"/>
    </row>
    <row r="2442" spans="1:7">
      <c r="A2442" s="521"/>
      <c r="B2442" s="521"/>
      <c r="C2442" s="525"/>
      <c r="D2442" s="521"/>
      <c r="E2442" s="521"/>
      <c r="F2442" s="526"/>
      <c r="G2442" s="521"/>
    </row>
    <row r="2443" spans="1:7">
      <c r="A2443" s="521"/>
      <c r="B2443" s="521"/>
      <c r="C2443" s="525"/>
      <c r="D2443" s="521"/>
      <c r="E2443" s="521"/>
      <c r="F2443" s="526"/>
      <c r="G2443" s="521"/>
    </row>
    <row r="2444" spans="1:7">
      <c r="A2444" s="521"/>
      <c r="B2444" s="521"/>
      <c r="C2444" s="525"/>
      <c r="D2444" s="521"/>
      <c r="E2444" s="521"/>
      <c r="F2444" s="526"/>
      <c r="G2444" s="521"/>
    </row>
    <row r="2445" spans="1:7">
      <c r="A2445" s="521"/>
      <c r="B2445" s="521"/>
      <c r="C2445" s="525"/>
      <c r="D2445" s="521"/>
      <c r="E2445" s="521"/>
      <c r="F2445" s="526"/>
      <c r="G2445" s="521"/>
    </row>
    <row r="2446" spans="1:7">
      <c r="A2446" s="521"/>
      <c r="B2446" s="521"/>
      <c r="C2446" s="525"/>
      <c r="D2446" s="521"/>
      <c r="E2446" s="521"/>
      <c r="F2446" s="526"/>
      <c r="G2446" s="521"/>
    </row>
    <row r="2447" spans="1:7">
      <c r="A2447" s="521"/>
      <c r="B2447" s="521"/>
      <c r="C2447" s="525"/>
      <c r="D2447" s="521"/>
      <c r="E2447" s="521"/>
      <c r="F2447" s="526"/>
      <c r="G2447" s="521"/>
    </row>
    <row r="2448" spans="1:7">
      <c r="A2448" s="521"/>
      <c r="B2448" s="521"/>
      <c r="C2448" s="525"/>
      <c r="D2448" s="521"/>
      <c r="E2448" s="521"/>
      <c r="F2448" s="526"/>
      <c r="G2448" s="521"/>
    </row>
    <row r="2449" spans="1:7">
      <c r="A2449" s="521"/>
      <c r="B2449" s="521"/>
      <c r="C2449" s="525"/>
      <c r="D2449" s="521"/>
      <c r="E2449" s="521"/>
      <c r="F2449" s="526"/>
      <c r="G2449" s="521"/>
    </row>
    <row r="2450" spans="1:7">
      <c r="A2450" s="521"/>
      <c r="B2450" s="521"/>
      <c r="C2450" s="525"/>
      <c r="D2450" s="521"/>
      <c r="E2450" s="521"/>
      <c r="F2450" s="526"/>
      <c r="G2450" s="521"/>
    </row>
    <row r="2451" spans="1:7">
      <c r="A2451" s="521"/>
      <c r="B2451" s="521"/>
      <c r="C2451" s="525"/>
      <c r="D2451" s="521"/>
      <c r="E2451" s="521"/>
      <c r="F2451" s="526"/>
      <c r="G2451" s="521"/>
    </row>
    <row r="2452" spans="1:7">
      <c r="A2452" s="521"/>
      <c r="B2452" s="521"/>
      <c r="C2452" s="525"/>
      <c r="D2452" s="521"/>
      <c r="E2452" s="521"/>
      <c r="F2452" s="526"/>
      <c r="G2452" s="521"/>
    </row>
    <row r="2453" spans="1:7">
      <c r="A2453" s="521"/>
      <c r="B2453" s="521"/>
      <c r="C2453" s="525"/>
      <c r="D2453" s="521"/>
      <c r="E2453" s="521"/>
      <c r="F2453" s="526"/>
      <c r="G2453" s="521"/>
    </row>
    <row r="2454" spans="1:7">
      <c r="A2454" s="521"/>
      <c r="B2454" s="521"/>
      <c r="C2454" s="525"/>
      <c r="D2454" s="521"/>
      <c r="E2454" s="521"/>
      <c r="F2454" s="526"/>
      <c r="G2454" s="521"/>
    </row>
    <row r="2455" spans="1:7">
      <c r="A2455" s="521"/>
      <c r="B2455" s="521"/>
      <c r="C2455" s="525"/>
      <c r="D2455" s="521"/>
      <c r="E2455" s="521"/>
      <c r="F2455" s="526"/>
      <c r="G2455" s="521"/>
    </row>
    <row r="2456" spans="1:7">
      <c r="A2456" s="521"/>
      <c r="B2456" s="521"/>
      <c r="C2456" s="525"/>
      <c r="D2456" s="521"/>
      <c r="E2456" s="521"/>
      <c r="F2456" s="526"/>
      <c r="G2456" s="521"/>
    </row>
    <row r="2457" spans="1:7">
      <c r="A2457" s="521"/>
      <c r="B2457" s="521"/>
      <c r="C2457" s="525"/>
      <c r="D2457" s="521"/>
      <c r="E2457" s="521"/>
      <c r="F2457" s="526"/>
      <c r="G2457" s="521"/>
    </row>
    <row r="2458" spans="1:7">
      <c r="A2458" s="521"/>
      <c r="B2458" s="521"/>
      <c r="C2458" s="525"/>
      <c r="D2458" s="521"/>
      <c r="E2458" s="521"/>
      <c r="F2458" s="526"/>
      <c r="G2458" s="521"/>
    </row>
    <row r="2459" spans="1:7">
      <c r="A2459" s="521"/>
      <c r="B2459" s="521"/>
      <c r="C2459" s="525"/>
      <c r="D2459" s="521"/>
      <c r="E2459" s="521"/>
      <c r="F2459" s="526"/>
      <c r="G2459" s="521"/>
    </row>
    <row r="2460" spans="1:7">
      <c r="A2460" s="521"/>
      <c r="B2460" s="521"/>
      <c r="C2460" s="525"/>
      <c r="D2460" s="521"/>
      <c r="E2460" s="521"/>
      <c r="F2460" s="526"/>
      <c r="G2460" s="521"/>
    </row>
    <row r="2461" spans="1:7">
      <c r="A2461" s="521"/>
      <c r="B2461" s="521"/>
      <c r="C2461" s="525"/>
      <c r="D2461" s="521"/>
      <c r="E2461" s="521"/>
      <c r="F2461" s="526"/>
      <c r="G2461" s="521"/>
    </row>
    <row r="2462" spans="1:7">
      <c r="A2462" s="521"/>
      <c r="B2462" s="521"/>
      <c r="C2462" s="525"/>
      <c r="D2462" s="521"/>
      <c r="E2462" s="521"/>
      <c r="F2462" s="526"/>
      <c r="G2462" s="521"/>
    </row>
    <row r="2463" spans="1:7">
      <c r="A2463" s="521"/>
      <c r="B2463" s="521"/>
      <c r="C2463" s="525"/>
      <c r="D2463" s="521"/>
      <c r="E2463" s="521"/>
      <c r="F2463" s="526"/>
      <c r="G2463" s="521"/>
    </row>
    <row r="2464" spans="1:7">
      <c r="A2464" s="521"/>
      <c r="B2464" s="521"/>
      <c r="C2464" s="525"/>
      <c r="D2464" s="521"/>
      <c r="E2464" s="521"/>
      <c r="F2464" s="526"/>
      <c r="G2464" s="521"/>
    </row>
    <row r="2465" spans="1:7">
      <c r="A2465" s="521"/>
      <c r="B2465" s="521"/>
      <c r="C2465" s="525"/>
      <c r="D2465" s="521"/>
      <c r="E2465" s="521"/>
      <c r="F2465" s="526"/>
      <c r="G2465" s="521"/>
    </row>
    <row r="2466" spans="1:7">
      <c r="A2466" s="521"/>
      <c r="B2466" s="521"/>
      <c r="C2466" s="525"/>
      <c r="D2466" s="521"/>
      <c r="E2466" s="521"/>
      <c r="F2466" s="526"/>
      <c r="G2466" s="521"/>
    </row>
    <row r="2467" spans="1:7">
      <c r="A2467" s="521"/>
      <c r="B2467" s="521"/>
      <c r="C2467" s="525"/>
      <c r="D2467" s="521"/>
      <c r="E2467" s="521"/>
      <c r="F2467" s="526"/>
      <c r="G2467" s="521"/>
    </row>
    <row r="2468" spans="1:7">
      <c r="A2468" s="521"/>
      <c r="B2468" s="521"/>
      <c r="C2468" s="525"/>
      <c r="D2468" s="521"/>
      <c r="E2468" s="521"/>
      <c r="F2468" s="526"/>
      <c r="G2468" s="521"/>
    </row>
    <row r="2469" spans="1:7">
      <c r="A2469" s="521"/>
      <c r="B2469" s="521"/>
      <c r="C2469" s="525"/>
      <c r="D2469" s="521"/>
      <c r="E2469" s="521"/>
      <c r="F2469" s="526"/>
      <c r="G2469" s="521"/>
    </row>
    <row r="2470" spans="1:7">
      <c r="A2470" s="521"/>
      <c r="B2470" s="521"/>
      <c r="C2470" s="525"/>
      <c r="D2470" s="521"/>
      <c r="E2470" s="521"/>
      <c r="F2470" s="526"/>
      <c r="G2470" s="521"/>
    </row>
    <row r="2471" spans="1:7">
      <c r="A2471" s="521"/>
      <c r="B2471" s="521"/>
      <c r="C2471" s="525"/>
      <c r="D2471" s="521"/>
      <c r="E2471" s="521"/>
      <c r="F2471" s="526"/>
      <c r="G2471" s="521"/>
    </row>
    <row r="2472" spans="1:7">
      <c r="A2472" s="521"/>
      <c r="B2472" s="521"/>
      <c r="C2472" s="525"/>
      <c r="D2472" s="521"/>
      <c r="E2472" s="521"/>
      <c r="F2472" s="526"/>
      <c r="G2472" s="521"/>
    </row>
    <row r="2473" spans="1:7">
      <c r="A2473" s="521"/>
      <c r="B2473" s="521"/>
      <c r="C2473" s="525"/>
      <c r="D2473" s="521"/>
      <c r="E2473" s="521"/>
      <c r="F2473" s="526"/>
      <c r="G2473" s="521"/>
    </row>
    <row r="2474" spans="1:7">
      <c r="A2474" s="521"/>
      <c r="B2474" s="521"/>
      <c r="C2474" s="525"/>
      <c r="D2474" s="521"/>
      <c r="E2474" s="521"/>
      <c r="F2474" s="526"/>
      <c r="G2474" s="521"/>
    </row>
    <row r="2475" spans="1:7">
      <c r="A2475" s="521"/>
      <c r="B2475" s="521"/>
      <c r="C2475" s="525"/>
      <c r="D2475" s="521"/>
      <c r="E2475" s="521"/>
      <c r="F2475" s="526"/>
      <c r="G2475" s="521"/>
    </row>
    <row r="2476" spans="1:7">
      <c r="A2476" s="521"/>
      <c r="B2476" s="521"/>
      <c r="C2476" s="525"/>
      <c r="D2476" s="521"/>
      <c r="E2476" s="521"/>
      <c r="F2476" s="526"/>
      <c r="G2476" s="521"/>
    </row>
    <row r="2477" spans="1:7">
      <c r="A2477" s="521"/>
      <c r="B2477" s="521"/>
      <c r="C2477" s="525"/>
      <c r="D2477" s="521"/>
      <c r="E2477" s="521"/>
      <c r="F2477" s="526"/>
      <c r="G2477" s="521"/>
    </row>
    <row r="2478" spans="1:7">
      <c r="A2478" s="521"/>
      <c r="B2478" s="521"/>
      <c r="C2478" s="525"/>
      <c r="D2478" s="521"/>
      <c r="E2478" s="521"/>
      <c r="F2478" s="526"/>
      <c r="G2478" s="521"/>
    </row>
    <row r="2479" spans="1:7">
      <c r="A2479" s="521"/>
      <c r="B2479" s="521"/>
      <c r="C2479" s="525"/>
      <c r="D2479" s="521"/>
      <c r="E2479" s="521"/>
      <c r="F2479" s="526"/>
      <c r="G2479" s="521"/>
    </row>
    <row r="2480" spans="1:7">
      <c r="A2480" s="521"/>
      <c r="B2480" s="521"/>
      <c r="C2480" s="525"/>
      <c r="D2480" s="521"/>
      <c r="E2480" s="521"/>
      <c r="F2480" s="526"/>
      <c r="G2480" s="521"/>
    </row>
    <row r="2481" spans="1:7">
      <c r="A2481" s="521"/>
      <c r="B2481" s="521"/>
      <c r="C2481" s="525"/>
      <c r="D2481" s="521"/>
      <c r="E2481" s="521"/>
      <c r="F2481" s="526"/>
      <c r="G2481" s="521"/>
    </row>
    <row r="2482" spans="1:7">
      <c r="A2482" s="521"/>
      <c r="B2482" s="521"/>
      <c r="C2482" s="525"/>
      <c r="D2482" s="521"/>
      <c r="E2482" s="521"/>
      <c r="F2482" s="526"/>
      <c r="G2482" s="521"/>
    </row>
    <row r="2483" spans="1:7">
      <c r="A2483" s="521"/>
      <c r="B2483" s="521"/>
      <c r="C2483" s="525"/>
      <c r="D2483" s="521"/>
      <c r="E2483" s="521"/>
      <c r="F2483" s="526"/>
      <c r="G2483" s="521"/>
    </row>
    <row r="2484" spans="1:7">
      <c r="A2484" s="521"/>
      <c r="B2484" s="521"/>
      <c r="C2484" s="525"/>
      <c r="D2484" s="521"/>
      <c r="E2484" s="521"/>
      <c r="F2484" s="526"/>
      <c r="G2484" s="521"/>
    </row>
    <row r="2485" spans="1:7">
      <c r="A2485" s="521"/>
      <c r="B2485" s="521"/>
      <c r="C2485" s="525"/>
      <c r="D2485" s="521"/>
      <c r="E2485" s="521"/>
      <c r="F2485" s="526"/>
      <c r="G2485" s="521"/>
    </row>
    <row r="2486" spans="1:7">
      <c r="A2486" s="521"/>
      <c r="B2486" s="521"/>
      <c r="C2486" s="525"/>
      <c r="D2486" s="521"/>
      <c r="E2486" s="521"/>
      <c r="F2486" s="526"/>
      <c r="G2486" s="521"/>
    </row>
    <row r="2487" spans="1:7">
      <c r="A2487" s="521"/>
      <c r="B2487" s="521"/>
      <c r="C2487" s="525"/>
      <c r="D2487" s="521"/>
      <c r="E2487" s="521"/>
      <c r="F2487" s="526"/>
      <c r="G2487" s="521"/>
    </row>
    <row r="2488" spans="1:7">
      <c r="A2488" s="521"/>
      <c r="B2488" s="521"/>
      <c r="C2488" s="525"/>
      <c r="D2488" s="521"/>
      <c r="E2488" s="521"/>
      <c r="F2488" s="526"/>
      <c r="G2488" s="521"/>
    </row>
    <row r="2489" spans="1:7">
      <c r="A2489" s="521"/>
      <c r="B2489" s="521"/>
      <c r="C2489" s="525"/>
      <c r="D2489" s="521"/>
      <c r="E2489" s="521"/>
      <c r="F2489" s="526"/>
      <c r="G2489" s="521"/>
    </row>
    <row r="2490" spans="1:7">
      <c r="A2490" s="521"/>
      <c r="B2490" s="521"/>
      <c r="C2490" s="525"/>
      <c r="D2490" s="521"/>
      <c r="E2490" s="521"/>
      <c r="F2490" s="526"/>
      <c r="G2490" s="521"/>
    </row>
    <row r="2491" spans="1:7">
      <c r="A2491" s="521"/>
      <c r="B2491" s="521"/>
      <c r="C2491" s="525"/>
      <c r="D2491" s="521"/>
      <c r="E2491" s="521"/>
      <c r="F2491" s="526"/>
      <c r="G2491" s="521"/>
    </row>
    <row r="2492" spans="1:7">
      <c r="A2492" s="521"/>
      <c r="B2492" s="521"/>
      <c r="C2492" s="525"/>
      <c r="D2492" s="521"/>
      <c r="E2492" s="521"/>
      <c r="F2492" s="526"/>
      <c r="G2492" s="521"/>
    </row>
    <row r="2493" spans="1:7">
      <c r="A2493" s="521"/>
      <c r="B2493" s="521"/>
      <c r="C2493" s="525"/>
      <c r="D2493" s="521"/>
      <c r="E2493" s="521"/>
      <c r="F2493" s="526"/>
      <c r="G2493" s="521"/>
    </row>
    <row r="2494" spans="1:7">
      <c r="A2494" s="521"/>
      <c r="B2494" s="521"/>
      <c r="C2494" s="525"/>
      <c r="D2494" s="521"/>
      <c r="E2494" s="521"/>
      <c r="F2494" s="526"/>
      <c r="G2494" s="521"/>
    </row>
    <row r="2495" spans="1:7">
      <c r="A2495" s="521"/>
      <c r="B2495" s="521"/>
      <c r="C2495" s="525"/>
      <c r="D2495" s="521"/>
      <c r="E2495" s="521"/>
      <c r="F2495" s="526"/>
      <c r="G2495" s="521"/>
    </row>
    <row r="2496" spans="1:7">
      <c r="A2496" s="521"/>
      <c r="B2496" s="521"/>
      <c r="C2496" s="525"/>
      <c r="D2496" s="521"/>
      <c r="E2496" s="521"/>
      <c r="F2496" s="526"/>
      <c r="G2496" s="521"/>
    </row>
    <row r="2497" spans="1:7">
      <c r="A2497" s="521"/>
      <c r="B2497" s="521"/>
      <c r="C2497" s="525"/>
      <c r="D2497" s="521"/>
      <c r="E2497" s="521"/>
      <c r="F2497" s="526"/>
      <c r="G2497" s="521"/>
    </row>
    <row r="2498" spans="1:7">
      <c r="A2498" s="521"/>
      <c r="B2498" s="521"/>
      <c r="C2498" s="525"/>
      <c r="D2498" s="521"/>
      <c r="E2498" s="521"/>
      <c r="F2498" s="526"/>
      <c r="G2498" s="521"/>
    </row>
    <row r="2499" spans="1:7">
      <c r="A2499" s="521"/>
      <c r="B2499" s="521"/>
      <c r="C2499" s="525"/>
      <c r="D2499" s="521"/>
      <c r="E2499" s="521"/>
      <c r="F2499" s="526"/>
      <c r="G2499" s="521"/>
    </row>
    <row r="2500" spans="1:7">
      <c r="A2500" s="521"/>
      <c r="B2500" s="521"/>
      <c r="C2500" s="525"/>
      <c r="D2500" s="521"/>
      <c r="E2500" s="521"/>
      <c r="F2500" s="526"/>
      <c r="G2500" s="521"/>
    </row>
    <row r="2501" spans="1:7">
      <c r="A2501" s="521"/>
      <c r="B2501" s="521"/>
      <c r="C2501" s="525"/>
      <c r="D2501" s="521"/>
      <c r="E2501" s="521"/>
      <c r="F2501" s="526"/>
      <c r="G2501" s="521"/>
    </row>
    <row r="2502" spans="1:7">
      <c r="A2502" s="521"/>
      <c r="B2502" s="521"/>
      <c r="C2502" s="525"/>
      <c r="D2502" s="521"/>
      <c r="E2502" s="521"/>
      <c r="F2502" s="526"/>
      <c r="G2502" s="521"/>
    </row>
    <row r="2503" spans="1:7">
      <c r="A2503" s="521"/>
      <c r="B2503" s="521"/>
      <c r="C2503" s="525"/>
      <c r="D2503" s="521"/>
      <c r="E2503" s="521"/>
      <c r="F2503" s="526"/>
      <c r="G2503" s="521"/>
    </row>
    <row r="2504" spans="1:7">
      <c r="A2504" s="521"/>
      <c r="B2504" s="521"/>
      <c r="C2504" s="525"/>
      <c r="D2504" s="521"/>
      <c r="E2504" s="521"/>
      <c r="F2504" s="526"/>
      <c r="G2504" s="521"/>
    </row>
    <row r="2505" spans="1:7">
      <c r="A2505" s="521"/>
      <c r="B2505" s="521"/>
      <c r="C2505" s="525"/>
      <c r="D2505" s="521"/>
      <c r="E2505" s="521"/>
      <c r="F2505" s="526"/>
      <c r="G2505" s="521"/>
    </row>
    <row r="2506" spans="1:7">
      <c r="A2506" s="521"/>
      <c r="B2506" s="521"/>
      <c r="C2506" s="525"/>
      <c r="D2506" s="521"/>
      <c r="E2506" s="521"/>
      <c r="F2506" s="526"/>
      <c r="G2506" s="521"/>
    </row>
    <row r="2507" spans="1:7">
      <c r="A2507" s="521"/>
      <c r="B2507" s="521"/>
      <c r="C2507" s="525"/>
      <c r="D2507" s="521"/>
      <c r="E2507" s="521"/>
      <c r="F2507" s="526"/>
      <c r="G2507" s="521"/>
    </row>
    <row r="2508" spans="1:7">
      <c r="A2508" s="521"/>
      <c r="B2508" s="521"/>
      <c r="C2508" s="525"/>
      <c r="D2508" s="521"/>
      <c r="E2508" s="521"/>
      <c r="F2508" s="526"/>
      <c r="G2508" s="521"/>
    </row>
    <row r="2509" spans="1:7">
      <c r="A2509" s="521"/>
      <c r="B2509" s="521"/>
      <c r="C2509" s="525"/>
      <c r="D2509" s="521"/>
      <c r="E2509" s="521"/>
      <c r="F2509" s="526"/>
      <c r="G2509" s="521"/>
    </row>
    <row r="2510" spans="1:7">
      <c r="A2510" s="521"/>
      <c r="B2510" s="521"/>
      <c r="C2510" s="525"/>
      <c r="D2510" s="521"/>
      <c r="E2510" s="521"/>
      <c r="F2510" s="526"/>
      <c r="G2510" s="521"/>
    </row>
    <row r="2511" spans="1:7">
      <c r="A2511" s="521"/>
      <c r="B2511" s="521"/>
      <c r="C2511" s="525"/>
      <c r="D2511" s="521"/>
      <c r="E2511" s="521"/>
      <c r="F2511" s="526"/>
      <c r="G2511" s="521"/>
    </row>
    <row r="2512" spans="1:7">
      <c r="A2512" s="521"/>
      <c r="B2512" s="521"/>
      <c r="C2512" s="525"/>
      <c r="D2512" s="521"/>
      <c r="E2512" s="521"/>
      <c r="F2512" s="526"/>
      <c r="G2512" s="521"/>
    </row>
    <row r="2513" spans="1:7">
      <c r="A2513" s="521"/>
      <c r="B2513" s="521"/>
      <c r="C2513" s="525"/>
      <c r="D2513" s="521"/>
      <c r="E2513" s="521"/>
      <c r="F2513" s="526"/>
      <c r="G2513" s="521"/>
    </row>
    <row r="2514" spans="1:7">
      <c r="A2514" s="521"/>
      <c r="B2514" s="521"/>
      <c r="C2514" s="525"/>
      <c r="D2514" s="521"/>
      <c r="E2514" s="521"/>
      <c r="F2514" s="526"/>
      <c r="G2514" s="521"/>
    </row>
    <row r="2515" spans="1:7">
      <c r="A2515" s="521"/>
      <c r="B2515" s="521"/>
      <c r="C2515" s="525"/>
      <c r="D2515" s="521"/>
      <c r="E2515" s="521"/>
      <c r="F2515" s="526"/>
      <c r="G2515" s="521"/>
    </row>
    <row r="2516" spans="1:7">
      <c r="A2516" s="521"/>
      <c r="B2516" s="521"/>
      <c r="C2516" s="525"/>
      <c r="D2516" s="521"/>
      <c r="E2516" s="521"/>
      <c r="F2516" s="526"/>
      <c r="G2516" s="521"/>
    </row>
    <row r="2517" spans="1:7">
      <c r="A2517" s="521"/>
      <c r="B2517" s="521"/>
      <c r="C2517" s="525"/>
      <c r="D2517" s="521"/>
      <c r="E2517" s="521"/>
      <c r="F2517" s="526"/>
      <c r="G2517" s="521"/>
    </row>
    <row r="2518" spans="1:7">
      <c r="A2518" s="521"/>
      <c r="B2518" s="521"/>
      <c r="C2518" s="525"/>
      <c r="D2518" s="521"/>
      <c r="E2518" s="521"/>
      <c r="F2518" s="526"/>
      <c r="G2518" s="521"/>
    </row>
    <row r="2519" spans="1:7">
      <c r="A2519" s="521"/>
      <c r="B2519" s="521"/>
      <c r="C2519" s="525"/>
      <c r="D2519" s="521"/>
      <c r="E2519" s="521"/>
      <c r="F2519" s="526"/>
      <c r="G2519" s="521"/>
    </row>
    <row r="2520" spans="1:7">
      <c r="A2520" s="521"/>
      <c r="B2520" s="521"/>
      <c r="C2520" s="525"/>
      <c r="D2520" s="521"/>
      <c r="E2520" s="521"/>
      <c r="F2520" s="526"/>
      <c r="G2520" s="521"/>
    </row>
    <row r="2521" spans="1:7">
      <c r="A2521" s="521"/>
      <c r="B2521" s="521"/>
      <c r="C2521" s="525"/>
      <c r="D2521" s="521"/>
      <c r="E2521" s="521"/>
      <c r="F2521" s="526"/>
      <c r="G2521" s="521"/>
    </row>
    <row r="2522" spans="1:7">
      <c r="A2522" s="521"/>
      <c r="B2522" s="521"/>
      <c r="C2522" s="525"/>
      <c r="D2522" s="521"/>
      <c r="E2522" s="521"/>
      <c r="F2522" s="526"/>
      <c r="G2522" s="521"/>
    </row>
    <row r="2523" spans="1:7">
      <c r="A2523" s="521"/>
      <c r="B2523" s="521"/>
      <c r="C2523" s="525"/>
      <c r="D2523" s="521"/>
      <c r="E2523" s="521"/>
      <c r="F2523" s="526"/>
      <c r="G2523" s="521"/>
    </row>
    <row r="2524" spans="1:7">
      <c r="A2524" s="521"/>
      <c r="B2524" s="521"/>
      <c r="C2524" s="525"/>
      <c r="D2524" s="521"/>
      <c r="E2524" s="521"/>
      <c r="F2524" s="526"/>
      <c r="G2524" s="521"/>
    </row>
    <row r="2525" spans="1:7">
      <c r="A2525" s="521"/>
      <c r="B2525" s="521"/>
      <c r="C2525" s="525"/>
      <c r="D2525" s="521"/>
      <c r="E2525" s="521"/>
      <c r="F2525" s="526"/>
      <c r="G2525" s="521"/>
    </row>
    <row r="2526" spans="1:7">
      <c r="A2526" s="521"/>
      <c r="B2526" s="521"/>
      <c r="C2526" s="525"/>
      <c r="D2526" s="521"/>
      <c r="E2526" s="521"/>
      <c r="F2526" s="526"/>
      <c r="G2526" s="521"/>
    </row>
    <row r="2527" spans="1:7">
      <c r="A2527" s="521"/>
      <c r="B2527" s="521"/>
      <c r="C2527" s="525"/>
      <c r="D2527" s="521"/>
      <c r="E2527" s="521"/>
      <c r="F2527" s="526"/>
      <c r="G2527" s="521"/>
    </row>
    <row r="2528" spans="1:7">
      <c r="A2528" s="521"/>
      <c r="B2528" s="521"/>
      <c r="C2528" s="525"/>
      <c r="D2528" s="521"/>
      <c r="E2528" s="521"/>
      <c r="F2528" s="526"/>
      <c r="G2528" s="521"/>
    </row>
    <row r="2529" spans="1:7">
      <c r="A2529" s="521"/>
      <c r="B2529" s="521"/>
      <c r="C2529" s="525"/>
      <c r="D2529" s="521"/>
      <c r="E2529" s="521"/>
      <c r="F2529" s="526"/>
      <c r="G2529" s="521"/>
    </row>
    <row r="2530" spans="1:7">
      <c r="A2530" s="521"/>
      <c r="B2530" s="521"/>
      <c r="C2530" s="525"/>
      <c r="D2530" s="521"/>
      <c r="E2530" s="521"/>
      <c r="F2530" s="526"/>
      <c r="G2530" s="521"/>
    </row>
    <row r="2531" spans="1:7">
      <c r="A2531" s="521"/>
      <c r="B2531" s="521"/>
      <c r="C2531" s="525"/>
      <c r="D2531" s="521"/>
      <c r="E2531" s="521"/>
      <c r="F2531" s="526"/>
      <c r="G2531" s="521"/>
    </row>
    <row r="2532" spans="1:7">
      <c r="A2532" s="521"/>
      <c r="B2532" s="521"/>
      <c r="C2532" s="525"/>
      <c r="D2532" s="521"/>
      <c r="E2532" s="521"/>
      <c r="F2532" s="526"/>
      <c r="G2532" s="521"/>
    </row>
    <row r="2533" spans="1:7">
      <c r="A2533" s="521"/>
      <c r="B2533" s="521"/>
      <c r="C2533" s="525"/>
      <c r="D2533" s="521"/>
      <c r="E2533" s="521"/>
      <c r="F2533" s="526"/>
      <c r="G2533" s="521"/>
    </row>
    <row r="2534" spans="1:7">
      <c r="A2534" s="521"/>
      <c r="B2534" s="521"/>
      <c r="C2534" s="525"/>
      <c r="D2534" s="521"/>
      <c r="E2534" s="521"/>
      <c r="F2534" s="526"/>
      <c r="G2534" s="521"/>
    </row>
    <row r="2535" spans="1:7">
      <c r="A2535" s="521"/>
      <c r="B2535" s="521"/>
      <c r="C2535" s="525"/>
      <c r="D2535" s="521"/>
      <c r="E2535" s="521"/>
      <c r="F2535" s="526"/>
      <c r="G2535" s="521"/>
    </row>
    <row r="2536" spans="1:7">
      <c r="A2536" s="521"/>
      <c r="B2536" s="521"/>
      <c r="C2536" s="525"/>
      <c r="D2536" s="521"/>
      <c r="E2536" s="521"/>
      <c r="F2536" s="526"/>
      <c r="G2536" s="521"/>
    </row>
    <row r="2537" spans="1:7">
      <c r="A2537" s="521"/>
      <c r="B2537" s="521"/>
      <c r="C2537" s="525"/>
      <c r="D2537" s="521"/>
      <c r="E2537" s="521"/>
      <c r="F2537" s="526"/>
      <c r="G2537" s="521"/>
    </row>
    <row r="2538" spans="1:7">
      <c r="A2538" s="521"/>
      <c r="B2538" s="521"/>
      <c r="C2538" s="525"/>
      <c r="D2538" s="521"/>
      <c r="E2538" s="521"/>
      <c r="F2538" s="526"/>
      <c r="G2538" s="521"/>
    </row>
    <row r="2539" spans="1:7">
      <c r="A2539" s="521"/>
      <c r="B2539" s="521"/>
      <c r="C2539" s="525"/>
      <c r="D2539" s="521"/>
      <c r="E2539" s="521"/>
      <c r="F2539" s="526"/>
      <c r="G2539" s="521"/>
    </row>
    <row r="2540" spans="1:7">
      <c r="A2540" s="521"/>
      <c r="B2540" s="521"/>
      <c r="C2540" s="525"/>
      <c r="D2540" s="521"/>
      <c r="E2540" s="521"/>
      <c r="F2540" s="526"/>
      <c r="G2540" s="521"/>
    </row>
    <row r="2541" spans="1:7">
      <c r="A2541" s="521"/>
      <c r="B2541" s="521"/>
      <c r="C2541" s="525"/>
      <c r="D2541" s="521"/>
      <c r="E2541" s="521"/>
      <c r="F2541" s="526"/>
      <c r="G2541" s="521"/>
    </row>
    <row r="2542" spans="1:7">
      <c r="A2542" s="521"/>
      <c r="B2542" s="521"/>
      <c r="C2542" s="525"/>
      <c r="D2542" s="521"/>
      <c r="E2542" s="521"/>
      <c r="F2542" s="526"/>
      <c r="G2542" s="521"/>
    </row>
    <row r="2543" spans="1:7">
      <c r="A2543" s="521"/>
      <c r="B2543" s="521"/>
      <c r="C2543" s="525"/>
      <c r="D2543" s="521"/>
      <c r="E2543" s="521"/>
      <c r="F2543" s="526"/>
      <c r="G2543" s="521"/>
    </row>
    <row r="2544" spans="1:7">
      <c r="A2544" s="521"/>
      <c r="B2544" s="521"/>
      <c r="C2544" s="525"/>
      <c r="D2544" s="521"/>
      <c r="E2544" s="521"/>
      <c r="F2544" s="526"/>
      <c r="G2544" s="521"/>
    </row>
    <row r="2545" spans="1:7">
      <c r="A2545" s="521"/>
      <c r="B2545" s="521"/>
      <c r="C2545" s="525"/>
      <c r="D2545" s="521"/>
      <c r="E2545" s="521"/>
      <c r="F2545" s="526"/>
      <c r="G2545" s="521"/>
    </row>
    <row r="2546" spans="1:7">
      <c r="A2546" s="521"/>
      <c r="B2546" s="521"/>
      <c r="C2546" s="525"/>
      <c r="D2546" s="521"/>
      <c r="E2546" s="521"/>
      <c r="F2546" s="526"/>
      <c r="G2546" s="521"/>
    </row>
    <row r="2547" spans="1:7">
      <c r="A2547" s="521"/>
      <c r="B2547" s="521"/>
      <c r="C2547" s="525"/>
      <c r="D2547" s="521"/>
      <c r="E2547" s="521"/>
      <c r="F2547" s="526"/>
      <c r="G2547" s="521"/>
    </row>
    <row r="2548" spans="1:7">
      <c r="A2548" s="521"/>
      <c r="B2548" s="521"/>
      <c r="C2548" s="525"/>
      <c r="D2548" s="521"/>
      <c r="E2548" s="521"/>
      <c r="F2548" s="526"/>
      <c r="G2548" s="521"/>
    </row>
    <row r="2549" spans="1:7">
      <c r="A2549" s="521"/>
      <c r="B2549" s="521"/>
      <c r="C2549" s="525"/>
      <c r="D2549" s="521"/>
      <c r="E2549" s="521"/>
      <c r="F2549" s="526"/>
      <c r="G2549" s="521"/>
    </row>
    <row r="2550" spans="1:7">
      <c r="A2550" s="521"/>
      <c r="B2550" s="521"/>
      <c r="C2550" s="525"/>
      <c r="D2550" s="521"/>
      <c r="E2550" s="521"/>
      <c r="F2550" s="526"/>
      <c r="G2550" s="521"/>
    </row>
    <row r="2551" spans="1:7">
      <c r="A2551" s="521"/>
      <c r="B2551" s="521"/>
      <c r="C2551" s="525"/>
      <c r="D2551" s="521"/>
      <c r="E2551" s="521"/>
      <c r="F2551" s="526"/>
      <c r="G2551" s="521"/>
    </row>
    <row r="2552" spans="1:7">
      <c r="A2552" s="521"/>
      <c r="B2552" s="521"/>
      <c r="C2552" s="525"/>
      <c r="D2552" s="521"/>
      <c r="E2552" s="521"/>
      <c r="F2552" s="526"/>
      <c r="G2552" s="521"/>
    </row>
    <row r="2553" spans="1:7">
      <c r="A2553" s="521"/>
      <c r="B2553" s="521"/>
      <c r="C2553" s="525"/>
      <c r="D2553" s="521"/>
      <c r="E2553" s="521"/>
      <c r="F2553" s="526"/>
      <c r="G2553" s="521"/>
    </row>
    <row r="2554" spans="1:7">
      <c r="A2554" s="521"/>
      <c r="B2554" s="521"/>
      <c r="C2554" s="525"/>
      <c r="D2554" s="521"/>
      <c r="E2554" s="521"/>
      <c r="F2554" s="526"/>
      <c r="G2554" s="521"/>
    </row>
    <row r="2555" spans="1:7">
      <c r="A2555" s="521"/>
      <c r="B2555" s="521"/>
      <c r="C2555" s="525"/>
      <c r="D2555" s="521"/>
      <c r="E2555" s="521"/>
      <c r="F2555" s="526"/>
      <c r="G2555" s="521"/>
    </row>
    <row r="2556" spans="1:7">
      <c r="A2556" s="521"/>
      <c r="B2556" s="521"/>
      <c r="C2556" s="525"/>
      <c r="D2556" s="521"/>
      <c r="E2556" s="521"/>
      <c r="F2556" s="526"/>
      <c r="G2556" s="521"/>
    </row>
    <row r="2557" spans="1:7">
      <c r="A2557" s="521"/>
      <c r="B2557" s="521"/>
      <c r="C2557" s="525"/>
      <c r="D2557" s="521"/>
      <c r="E2557" s="521"/>
      <c r="F2557" s="526"/>
      <c r="G2557" s="521"/>
    </row>
    <row r="2558" spans="1:7">
      <c r="A2558" s="521"/>
      <c r="B2558" s="521"/>
      <c r="C2558" s="525"/>
      <c r="D2558" s="521"/>
      <c r="E2558" s="521"/>
      <c r="F2558" s="526"/>
      <c r="G2558" s="521"/>
    </row>
    <row r="2559" spans="1:7">
      <c r="A2559" s="521"/>
      <c r="B2559" s="521"/>
      <c r="C2559" s="525"/>
      <c r="D2559" s="521"/>
      <c r="E2559" s="521"/>
      <c r="F2559" s="526"/>
      <c r="G2559" s="521"/>
    </row>
    <row r="2560" spans="1:7">
      <c r="A2560" s="521"/>
      <c r="B2560" s="521"/>
      <c r="C2560" s="525"/>
      <c r="D2560" s="521"/>
      <c r="E2560" s="521"/>
      <c r="F2560" s="526"/>
      <c r="G2560" s="521"/>
    </row>
    <row r="2561" spans="1:7">
      <c r="A2561" s="521"/>
      <c r="B2561" s="521"/>
      <c r="C2561" s="525"/>
      <c r="D2561" s="521"/>
      <c r="E2561" s="521"/>
      <c r="F2561" s="526"/>
      <c r="G2561" s="521"/>
    </row>
    <row r="2562" spans="1:7">
      <c r="A2562" s="521"/>
      <c r="B2562" s="521"/>
      <c r="C2562" s="525"/>
      <c r="D2562" s="521"/>
      <c r="E2562" s="521"/>
      <c r="F2562" s="526"/>
      <c r="G2562" s="521"/>
    </row>
    <row r="2563" spans="1:7">
      <c r="A2563" s="521"/>
      <c r="B2563" s="521"/>
      <c r="C2563" s="525"/>
      <c r="D2563" s="521"/>
      <c r="E2563" s="521"/>
      <c r="F2563" s="526"/>
      <c r="G2563" s="521"/>
    </row>
    <row r="2564" spans="1:7">
      <c r="A2564" s="521"/>
      <c r="B2564" s="521"/>
      <c r="C2564" s="525"/>
      <c r="D2564" s="521"/>
      <c r="E2564" s="521"/>
      <c r="F2564" s="526"/>
      <c r="G2564" s="521"/>
    </row>
    <row r="2565" spans="1:7">
      <c r="A2565" s="521"/>
      <c r="B2565" s="521"/>
      <c r="C2565" s="525"/>
      <c r="D2565" s="521"/>
      <c r="E2565" s="521"/>
      <c r="F2565" s="526"/>
      <c r="G2565" s="521"/>
    </row>
    <row r="2566" spans="1:7">
      <c r="A2566" s="521"/>
      <c r="B2566" s="521"/>
      <c r="C2566" s="525"/>
      <c r="D2566" s="521"/>
      <c r="E2566" s="521"/>
      <c r="F2566" s="526"/>
      <c r="G2566" s="521"/>
    </row>
    <row r="2567" spans="1:7">
      <c r="A2567" s="521"/>
      <c r="B2567" s="521"/>
      <c r="C2567" s="525"/>
      <c r="D2567" s="521"/>
      <c r="E2567" s="521"/>
      <c r="F2567" s="526"/>
      <c r="G2567" s="521"/>
    </row>
    <row r="2568" spans="1:7">
      <c r="A2568" s="521"/>
      <c r="B2568" s="521"/>
      <c r="C2568" s="525"/>
      <c r="D2568" s="521"/>
      <c r="E2568" s="521"/>
      <c r="F2568" s="526"/>
      <c r="G2568" s="521"/>
    </row>
    <row r="2569" spans="1:7">
      <c r="A2569" s="521"/>
      <c r="B2569" s="521"/>
      <c r="C2569" s="525"/>
      <c r="D2569" s="521"/>
      <c r="E2569" s="521"/>
      <c r="F2569" s="526"/>
      <c r="G2569" s="521"/>
    </row>
    <row r="2570" spans="1:7">
      <c r="A2570" s="521"/>
      <c r="B2570" s="521"/>
      <c r="C2570" s="525"/>
      <c r="D2570" s="521"/>
      <c r="E2570" s="521"/>
      <c r="F2570" s="526"/>
      <c r="G2570" s="521"/>
    </row>
    <row r="2571" spans="1:7">
      <c r="A2571" s="521"/>
      <c r="B2571" s="521"/>
      <c r="C2571" s="525"/>
      <c r="D2571" s="521"/>
      <c r="E2571" s="521"/>
      <c r="F2571" s="526"/>
      <c r="G2571" s="521"/>
    </row>
    <row r="2572" spans="1:7">
      <c r="A2572" s="521"/>
      <c r="B2572" s="521"/>
      <c r="C2572" s="525"/>
      <c r="D2572" s="521"/>
      <c r="E2572" s="521"/>
      <c r="F2572" s="526"/>
      <c r="G2572" s="521"/>
    </row>
    <row r="2573" spans="1:7">
      <c r="A2573" s="521"/>
      <c r="B2573" s="521"/>
      <c r="C2573" s="525"/>
      <c r="D2573" s="521"/>
      <c r="E2573" s="521"/>
      <c r="F2573" s="526"/>
      <c r="G2573" s="521"/>
    </row>
    <row r="2574" spans="1:7">
      <c r="A2574" s="521"/>
      <c r="B2574" s="521"/>
      <c r="C2574" s="525"/>
      <c r="D2574" s="521"/>
      <c r="E2574" s="521"/>
      <c r="F2574" s="526"/>
      <c r="G2574" s="521"/>
    </row>
    <row r="2575" spans="1:7">
      <c r="A2575" s="521"/>
      <c r="B2575" s="521"/>
      <c r="C2575" s="525"/>
      <c r="D2575" s="521"/>
      <c r="E2575" s="521"/>
      <c r="F2575" s="526"/>
      <c r="G2575" s="521"/>
    </row>
    <row r="2576" spans="1:7">
      <c r="A2576" s="521"/>
      <c r="B2576" s="521"/>
      <c r="C2576" s="525"/>
      <c r="D2576" s="521"/>
      <c r="E2576" s="521"/>
      <c r="F2576" s="526"/>
      <c r="G2576" s="521"/>
    </row>
    <row r="2577" spans="1:7">
      <c r="A2577" s="521"/>
      <c r="B2577" s="521"/>
      <c r="C2577" s="525"/>
      <c r="D2577" s="521"/>
      <c r="E2577" s="521"/>
      <c r="F2577" s="526"/>
      <c r="G2577" s="521"/>
    </row>
    <row r="2578" spans="1:7">
      <c r="A2578" s="521"/>
      <c r="B2578" s="521"/>
      <c r="C2578" s="525"/>
      <c r="D2578" s="521"/>
      <c r="E2578" s="521"/>
      <c r="F2578" s="526"/>
      <c r="G2578" s="521"/>
    </row>
    <row r="2579" spans="1:7">
      <c r="A2579" s="521"/>
      <c r="B2579" s="521"/>
      <c r="C2579" s="525"/>
      <c r="D2579" s="521"/>
      <c r="E2579" s="521"/>
      <c r="F2579" s="526"/>
      <c r="G2579" s="521"/>
    </row>
    <row r="2580" spans="1:7">
      <c r="A2580" s="521"/>
      <c r="B2580" s="521"/>
      <c r="C2580" s="525"/>
      <c r="D2580" s="521"/>
      <c r="E2580" s="521"/>
      <c r="F2580" s="526"/>
      <c r="G2580" s="521"/>
    </row>
    <row r="2581" spans="1:7">
      <c r="A2581" s="521"/>
      <c r="B2581" s="521"/>
      <c r="C2581" s="525"/>
      <c r="D2581" s="521"/>
      <c r="E2581" s="521"/>
      <c r="F2581" s="526"/>
      <c r="G2581" s="521"/>
    </row>
    <row r="2582" spans="1:7">
      <c r="A2582" s="521"/>
      <c r="B2582" s="521"/>
      <c r="C2582" s="525"/>
      <c r="D2582" s="521"/>
      <c r="E2582" s="521"/>
      <c r="F2582" s="526"/>
      <c r="G2582" s="521"/>
    </row>
    <row r="2583" spans="1:7">
      <c r="A2583" s="521"/>
      <c r="B2583" s="521"/>
      <c r="C2583" s="525"/>
      <c r="D2583" s="521"/>
      <c r="E2583" s="521"/>
      <c r="F2583" s="526"/>
      <c r="G2583" s="521"/>
    </row>
    <row r="2584" spans="1:7">
      <c r="A2584" s="521"/>
      <c r="B2584" s="521"/>
      <c r="C2584" s="525"/>
      <c r="D2584" s="521"/>
      <c r="E2584" s="521"/>
      <c r="F2584" s="526"/>
      <c r="G2584" s="521"/>
    </row>
    <row r="2585" spans="1:7">
      <c r="A2585" s="521"/>
      <c r="B2585" s="521"/>
      <c r="C2585" s="525"/>
      <c r="D2585" s="521"/>
      <c r="E2585" s="521"/>
      <c r="F2585" s="526"/>
      <c r="G2585" s="521"/>
    </row>
    <row r="2586" spans="1:7">
      <c r="A2586" s="521"/>
      <c r="B2586" s="521"/>
      <c r="C2586" s="525"/>
      <c r="D2586" s="521"/>
      <c r="E2586" s="521"/>
      <c r="F2586" s="526"/>
      <c r="G2586" s="521"/>
    </row>
    <row r="2587" spans="1:7">
      <c r="A2587" s="521"/>
      <c r="B2587" s="521"/>
      <c r="C2587" s="525"/>
      <c r="D2587" s="521"/>
      <c r="E2587" s="521"/>
      <c r="F2587" s="526"/>
      <c r="G2587" s="521"/>
    </row>
    <row r="2588" spans="1:7">
      <c r="A2588" s="521"/>
      <c r="B2588" s="521"/>
      <c r="C2588" s="525"/>
      <c r="D2588" s="521"/>
      <c r="E2588" s="521"/>
      <c r="F2588" s="526"/>
      <c r="G2588" s="521"/>
    </row>
    <row r="2589" spans="1:7">
      <c r="A2589" s="521"/>
      <c r="B2589" s="521"/>
      <c r="C2589" s="525"/>
      <c r="D2589" s="521"/>
      <c r="E2589" s="521"/>
      <c r="F2589" s="526"/>
      <c r="G2589" s="521"/>
    </row>
    <row r="2590" spans="1:7">
      <c r="A2590" s="521"/>
      <c r="B2590" s="521"/>
      <c r="C2590" s="525"/>
      <c r="D2590" s="521"/>
      <c r="E2590" s="521"/>
      <c r="F2590" s="526"/>
      <c r="G2590" s="521"/>
    </row>
    <row r="2591" spans="1:7">
      <c r="A2591" s="521"/>
      <c r="B2591" s="521"/>
      <c r="C2591" s="525"/>
      <c r="D2591" s="521"/>
      <c r="E2591" s="521"/>
      <c r="F2591" s="526"/>
      <c r="G2591" s="521"/>
    </row>
    <row r="2592" spans="1:7">
      <c r="A2592" s="521"/>
      <c r="B2592" s="521"/>
      <c r="C2592" s="525"/>
      <c r="D2592" s="521"/>
      <c r="E2592" s="521"/>
      <c r="F2592" s="526"/>
      <c r="G2592" s="521"/>
    </row>
    <row r="2593" spans="1:7">
      <c r="A2593" s="521"/>
      <c r="B2593" s="521"/>
      <c r="C2593" s="525"/>
      <c r="D2593" s="521"/>
      <c r="E2593" s="521"/>
      <c r="F2593" s="526"/>
      <c r="G2593" s="521"/>
    </row>
    <row r="2594" spans="1:7">
      <c r="A2594" s="521"/>
      <c r="B2594" s="521"/>
      <c r="C2594" s="525"/>
      <c r="D2594" s="521"/>
      <c r="E2594" s="521"/>
      <c r="F2594" s="526"/>
      <c r="G2594" s="521"/>
    </row>
    <row r="2595" spans="1:7">
      <c r="A2595" s="521"/>
      <c r="B2595" s="521"/>
      <c r="C2595" s="525"/>
      <c r="D2595" s="521"/>
      <c r="E2595" s="521"/>
      <c r="F2595" s="526"/>
      <c r="G2595" s="521"/>
    </row>
    <row r="2596" spans="1:7">
      <c r="A2596" s="521"/>
      <c r="B2596" s="521"/>
      <c r="C2596" s="525"/>
      <c r="D2596" s="521"/>
      <c r="E2596" s="521"/>
      <c r="F2596" s="526"/>
      <c r="G2596" s="521"/>
    </row>
    <row r="2597" spans="1:7">
      <c r="A2597" s="521"/>
      <c r="B2597" s="521"/>
      <c r="C2597" s="525"/>
      <c r="D2597" s="521"/>
      <c r="E2597" s="521"/>
      <c r="F2597" s="526"/>
      <c r="G2597" s="521"/>
    </row>
    <row r="2598" spans="1:7">
      <c r="A2598" s="521"/>
      <c r="B2598" s="521"/>
      <c r="C2598" s="525"/>
      <c r="D2598" s="521"/>
      <c r="E2598" s="521"/>
      <c r="F2598" s="526"/>
      <c r="G2598" s="521"/>
    </row>
    <row r="2599" spans="1:7">
      <c r="A2599" s="521"/>
      <c r="B2599" s="521"/>
      <c r="C2599" s="525"/>
      <c r="D2599" s="521"/>
      <c r="E2599" s="521"/>
      <c r="F2599" s="526"/>
      <c r="G2599" s="521"/>
    </row>
    <row r="2600" spans="1:7">
      <c r="A2600" s="521"/>
      <c r="B2600" s="521"/>
      <c r="C2600" s="525"/>
      <c r="D2600" s="521"/>
      <c r="E2600" s="521"/>
      <c r="F2600" s="526"/>
      <c r="G2600" s="521"/>
    </row>
    <row r="2601" spans="1:7">
      <c r="A2601" s="521"/>
      <c r="B2601" s="521"/>
      <c r="C2601" s="525"/>
      <c r="D2601" s="521"/>
      <c r="E2601" s="521"/>
      <c r="F2601" s="526"/>
      <c r="G2601" s="521"/>
    </row>
    <row r="2602" spans="1:7">
      <c r="A2602" s="521"/>
      <c r="B2602" s="521"/>
      <c r="C2602" s="525"/>
      <c r="D2602" s="521"/>
      <c r="E2602" s="521"/>
      <c r="F2602" s="526"/>
      <c r="G2602" s="521"/>
    </row>
    <row r="2603" spans="1:7">
      <c r="A2603" s="521"/>
      <c r="B2603" s="521"/>
      <c r="C2603" s="525"/>
      <c r="D2603" s="521"/>
      <c r="E2603" s="521"/>
      <c r="F2603" s="526"/>
      <c r="G2603" s="521"/>
    </row>
    <row r="2604" spans="1:7">
      <c r="A2604" s="521"/>
      <c r="B2604" s="521"/>
      <c r="C2604" s="525"/>
      <c r="D2604" s="521"/>
      <c r="E2604" s="521"/>
      <c r="F2604" s="526"/>
      <c r="G2604" s="521"/>
    </row>
    <row r="2605" spans="1:7">
      <c r="A2605" s="521"/>
      <c r="B2605" s="521"/>
      <c r="C2605" s="525"/>
      <c r="D2605" s="521"/>
      <c r="E2605" s="521"/>
      <c r="F2605" s="526"/>
      <c r="G2605" s="521"/>
    </row>
    <row r="2606" spans="1:7">
      <c r="A2606" s="521"/>
      <c r="B2606" s="521"/>
      <c r="C2606" s="525"/>
      <c r="D2606" s="521"/>
      <c r="E2606" s="521"/>
      <c r="F2606" s="526"/>
      <c r="G2606" s="521"/>
    </row>
    <row r="2607" spans="1:7">
      <c r="A2607" s="521"/>
      <c r="B2607" s="521"/>
      <c r="C2607" s="525"/>
      <c r="D2607" s="521"/>
      <c r="E2607" s="521"/>
      <c r="F2607" s="526"/>
      <c r="G2607" s="521"/>
    </row>
    <row r="2608" spans="1:7">
      <c r="A2608" s="521"/>
      <c r="B2608" s="521"/>
      <c r="C2608" s="525"/>
      <c r="D2608" s="521"/>
      <c r="E2608" s="521"/>
      <c r="F2608" s="526"/>
      <c r="G2608" s="521"/>
    </row>
    <row r="2609" spans="1:7">
      <c r="A2609" s="521"/>
      <c r="B2609" s="521"/>
      <c r="C2609" s="525"/>
      <c r="D2609" s="521"/>
      <c r="E2609" s="521"/>
      <c r="F2609" s="526"/>
      <c r="G2609" s="521"/>
    </row>
    <row r="2610" spans="1:7">
      <c r="A2610" s="521"/>
      <c r="B2610" s="521"/>
      <c r="C2610" s="525"/>
      <c r="D2610" s="521"/>
      <c r="E2610" s="521"/>
      <c r="F2610" s="526"/>
      <c r="G2610" s="521"/>
    </row>
    <row r="2611" spans="1:7">
      <c r="A2611" s="521"/>
      <c r="B2611" s="521"/>
      <c r="C2611" s="525"/>
      <c r="D2611" s="521"/>
      <c r="E2611" s="521"/>
      <c r="F2611" s="526"/>
      <c r="G2611" s="521"/>
    </row>
    <row r="2612" spans="1:7">
      <c r="A2612" s="521"/>
      <c r="B2612" s="521"/>
      <c r="C2612" s="525"/>
      <c r="D2612" s="521"/>
      <c r="E2612" s="521"/>
      <c r="F2612" s="526"/>
      <c r="G2612" s="521"/>
    </row>
    <row r="2613" spans="1:7">
      <c r="A2613" s="521"/>
      <c r="B2613" s="521"/>
      <c r="C2613" s="525"/>
      <c r="D2613" s="521"/>
      <c r="E2613" s="521"/>
      <c r="F2613" s="526"/>
      <c r="G2613" s="521"/>
    </row>
    <row r="2614" spans="1:7">
      <c r="A2614" s="521"/>
      <c r="B2614" s="521"/>
      <c r="C2614" s="525"/>
      <c r="D2614" s="521"/>
      <c r="E2614" s="521"/>
      <c r="F2614" s="526"/>
      <c r="G2614" s="521"/>
    </row>
    <row r="2615" spans="1:7">
      <c r="A2615" s="521"/>
      <c r="B2615" s="521"/>
      <c r="C2615" s="525"/>
      <c r="D2615" s="521"/>
      <c r="E2615" s="521"/>
      <c r="F2615" s="526"/>
      <c r="G2615" s="521"/>
    </row>
    <row r="2616" spans="1:7">
      <c r="A2616" s="521"/>
      <c r="B2616" s="521"/>
      <c r="C2616" s="525"/>
      <c r="D2616" s="521"/>
      <c r="E2616" s="521"/>
      <c r="F2616" s="526"/>
      <c r="G2616" s="521"/>
    </row>
    <row r="2617" spans="1:7">
      <c r="A2617" s="521"/>
      <c r="B2617" s="521"/>
      <c r="C2617" s="525"/>
      <c r="D2617" s="521"/>
      <c r="E2617" s="521"/>
      <c r="F2617" s="526"/>
      <c r="G2617" s="521"/>
    </row>
    <row r="2618" spans="1:7">
      <c r="A2618" s="521"/>
      <c r="B2618" s="521"/>
      <c r="C2618" s="525"/>
      <c r="D2618" s="521"/>
      <c r="E2618" s="521"/>
      <c r="F2618" s="526"/>
      <c r="G2618" s="521"/>
    </row>
    <row r="2619" spans="1:7">
      <c r="A2619" s="521"/>
      <c r="B2619" s="521"/>
      <c r="C2619" s="525"/>
      <c r="D2619" s="521"/>
      <c r="E2619" s="521"/>
      <c r="F2619" s="526"/>
      <c r="G2619" s="521"/>
    </row>
    <row r="2620" spans="1:7">
      <c r="A2620" s="521"/>
      <c r="B2620" s="521"/>
      <c r="C2620" s="525"/>
      <c r="D2620" s="521"/>
      <c r="E2620" s="521"/>
      <c r="F2620" s="526"/>
      <c r="G2620" s="521"/>
    </row>
    <row r="2621" spans="1:7">
      <c r="A2621" s="521"/>
      <c r="B2621" s="521"/>
      <c r="C2621" s="525"/>
      <c r="D2621" s="521"/>
      <c r="E2621" s="521"/>
      <c r="F2621" s="526"/>
      <c r="G2621" s="521"/>
    </row>
    <row r="2622" spans="1:7">
      <c r="A2622" s="521"/>
      <c r="B2622" s="521"/>
      <c r="C2622" s="525"/>
      <c r="D2622" s="521"/>
      <c r="E2622" s="521"/>
      <c r="F2622" s="526"/>
      <c r="G2622" s="521"/>
    </row>
    <row r="2623" spans="1:7">
      <c r="A2623" s="521"/>
      <c r="B2623" s="521"/>
      <c r="C2623" s="525"/>
      <c r="D2623" s="521"/>
      <c r="E2623" s="521"/>
      <c r="F2623" s="526"/>
      <c r="G2623" s="521"/>
    </row>
    <row r="2624" spans="1:7">
      <c r="A2624" s="521"/>
      <c r="B2624" s="521"/>
      <c r="C2624" s="525"/>
      <c r="D2624" s="521"/>
      <c r="E2624" s="521"/>
      <c r="F2624" s="526"/>
      <c r="G2624" s="521"/>
    </row>
    <row r="2625" spans="1:7">
      <c r="A2625" s="521"/>
      <c r="B2625" s="521"/>
      <c r="C2625" s="525"/>
      <c r="D2625" s="521"/>
      <c r="E2625" s="521"/>
      <c r="F2625" s="526"/>
      <c r="G2625" s="521"/>
    </row>
    <row r="2626" spans="1:7">
      <c r="A2626" s="521"/>
      <c r="B2626" s="521"/>
      <c r="C2626" s="525"/>
      <c r="D2626" s="521"/>
      <c r="E2626" s="521"/>
      <c r="F2626" s="526"/>
      <c r="G2626" s="521"/>
    </row>
    <row r="2627" spans="1:7">
      <c r="A2627" s="521"/>
      <c r="B2627" s="521"/>
      <c r="C2627" s="525"/>
      <c r="D2627" s="521"/>
      <c r="E2627" s="521"/>
      <c r="F2627" s="526"/>
      <c r="G2627" s="521"/>
    </row>
    <row r="2628" spans="1:7">
      <c r="A2628" s="521"/>
      <c r="B2628" s="521"/>
      <c r="C2628" s="525"/>
      <c r="D2628" s="521"/>
      <c r="E2628" s="521"/>
      <c r="F2628" s="526"/>
      <c r="G2628" s="521"/>
    </row>
    <row r="2629" spans="1:7">
      <c r="A2629" s="521"/>
      <c r="B2629" s="521"/>
      <c r="C2629" s="525"/>
      <c r="D2629" s="521"/>
      <c r="E2629" s="521"/>
      <c r="F2629" s="526"/>
      <c r="G2629" s="521"/>
    </row>
    <row r="2630" spans="1:7">
      <c r="A2630" s="521"/>
      <c r="B2630" s="521"/>
      <c r="C2630" s="525"/>
      <c r="D2630" s="521"/>
      <c r="E2630" s="521"/>
      <c r="F2630" s="526"/>
      <c r="G2630" s="521"/>
    </row>
    <row r="2631" spans="1:7">
      <c r="A2631" s="521"/>
      <c r="B2631" s="521"/>
      <c r="C2631" s="525"/>
      <c r="D2631" s="521"/>
      <c r="E2631" s="521"/>
      <c r="F2631" s="526"/>
      <c r="G2631" s="521"/>
    </row>
    <row r="2632" spans="1:7">
      <c r="A2632" s="521"/>
      <c r="B2632" s="521"/>
      <c r="C2632" s="525"/>
      <c r="D2632" s="521"/>
      <c r="E2632" s="521"/>
      <c r="F2632" s="526"/>
      <c r="G2632" s="521"/>
    </row>
    <row r="2633" spans="1:7">
      <c r="A2633" s="521"/>
      <c r="B2633" s="521"/>
      <c r="C2633" s="525"/>
      <c r="D2633" s="521"/>
      <c r="E2633" s="521"/>
      <c r="F2633" s="526"/>
      <c r="G2633" s="521"/>
    </row>
    <row r="2634" spans="1:7">
      <c r="A2634" s="521"/>
      <c r="B2634" s="521"/>
      <c r="C2634" s="525"/>
      <c r="D2634" s="521"/>
      <c r="E2634" s="521"/>
      <c r="F2634" s="526"/>
      <c r="G2634" s="521"/>
    </row>
    <row r="2635" spans="1:7">
      <c r="A2635" s="521"/>
      <c r="B2635" s="521"/>
      <c r="C2635" s="525"/>
      <c r="D2635" s="521"/>
      <c r="E2635" s="521"/>
      <c r="F2635" s="526"/>
      <c r="G2635" s="521"/>
    </row>
    <row r="2636" spans="1:7">
      <c r="A2636" s="521"/>
      <c r="B2636" s="521"/>
      <c r="C2636" s="525"/>
      <c r="D2636" s="521"/>
      <c r="E2636" s="521"/>
      <c r="F2636" s="526"/>
      <c r="G2636" s="521"/>
    </row>
    <row r="2637" spans="1:7">
      <c r="A2637" s="521"/>
      <c r="B2637" s="521"/>
      <c r="C2637" s="525"/>
      <c r="D2637" s="521"/>
      <c r="E2637" s="521"/>
      <c r="F2637" s="526"/>
      <c r="G2637" s="521"/>
    </row>
    <row r="2638" spans="1:7">
      <c r="A2638" s="521"/>
      <c r="B2638" s="521"/>
      <c r="C2638" s="525"/>
      <c r="D2638" s="521"/>
      <c r="E2638" s="521"/>
      <c r="F2638" s="526"/>
      <c r="G2638" s="521"/>
    </row>
    <row r="2639" spans="1:7">
      <c r="A2639" s="521"/>
      <c r="B2639" s="521"/>
      <c r="C2639" s="525"/>
      <c r="D2639" s="521"/>
      <c r="E2639" s="521"/>
      <c r="F2639" s="526"/>
      <c r="G2639" s="521"/>
    </row>
    <row r="2640" spans="1:7">
      <c r="A2640" s="521"/>
      <c r="B2640" s="521"/>
      <c r="C2640" s="525"/>
      <c r="D2640" s="521"/>
      <c r="E2640" s="521"/>
      <c r="F2640" s="526"/>
      <c r="G2640" s="521"/>
    </row>
    <row r="2641" spans="1:7">
      <c r="A2641" s="521"/>
      <c r="B2641" s="521"/>
      <c r="C2641" s="525"/>
      <c r="D2641" s="521"/>
      <c r="E2641" s="521"/>
      <c r="F2641" s="526"/>
      <c r="G2641" s="521"/>
    </row>
    <row r="2642" spans="1:7">
      <c r="A2642" s="521"/>
      <c r="B2642" s="521"/>
      <c r="C2642" s="525"/>
      <c r="D2642" s="521"/>
      <c r="E2642" s="521"/>
      <c r="F2642" s="526"/>
      <c r="G2642" s="521"/>
    </row>
    <row r="2643" spans="1:7">
      <c r="A2643" s="521"/>
      <c r="B2643" s="521"/>
      <c r="C2643" s="525"/>
      <c r="D2643" s="521"/>
      <c r="E2643" s="521"/>
      <c r="F2643" s="526"/>
      <c r="G2643" s="521"/>
    </row>
    <row r="2644" spans="1:7">
      <c r="A2644" s="521"/>
      <c r="B2644" s="521"/>
      <c r="C2644" s="525"/>
      <c r="D2644" s="521"/>
      <c r="E2644" s="521"/>
      <c r="F2644" s="526"/>
      <c r="G2644" s="521"/>
    </row>
    <row r="2645" spans="1:7">
      <c r="A2645" s="521"/>
      <c r="B2645" s="521"/>
      <c r="C2645" s="525"/>
      <c r="D2645" s="521"/>
      <c r="E2645" s="521"/>
      <c r="F2645" s="526"/>
      <c r="G2645" s="521"/>
    </row>
    <row r="2646" spans="1:7">
      <c r="A2646" s="521"/>
      <c r="B2646" s="521"/>
      <c r="C2646" s="525"/>
      <c r="D2646" s="521"/>
      <c r="E2646" s="521"/>
      <c r="F2646" s="526"/>
      <c r="G2646" s="521"/>
    </row>
    <row r="2647" spans="1:7">
      <c r="A2647" s="521"/>
      <c r="B2647" s="521"/>
      <c r="C2647" s="525"/>
      <c r="D2647" s="521"/>
      <c r="E2647" s="521"/>
      <c r="F2647" s="526"/>
      <c r="G2647" s="521"/>
    </row>
    <row r="2648" spans="1:7">
      <c r="A2648" s="521"/>
      <c r="B2648" s="521"/>
      <c r="C2648" s="525"/>
      <c r="D2648" s="521"/>
      <c r="E2648" s="521"/>
      <c r="F2648" s="526"/>
      <c r="G2648" s="521"/>
    </row>
    <row r="2649" spans="1:7">
      <c r="A2649" s="521"/>
      <c r="B2649" s="521"/>
      <c r="C2649" s="525"/>
      <c r="D2649" s="521"/>
      <c r="E2649" s="521"/>
      <c r="F2649" s="526"/>
      <c r="G2649" s="521"/>
    </row>
    <row r="2650" spans="1:7">
      <c r="A2650" s="521"/>
      <c r="B2650" s="521"/>
      <c r="C2650" s="525"/>
      <c r="D2650" s="521"/>
      <c r="E2650" s="521"/>
      <c r="F2650" s="526"/>
      <c r="G2650" s="521"/>
    </row>
    <row r="2651" spans="1:7">
      <c r="A2651" s="521"/>
      <c r="B2651" s="521"/>
      <c r="C2651" s="525"/>
      <c r="D2651" s="521"/>
      <c r="E2651" s="521"/>
      <c r="F2651" s="526"/>
      <c r="G2651" s="521"/>
    </row>
    <row r="2652" spans="1:7">
      <c r="A2652" s="521"/>
      <c r="B2652" s="521"/>
      <c r="C2652" s="525"/>
      <c r="D2652" s="521"/>
      <c r="E2652" s="521"/>
      <c r="F2652" s="526"/>
      <c r="G2652" s="521"/>
    </row>
    <row r="2653" spans="1:7">
      <c r="A2653" s="521"/>
      <c r="B2653" s="521"/>
      <c r="C2653" s="525"/>
      <c r="D2653" s="521"/>
      <c r="E2653" s="521"/>
      <c r="F2653" s="526"/>
      <c r="G2653" s="521"/>
    </row>
    <row r="2654" spans="1:7">
      <c r="A2654" s="521"/>
      <c r="B2654" s="521"/>
      <c r="C2654" s="525"/>
      <c r="D2654" s="521"/>
      <c r="E2654" s="521"/>
      <c r="F2654" s="526"/>
      <c r="G2654" s="521"/>
    </row>
    <row r="2655" spans="1:7">
      <c r="A2655" s="521"/>
      <c r="B2655" s="521"/>
      <c r="C2655" s="525"/>
      <c r="D2655" s="521"/>
      <c r="E2655" s="521"/>
      <c r="F2655" s="526"/>
      <c r="G2655" s="521"/>
    </row>
    <row r="2656" spans="1:7">
      <c r="A2656" s="521"/>
      <c r="B2656" s="521"/>
      <c r="C2656" s="525"/>
      <c r="D2656" s="521"/>
      <c r="E2656" s="521"/>
      <c r="F2656" s="526"/>
      <c r="G2656" s="521"/>
    </row>
    <row r="2657" spans="1:7">
      <c r="A2657" s="521"/>
      <c r="B2657" s="521"/>
      <c r="C2657" s="525"/>
      <c r="D2657" s="521"/>
      <c r="E2657" s="521"/>
      <c r="F2657" s="526"/>
      <c r="G2657" s="521"/>
    </row>
    <row r="2658" spans="1:7">
      <c r="A2658" s="521"/>
      <c r="B2658" s="521"/>
      <c r="C2658" s="525"/>
      <c r="D2658" s="521"/>
      <c r="E2658" s="521"/>
      <c r="F2658" s="526"/>
      <c r="G2658" s="521"/>
    </row>
    <row r="2659" spans="1:7">
      <c r="A2659" s="521"/>
      <c r="B2659" s="521"/>
      <c r="C2659" s="525"/>
      <c r="D2659" s="521"/>
      <c r="E2659" s="521"/>
      <c r="F2659" s="526"/>
      <c r="G2659" s="521"/>
    </row>
    <row r="2660" spans="1:7">
      <c r="A2660" s="521"/>
      <c r="B2660" s="521"/>
      <c r="C2660" s="525"/>
      <c r="D2660" s="521"/>
      <c r="E2660" s="521"/>
      <c r="F2660" s="526"/>
      <c r="G2660" s="521"/>
    </row>
    <row r="2661" spans="1:7">
      <c r="A2661" s="521"/>
      <c r="B2661" s="521"/>
      <c r="C2661" s="525"/>
      <c r="D2661" s="521"/>
      <c r="E2661" s="521"/>
      <c r="F2661" s="526"/>
      <c r="G2661" s="521"/>
    </row>
    <row r="2662" spans="1:7">
      <c r="A2662" s="521"/>
      <c r="B2662" s="521"/>
      <c r="C2662" s="525"/>
      <c r="D2662" s="521"/>
      <c r="E2662" s="521"/>
      <c r="F2662" s="526"/>
      <c r="G2662" s="521"/>
    </row>
    <row r="2663" spans="1:7">
      <c r="A2663" s="521"/>
      <c r="B2663" s="521"/>
      <c r="C2663" s="525"/>
      <c r="D2663" s="521"/>
      <c r="E2663" s="521"/>
      <c r="F2663" s="526"/>
      <c r="G2663" s="521"/>
    </row>
    <row r="2664" spans="1:7">
      <c r="A2664" s="521"/>
      <c r="B2664" s="521"/>
      <c r="C2664" s="525"/>
      <c r="D2664" s="521"/>
      <c r="E2664" s="521"/>
      <c r="F2664" s="526"/>
      <c r="G2664" s="521"/>
    </row>
    <row r="2665" spans="1:7">
      <c r="A2665" s="521"/>
      <c r="B2665" s="521"/>
      <c r="C2665" s="525"/>
      <c r="D2665" s="521"/>
      <c r="E2665" s="521"/>
      <c r="F2665" s="526"/>
      <c r="G2665" s="521"/>
    </row>
    <row r="2666" spans="1:7">
      <c r="A2666" s="521"/>
      <c r="B2666" s="521"/>
      <c r="C2666" s="525"/>
      <c r="D2666" s="521"/>
      <c r="E2666" s="521"/>
      <c r="F2666" s="526"/>
      <c r="G2666" s="521"/>
    </row>
    <row r="2667" spans="1:7">
      <c r="A2667" s="521"/>
      <c r="B2667" s="521"/>
      <c r="C2667" s="525"/>
      <c r="D2667" s="521"/>
      <c r="E2667" s="521"/>
      <c r="F2667" s="526"/>
      <c r="G2667" s="521"/>
    </row>
    <row r="2668" spans="1:7">
      <c r="A2668" s="521"/>
      <c r="B2668" s="521"/>
      <c r="C2668" s="525"/>
      <c r="D2668" s="521"/>
      <c r="E2668" s="521"/>
      <c r="F2668" s="526"/>
      <c r="G2668" s="521"/>
    </row>
    <row r="2669" spans="1:7">
      <c r="A2669" s="521"/>
      <c r="B2669" s="521"/>
      <c r="C2669" s="525"/>
      <c r="D2669" s="521"/>
      <c r="E2669" s="521"/>
      <c r="F2669" s="526"/>
      <c r="G2669" s="521"/>
    </row>
    <row r="2670" spans="1:7">
      <c r="A2670" s="521"/>
      <c r="B2670" s="521"/>
      <c r="C2670" s="525"/>
      <c r="D2670" s="521"/>
      <c r="E2670" s="521"/>
      <c r="F2670" s="526"/>
      <c r="G2670" s="521"/>
    </row>
    <row r="2671" spans="1:7">
      <c r="A2671" s="521"/>
      <c r="B2671" s="521"/>
      <c r="C2671" s="525"/>
      <c r="D2671" s="521"/>
      <c r="E2671" s="521"/>
      <c r="F2671" s="526"/>
      <c r="G2671" s="521"/>
    </row>
    <row r="2672" spans="1:7">
      <c r="A2672" s="521"/>
      <c r="B2672" s="521"/>
      <c r="C2672" s="525"/>
      <c r="D2672" s="521"/>
      <c r="E2672" s="521"/>
      <c r="F2672" s="526"/>
      <c r="G2672" s="521"/>
    </row>
    <row r="2673" spans="1:7">
      <c r="A2673" s="521"/>
      <c r="B2673" s="521"/>
      <c r="C2673" s="525"/>
      <c r="D2673" s="521"/>
      <c r="E2673" s="521"/>
      <c r="F2673" s="526"/>
      <c r="G2673" s="521"/>
    </row>
    <row r="2674" spans="1:7">
      <c r="A2674" s="521"/>
      <c r="B2674" s="521"/>
      <c r="C2674" s="525"/>
      <c r="D2674" s="521"/>
      <c r="E2674" s="521"/>
      <c r="F2674" s="526"/>
      <c r="G2674" s="521"/>
    </row>
    <row r="2675" spans="1:7">
      <c r="A2675" s="521"/>
      <c r="B2675" s="521"/>
      <c r="C2675" s="525"/>
      <c r="D2675" s="521"/>
      <c r="E2675" s="521"/>
      <c r="F2675" s="526"/>
      <c r="G2675" s="521"/>
    </row>
    <row r="2676" spans="1:7">
      <c r="A2676" s="521"/>
      <c r="B2676" s="521"/>
      <c r="C2676" s="525"/>
      <c r="D2676" s="521"/>
      <c r="E2676" s="521"/>
      <c r="F2676" s="526"/>
      <c r="G2676" s="521"/>
    </row>
    <row r="2677" spans="1:7">
      <c r="A2677" s="521"/>
      <c r="B2677" s="521"/>
      <c r="C2677" s="525"/>
      <c r="D2677" s="521"/>
      <c r="E2677" s="521"/>
      <c r="F2677" s="526"/>
      <c r="G2677" s="521"/>
    </row>
    <row r="2678" spans="1:7">
      <c r="A2678" s="521"/>
      <c r="B2678" s="521"/>
      <c r="C2678" s="525"/>
      <c r="D2678" s="521"/>
      <c r="E2678" s="521"/>
      <c r="F2678" s="526"/>
      <c r="G2678" s="521"/>
    </row>
    <row r="2679" spans="1:7">
      <c r="A2679" s="521"/>
      <c r="B2679" s="521"/>
      <c r="C2679" s="525"/>
      <c r="D2679" s="521"/>
      <c r="E2679" s="521"/>
      <c r="F2679" s="526"/>
      <c r="G2679" s="521"/>
    </row>
    <row r="2680" spans="1:7">
      <c r="A2680" s="521"/>
      <c r="B2680" s="521"/>
      <c r="C2680" s="525"/>
      <c r="D2680" s="521"/>
      <c r="E2680" s="521"/>
      <c r="F2680" s="526"/>
      <c r="G2680" s="521"/>
    </row>
    <row r="2681" spans="1:7">
      <c r="A2681" s="521"/>
      <c r="B2681" s="521"/>
      <c r="C2681" s="525"/>
      <c r="D2681" s="521"/>
      <c r="E2681" s="521"/>
      <c r="F2681" s="526"/>
      <c r="G2681" s="521"/>
    </row>
    <row r="2682" spans="1:7">
      <c r="A2682" s="521"/>
      <c r="B2682" s="521"/>
      <c r="C2682" s="525"/>
      <c r="D2682" s="521"/>
      <c r="E2682" s="521"/>
      <c r="F2682" s="526"/>
      <c r="G2682" s="521"/>
    </row>
    <row r="2683" spans="1:7">
      <c r="A2683" s="521"/>
      <c r="B2683" s="521"/>
      <c r="C2683" s="525"/>
      <c r="D2683" s="521"/>
      <c r="E2683" s="521"/>
      <c r="F2683" s="526"/>
      <c r="G2683" s="521"/>
    </row>
    <row r="2684" spans="1:7">
      <c r="A2684" s="521"/>
      <c r="B2684" s="521"/>
      <c r="C2684" s="525"/>
      <c r="D2684" s="521"/>
      <c r="E2684" s="521"/>
      <c r="F2684" s="526"/>
      <c r="G2684" s="521"/>
    </row>
    <row r="2685" spans="1:7">
      <c r="A2685" s="521"/>
      <c r="B2685" s="521"/>
      <c r="C2685" s="525"/>
      <c r="D2685" s="521"/>
      <c r="E2685" s="521"/>
      <c r="F2685" s="526"/>
      <c r="G2685" s="521"/>
    </row>
    <row r="2686" spans="1:7">
      <c r="A2686" s="521"/>
      <c r="B2686" s="521"/>
      <c r="C2686" s="525"/>
      <c r="D2686" s="521"/>
      <c r="E2686" s="521"/>
      <c r="F2686" s="526"/>
      <c r="G2686" s="521"/>
    </row>
    <row r="2687" spans="1:7">
      <c r="A2687" s="521"/>
      <c r="B2687" s="521"/>
      <c r="C2687" s="525"/>
      <c r="D2687" s="521"/>
      <c r="E2687" s="521"/>
      <c r="F2687" s="526"/>
      <c r="G2687" s="521"/>
    </row>
    <row r="2688" spans="1:7">
      <c r="A2688" s="521"/>
      <c r="B2688" s="521"/>
      <c r="C2688" s="525"/>
      <c r="D2688" s="521"/>
      <c r="E2688" s="521"/>
      <c r="F2688" s="526"/>
      <c r="G2688" s="521"/>
    </row>
    <row r="2689" spans="1:7">
      <c r="A2689" s="521"/>
      <c r="B2689" s="521"/>
      <c r="C2689" s="525"/>
      <c r="D2689" s="521"/>
      <c r="E2689" s="521"/>
      <c r="F2689" s="526"/>
      <c r="G2689" s="521"/>
    </row>
    <row r="2690" spans="1:7">
      <c r="A2690" s="521"/>
      <c r="B2690" s="521"/>
      <c r="C2690" s="525"/>
      <c r="D2690" s="521"/>
      <c r="E2690" s="521"/>
      <c r="F2690" s="526"/>
      <c r="G2690" s="521"/>
    </row>
    <row r="2691" spans="1:7">
      <c r="A2691" s="521"/>
      <c r="B2691" s="521"/>
      <c r="C2691" s="525"/>
      <c r="D2691" s="521"/>
      <c r="E2691" s="521"/>
      <c r="F2691" s="526"/>
      <c r="G2691" s="521"/>
    </row>
    <row r="2692" spans="1:7">
      <c r="A2692" s="521"/>
      <c r="B2692" s="521"/>
      <c r="C2692" s="525"/>
      <c r="D2692" s="521"/>
      <c r="E2692" s="521"/>
      <c r="F2692" s="526"/>
      <c r="G2692" s="521"/>
    </row>
    <row r="2693" spans="1:7">
      <c r="A2693" s="521"/>
      <c r="B2693" s="521"/>
      <c r="C2693" s="525"/>
      <c r="D2693" s="521"/>
      <c r="E2693" s="521"/>
      <c r="F2693" s="526"/>
      <c r="G2693" s="521"/>
    </row>
    <row r="2694" spans="1:7">
      <c r="A2694" s="521"/>
      <c r="B2694" s="521"/>
      <c r="C2694" s="525"/>
      <c r="D2694" s="521"/>
      <c r="E2694" s="521"/>
      <c r="F2694" s="526"/>
      <c r="G2694" s="521"/>
    </row>
    <row r="2695" spans="1:7">
      <c r="A2695" s="521"/>
      <c r="B2695" s="521"/>
      <c r="C2695" s="525"/>
      <c r="D2695" s="521"/>
      <c r="E2695" s="521"/>
      <c r="F2695" s="526"/>
      <c r="G2695" s="521"/>
    </row>
    <row r="2696" spans="1:7">
      <c r="A2696" s="521"/>
      <c r="B2696" s="521"/>
      <c r="C2696" s="525"/>
      <c r="D2696" s="521"/>
      <c r="E2696" s="521"/>
      <c r="F2696" s="526"/>
      <c r="G2696" s="521"/>
    </row>
    <row r="2697" spans="1:7">
      <c r="A2697" s="521"/>
      <c r="B2697" s="521"/>
      <c r="C2697" s="525"/>
      <c r="D2697" s="521"/>
      <c r="E2697" s="521"/>
      <c r="F2697" s="526"/>
      <c r="G2697" s="521"/>
    </row>
    <row r="2698" spans="1:7">
      <c r="A2698" s="521"/>
      <c r="B2698" s="521"/>
      <c r="C2698" s="525"/>
      <c r="D2698" s="521"/>
      <c r="E2698" s="521"/>
      <c r="F2698" s="526"/>
      <c r="G2698" s="521"/>
    </row>
    <row r="2699" spans="1:7">
      <c r="A2699" s="521"/>
      <c r="B2699" s="521"/>
      <c r="C2699" s="525"/>
      <c r="D2699" s="521"/>
      <c r="E2699" s="521"/>
      <c r="F2699" s="526"/>
      <c r="G2699" s="521"/>
    </row>
    <row r="2700" spans="1:7">
      <c r="A2700" s="521"/>
      <c r="B2700" s="521"/>
      <c r="C2700" s="525"/>
      <c r="D2700" s="521"/>
      <c r="E2700" s="521"/>
      <c r="F2700" s="526"/>
      <c r="G2700" s="521"/>
    </row>
    <row r="2701" spans="1:7">
      <c r="A2701" s="521"/>
      <c r="B2701" s="521"/>
      <c r="C2701" s="525"/>
      <c r="D2701" s="521"/>
      <c r="E2701" s="521"/>
      <c r="F2701" s="526"/>
      <c r="G2701" s="521"/>
    </row>
    <row r="2702" spans="1:7">
      <c r="A2702" s="521"/>
      <c r="B2702" s="521"/>
      <c r="C2702" s="525"/>
      <c r="D2702" s="521"/>
      <c r="E2702" s="521"/>
      <c r="F2702" s="526"/>
      <c r="G2702" s="521"/>
    </row>
    <row r="2703" spans="1:7">
      <c r="A2703" s="521"/>
      <c r="B2703" s="521"/>
      <c r="C2703" s="525"/>
      <c r="D2703" s="521"/>
      <c r="E2703" s="521"/>
      <c r="F2703" s="526"/>
      <c r="G2703" s="521"/>
    </row>
    <row r="2704" spans="1:7">
      <c r="A2704" s="521"/>
      <c r="B2704" s="521"/>
      <c r="C2704" s="525"/>
      <c r="D2704" s="521"/>
      <c r="E2704" s="521"/>
      <c r="F2704" s="526"/>
      <c r="G2704" s="521"/>
    </row>
    <row r="2705" spans="1:7">
      <c r="A2705" s="521"/>
      <c r="B2705" s="521"/>
      <c r="C2705" s="525"/>
      <c r="D2705" s="521"/>
      <c r="E2705" s="521"/>
      <c r="F2705" s="526"/>
      <c r="G2705" s="521"/>
    </row>
    <row r="2706" spans="1:7">
      <c r="A2706" s="521"/>
      <c r="B2706" s="521"/>
      <c r="C2706" s="525"/>
      <c r="D2706" s="521"/>
      <c r="E2706" s="521"/>
      <c r="F2706" s="526"/>
      <c r="G2706" s="521"/>
    </row>
    <row r="2707" spans="1:7">
      <c r="A2707" s="521"/>
      <c r="B2707" s="521"/>
      <c r="C2707" s="525"/>
      <c r="D2707" s="521"/>
      <c r="E2707" s="521"/>
      <c r="F2707" s="526"/>
      <c r="G2707" s="521"/>
    </row>
    <row r="2708" spans="1:7">
      <c r="A2708" s="521"/>
      <c r="B2708" s="521"/>
      <c r="C2708" s="525"/>
      <c r="D2708" s="521"/>
      <c r="E2708" s="521"/>
      <c r="F2708" s="526"/>
      <c r="G2708" s="521"/>
    </row>
    <row r="2709" spans="1:7">
      <c r="A2709" s="521"/>
      <c r="B2709" s="521"/>
      <c r="C2709" s="525"/>
      <c r="D2709" s="521"/>
      <c r="E2709" s="521"/>
      <c r="F2709" s="526"/>
      <c r="G2709" s="521"/>
    </row>
    <row r="2710" spans="1:7">
      <c r="A2710" s="521"/>
      <c r="B2710" s="521"/>
      <c r="C2710" s="525"/>
      <c r="D2710" s="521"/>
      <c r="E2710" s="521"/>
      <c r="F2710" s="526"/>
      <c r="G2710" s="521"/>
    </row>
    <row r="2711" spans="1:7">
      <c r="A2711" s="521"/>
      <c r="B2711" s="521"/>
      <c r="C2711" s="525"/>
      <c r="D2711" s="521"/>
      <c r="E2711" s="521"/>
      <c r="F2711" s="526"/>
      <c r="G2711" s="521"/>
    </row>
    <row r="2712" spans="1:7">
      <c r="A2712" s="521"/>
      <c r="B2712" s="521"/>
      <c r="C2712" s="525"/>
      <c r="D2712" s="521"/>
      <c r="E2712" s="521"/>
      <c r="F2712" s="526"/>
      <c r="G2712" s="521"/>
    </row>
    <row r="2713" spans="1:7">
      <c r="A2713" s="521"/>
      <c r="B2713" s="521"/>
      <c r="C2713" s="525"/>
      <c r="D2713" s="521"/>
      <c r="E2713" s="521"/>
      <c r="F2713" s="526"/>
      <c r="G2713" s="521"/>
    </row>
    <row r="2714" spans="1:7">
      <c r="A2714" s="521"/>
      <c r="B2714" s="521"/>
      <c r="C2714" s="525"/>
      <c r="D2714" s="521"/>
      <c r="E2714" s="521"/>
      <c r="F2714" s="526"/>
      <c r="G2714" s="521"/>
    </row>
    <row r="2715" spans="1:7">
      <c r="A2715" s="521"/>
      <c r="B2715" s="521"/>
      <c r="C2715" s="525"/>
      <c r="D2715" s="521"/>
      <c r="E2715" s="521"/>
      <c r="F2715" s="526"/>
      <c r="G2715" s="521"/>
    </row>
    <row r="2716" spans="1:7">
      <c r="A2716" s="521"/>
      <c r="B2716" s="521"/>
      <c r="C2716" s="525"/>
      <c r="D2716" s="521"/>
      <c r="E2716" s="521"/>
      <c r="F2716" s="526"/>
      <c r="G2716" s="521"/>
    </row>
    <row r="2717" spans="1:7">
      <c r="A2717" s="521"/>
      <c r="B2717" s="521"/>
      <c r="C2717" s="525"/>
      <c r="D2717" s="521"/>
      <c r="E2717" s="521"/>
      <c r="F2717" s="526"/>
      <c r="G2717" s="521"/>
    </row>
    <row r="2718" spans="1:7">
      <c r="A2718" s="521"/>
      <c r="B2718" s="521"/>
      <c r="C2718" s="525"/>
      <c r="D2718" s="521"/>
      <c r="E2718" s="521"/>
      <c r="F2718" s="526"/>
      <c r="G2718" s="521"/>
    </row>
    <row r="2719" spans="1:7">
      <c r="A2719" s="521"/>
      <c r="B2719" s="521"/>
      <c r="C2719" s="525"/>
      <c r="D2719" s="521"/>
      <c r="E2719" s="521"/>
      <c r="F2719" s="526"/>
      <c r="G2719" s="521"/>
    </row>
    <row r="2720" spans="1:7">
      <c r="A2720" s="521"/>
      <c r="B2720" s="521"/>
      <c r="C2720" s="525"/>
      <c r="D2720" s="521"/>
      <c r="E2720" s="521"/>
      <c r="F2720" s="526"/>
      <c r="G2720" s="521"/>
    </row>
    <row r="2721" spans="1:7">
      <c r="A2721" s="521"/>
      <c r="B2721" s="521"/>
      <c r="C2721" s="525"/>
      <c r="D2721" s="521"/>
      <c r="E2721" s="521"/>
      <c r="F2721" s="526"/>
      <c r="G2721" s="521"/>
    </row>
    <row r="2722" spans="1:7">
      <c r="A2722" s="521"/>
      <c r="B2722" s="521"/>
      <c r="C2722" s="525"/>
      <c r="D2722" s="521"/>
      <c r="E2722" s="521"/>
      <c r="F2722" s="526"/>
      <c r="G2722" s="521"/>
    </row>
    <row r="2723" spans="1:7">
      <c r="A2723" s="521"/>
      <c r="B2723" s="521"/>
      <c r="C2723" s="525"/>
      <c r="D2723" s="521"/>
      <c r="E2723" s="521"/>
      <c r="F2723" s="526"/>
      <c r="G2723" s="521"/>
    </row>
    <row r="2724" spans="1:7">
      <c r="A2724" s="521"/>
      <c r="B2724" s="521"/>
      <c r="C2724" s="525"/>
      <c r="D2724" s="521"/>
      <c r="E2724" s="521"/>
      <c r="F2724" s="526"/>
      <c r="G2724" s="521"/>
    </row>
    <row r="2725" spans="1:7">
      <c r="A2725" s="521"/>
      <c r="B2725" s="521"/>
      <c r="C2725" s="525"/>
      <c r="D2725" s="521"/>
      <c r="E2725" s="521"/>
      <c r="F2725" s="526"/>
      <c r="G2725" s="521"/>
    </row>
    <row r="2726" spans="1:7">
      <c r="A2726" s="521"/>
      <c r="B2726" s="521"/>
      <c r="C2726" s="525"/>
      <c r="D2726" s="521"/>
      <c r="E2726" s="521"/>
      <c r="F2726" s="526"/>
      <c r="G2726" s="521"/>
    </row>
    <row r="2727" spans="1:7">
      <c r="A2727" s="521"/>
      <c r="B2727" s="521"/>
      <c r="C2727" s="525"/>
      <c r="D2727" s="521"/>
      <c r="E2727" s="521"/>
      <c r="F2727" s="526"/>
      <c r="G2727" s="521"/>
    </row>
    <row r="2728" spans="1:7">
      <c r="A2728" s="521"/>
      <c r="B2728" s="521"/>
      <c r="C2728" s="525"/>
      <c r="D2728" s="521"/>
      <c r="E2728" s="521"/>
      <c r="F2728" s="526"/>
      <c r="G2728" s="521"/>
    </row>
    <row r="2729" spans="1:7">
      <c r="A2729" s="521"/>
      <c r="B2729" s="521"/>
      <c r="C2729" s="525"/>
      <c r="D2729" s="521"/>
      <c r="E2729" s="521"/>
      <c r="F2729" s="526"/>
      <c r="G2729" s="521"/>
    </row>
    <row r="2730" spans="1:7">
      <c r="A2730" s="521"/>
      <c r="B2730" s="521"/>
      <c r="C2730" s="525"/>
      <c r="D2730" s="521"/>
      <c r="E2730" s="521"/>
      <c r="F2730" s="526"/>
      <c r="G2730" s="521"/>
    </row>
    <row r="2731" spans="1:7">
      <c r="A2731" s="521"/>
      <c r="B2731" s="521"/>
      <c r="C2731" s="525"/>
      <c r="D2731" s="521"/>
      <c r="E2731" s="521"/>
      <c r="F2731" s="526"/>
      <c r="G2731" s="521"/>
    </row>
    <row r="2732" spans="1:7">
      <c r="A2732" s="521"/>
      <c r="B2732" s="521"/>
      <c r="C2732" s="525"/>
      <c r="D2732" s="521"/>
      <c r="E2732" s="521"/>
      <c r="F2732" s="526"/>
      <c r="G2732" s="521"/>
    </row>
    <row r="2733" spans="1:7">
      <c r="A2733" s="521"/>
      <c r="B2733" s="521"/>
      <c r="C2733" s="525"/>
      <c r="D2733" s="521"/>
      <c r="E2733" s="521"/>
      <c r="F2733" s="526"/>
      <c r="G2733" s="521"/>
    </row>
    <row r="2734" spans="1:7">
      <c r="A2734" s="521"/>
      <c r="B2734" s="521"/>
      <c r="C2734" s="525"/>
      <c r="D2734" s="521"/>
      <c r="E2734" s="521"/>
      <c r="F2734" s="526"/>
      <c r="G2734" s="521"/>
    </row>
    <row r="2735" spans="1:7">
      <c r="A2735" s="521"/>
      <c r="B2735" s="521"/>
      <c r="C2735" s="525"/>
      <c r="D2735" s="521"/>
      <c r="E2735" s="521"/>
      <c r="F2735" s="526"/>
      <c r="G2735" s="521"/>
    </row>
    <row r="2736" spans="1:7">
      <c r="A2736" s="521"/>
      <c r="B2736" s="521"/>
      <c r="C2736" s="525"/>
      <c r="D2736" s="521"/>
      <c r="E2736" s="521"/>
      <c r="F2736" s="526"/>
      <c r="G2736" s="521"/>
    </row>
    <row r="2737" spans="1:7">
      <c r="A2737" s="521"/>
      <c r="B2737" s="521"/>
      <c r="C2737" s="525"/>
      <c r="D2737" s="521"/>
      <c r="E2737" s="521"/>
      <c r="F2737" s="526"/>
      <c r="G2737" s="521"/>
    </row>
    <row r="2738" spans="1:7">
      <c r="A2738" s="521"/>
      <c r="B2738" s="521"/>
      <c r="C2738" s="525"/>
      <c r="D2738" s="521"/>
      <c r="E2738" s="521"/>
      <c r="F2738" s="526"/>
      <c r="G2738" s="521"/>
    </row>
    <row r="2739" spans="1:7">
      <c r="A2739" s="521"/>
      <c r="B2739" s="521"/>
      <c r="C2739" s="525"/>
      <c r="D2739" s="521"/>
      <c r="E2739" s="521"/>
      <c r="F2739" s="526"/>
      <c r="G2739" s="521"/>
    </row>
    <row r="2740" spans="1:7">
      <c r="A2740" s="521"/>
      <c r="B2740" s="521"/>
      <c r="C2740" s="525"/>
      <c r="D2740" s="521"/>
      <c r="E2740" s="521"/>
      <c r="F2740" s="526"/>
      <c r="G2740" s="521"/>
    </row>
    <row r="2741" spans="1:7">
      <c r="A2741" s="521"/>
      <c r="B2741" s="521"/>
      <c r="C2741" s="525"/>
      <c r="D2741" s="521"/>
      <c r="E2741" s="521"/>
      <c r="F2741" s="526"/>
      <c r="G2741" s="521"/>
    </row>
    <row r="2742" spans="1:7">
      <c r="A2742" s="521"/>
      <c r="B2742" s="521"/>
      <c r="C2742" s="525"/>
      <c r="D2742" s="521"/>
      <c r="E2742" s="521"/>
      <c r="F2742" s="526"/>
      <c r="G2742" s="521"/>
    </row>
    <row r="2743" spans="1:7">
      <c r="A2743" s="521"/>
      <c r="B2743" s="521"/>
      <c r="C2743" s="525"/>
      <c r="D2743" s="521"/>
      <c r="E2743" s="521"/>
      <c r="F2743" s="526"/>
      <c r="G2743" s="521"/>
    </row>
    <row r="2744" spans="1:7">
      <c r="A2744" s="521"/>
      <c r="B2744" s="521"/>
      <c r="C2744" s="525"/>
      <c r="D2744" s="521"/>
      <c r="E2744" s="521"/>
      <c r="F2744" s="526"/>
      <c r="G2744" s="521"/>
    </row>
    <row r="2745" spans="1:7">
      <c r="A2745" s="521"/>
      <c r="B2745" s="521"/>
      <c r="C2745" s="525"/>
      <c r="D2745" s="521"/>
      <c r="E2745" s="521"/>
      <c r="F2745" s="526"/>
      <c r="G2745" s="521"/>
    </row>
    <row r="2746" spans="1:7">
      <c r="A2746" s="521"/>
      <c r="B2746" s="521"/>
      <c r="C2746" s="525"/>
      <c r="D2746" s="521"/>
      <c r="E2746" s="521"/>
      <c r="F2746" s="526"/>
      <c r="G2746" s="521"/>
    </row>
    <row r="2747" spans="1:7">
      <c r="A2747" s="521"/>
      <c r="B2747" s="521"/>
      <c r="C2747" s="525"/>
      <c r="D2747" s="521"/>
      <c r="E2747" s="521"/>
      <c r="F2747" s="526"/>
      <c r="G2747" s="521"/>
    </row>
    <row r="2748" spans="1:7">
      <c r="A2748" s="521"/>
      <c r="B2748" s="521"/>
      <c r="C2748" s="525"/>
      <c r="D2748" s="521"/>
      <c r="E2748" s="521"/>
      <c r="F2748" s="526"/>
      <c r="G2748" s="521"/>
    </row>
    <row r="2749" spans="1:7">
      <c r="A2749" s="521"/>
      <c r="B2749" s="521"/>
      <c r="C2749" s="525"/>
      <c r="D2749" s="521"/>
      <c r="E2749" s="521"/>
      <c r="F2749" s="526"/>
      <c r="G2749" s="521"/>
    </row>
    <row r="2750" spans="1:7">
      <c r="A2750" s="521"/>
      <c r="B2750" s="521"/>
      <c r="C2750" s="525"/>
      <c r="D2750" s="521"/>
      <c r="E2750" s="521"/>
      <c r="F2750" s="526"/>
      <c r="G2750" s="521"/>
    </row>
    <row r="2751" spans="1:7">
      <c r="A2751" s="521"/>
      <c r="B2751" s="521"/>
      <c r="C2751" s="525"/>
      <c r="D2751" s="521"/>
      <c r="E2751" s="521"/>
      <c r="F2751" s="526"/>
      <c r="G2751" s="521"/>
    </row>
    <row r="2752" spans="1:7">
      <c r="A2752" s="521"/>
      <c r="B2752" s="521"/>
      <c r="C2752" s="525"/>
      <c r="D2752" s="521"/>
      <c r="E2752" s="521"/>
      <c r="F2752" s="526"/>
      <c r="G2752" s="521"/>
    </row>
    <row r="2753" spans="1:7">
      <c r="A2753" s="521"/>
      <c r="B2753" s="521"/>
      <c r="C2753" s="525"/>
      <c r="D2753" s="521"/>
      <c r="E2753" s="521"/>
      <c r="F2753" s="526"/>
      <c r="G2753" s="521"/>
    </row>
    <row r="2754" spans="1:7">
      <c r="A2754" s="521"/>
      <c r="B2754" s="521"/>
      <c r="C2754" s="525"/>
      <c r="D2754" s="521"/>
      <c r="E2754" s="521"/>
      <c r="F2754" s="526"/>
      <c r="G2754" s="521"/>
    </row>
    <row r="2755" spans="1:7">
      <c r="A2755" s="521"/>
      <c r="B2755" s="521"/>
      <c r="C2755" s="525"/>
      <c r="D2755" s="521"/>
      <c r="E2755" s="521"/>
      <c r="F2755" s="526"/>
      <c r="G2755" s="521"/>
    </row>
    <row r="2756" spans="1:7">
      <c r="A2756" s="521"/>
      <c r="B2756" s="521"/>
      <c r="C2756" s="525"/>
      <c r="D2756" s="521"/>
      <c r="E2756" s="521"/>
      <c r="F2756" s="526"/>
      <c r="G2756" s="521"/>
    </row>
    <row r="2757" spans="1:7">
      <c r="A2757" s="521"/>
      <c r="B2757" s="521"/>
      <c r="C2757" s="525"/>
      <c r="D2757" s="521"/>
      <c r="E2757" s="521"/>
      <c r="F2757" s="526"/>
      <c r="G2757" s="521"/>
    </row>
    <row r="2758" spans="1:7">
      <c r="A2758" s="521"/>
      <c r="B2758" s="521"/>
      <c r="C2758" s="525"/>
      <c r="D2758" s="521"/>
      <c r="E2758" s="521"/>
      <c r="F2758" s="526"/>
      <c r="G2758" s="521"/>
    </row>
    <row r="2759" spans="1:7">
      <c r="A2759" s="521"/>
      <c r="B2759" s="521"/>
      <c r="C2759" s="525"/>
      <c r="D2759" s="521"/>
      <c r="E2759" s="521"/>
      <c r="F2759" s="526"/>
      <c r="G2759" s="521"/>
    </row>
    <row r="2760" spans="1:7">
      <c r="A2760" s="521"/>
      <c r="B2760" s="521"/>
      <c r="C2760" s="525"/>
      <c r="D2760" s="521"/>
      <c r="E2760" s="521"/>
      <c r="F2760" s="526"/>
      <c r="G2760" s="521"/>
    </row>
    <row r="2761" spans="1:7">
      <c r="A2761" s="521"/>
      <c r="B2761" s="521"/>
      <c r="C2761" s="525"/>
      <c r="D2761" s="521"/>
      <c r="E2761" s="521"/>
      <c r="F2761" s="526"/>
      <c r="G2761" s="521"/>
    </row>
    <row r="2762" spans="1:7">
      <c r="A2762" s="521"/>
      <c r="B2762" s="521"/>
      <c r="C2762" s="525"/>
      <c r="D2762" s="521"/>
      <c r="E2762" s="521"/>
      <c r="F2762" s="526"/>
      <c r="G2762" s="521"/>
    </row>
    <row r="2763" spans="1:7">
      <c r="A2763" s="521"/>
      <c r="B2763" s="521"/>
      <c r="C2763" s="525"/>
      <c r="D2763" s="521"/>
      <c r="E2763" s="521"/>
      <c r="F2763" s="526"/>
      <c r="G2763" s="521"/>
    </row>
    <row r="2764" spans="1:7">
      <c r="A2764" s="521"/>
      <c r="B2764" s="521"/>
      <c r="C2764" s="525"/>
      <c r="D2764" s="521"/>
      <c r="E2764" s="521"/>
      <c r="F2764" s="526"/>
      <c r="G2764" s="521"/>
    </row>
    <row r="2765" spans="1:7">
      <c r="A2765" s="521"/>
      <c r="B2765" s="521"/>
      <c r="C2765" s="525"/>
      <c r="D2765" s="521"/>
      <c r="E2765" s="521"/>
      <c r="F2765" s="526"/>
      <c r="G2765" s="521"/>
    </row>
    <row r="2766" spans="1:7">
      <c r="A2766" s="521"/>
      <c r="B2766" s="521"/>
      <c r="C2766" s="525"/>
      <c r="D2766" s="521"/>
      <c r="E2766" s="521"/>
      <c r="F2766" s="526"/>
      <c r="G2766" s="521"/>
    </row>
    <row r="2767" spans="1:7">
      <c r="A2767" s="521"/>
      <c r="B2767" s="521"/>
      <c r="C2767" s="525"/>
      <c r="D2767" s="521"/>
      <c r="E2767" s="521"/>
      <c r="F2767" s="526"/>
      <c r="G2767" s="521"/>
    </row>
    <row r="2768" spans="1:7">
      <c r="A2768" s="521"/>
      <c r="B2768" s="521"/>
      <c r="C2768" s="525"/>
      <c r="D2768" s="521"/>
      <c r="E2768" s="521"/>
      <c r="F2768" s="526"/>
      <c r="G2768" s="521"/>
    </row>
    <row r="2769" spans="1:7">
      <c r="A2769" s="521"/>
      <c r="B2769" s="521"/>
      <c r="C2769" s="525"/>
      <c r="D2769" s="521"/>
      <c r="E2769" s="521"/>
      <c r="F2769" s="526"/>
      <c r="G2769" s="521"/>
    </row>
    <row r="2770" spans="1:7">
      <c r="A2770" s="521"/>
      <c r="B2770" s="521"/>
      <c r="C2770" s="525"/>
      <c r="D2770" s="521"/>
      <c r="E2770" s="521"/>
      <c r="F2770" s="526"/>
      <c r="G2770" s="521"/>
    </row>
    <row r="2771" spans="1:7">
      <c r="A2771" s="521"/>
      <c r="B2771" s="521"/>
      <c r="C2771" s="525"/>
      <c r="D2771" s="521"/>
      <c r="E2771" s="521"/>
      <c r="F2771" s="526"/>
      <c r="G2771" s="521"/>
    </row>
    <row r="2772" spans="1:7">
      <c r="A2772" s="521"/>
      <c r="B2772" s="521"/>
      <c r="C2772" s="525"/>
      <c r="D2772" s="521"/>
      <c r="E2772" s="521"/>
      <c r="F2772" s="526"/>
      <c r="G2772" s="521"/>
    </row>
    <row r="2773" spans="1:7">
      <c r="A2773" s="521"/>
      <c r="B2773" s="521"/>
      <c r="C2773" s="525"/>
      <c r="D2773" s="521"/>
      <c r="E2773" s="521"/>
      <c r="F2773" s="526"/>
      <c r="G2773" s="521"/>
    </row>
    <row r="2774" spans="1:7">
      <c r="A2774" s="521"/>
      <c r="B2774" s="521"/>
      <c r="C2774" s="525"/>
      <c r="D2774" s="521"/>
      <c r="E2774" s="521"/>
      <c r="F2774" s="526"/>
      <c r="G2774" s="521"/>
    </row>
    <row r="2775" spans="1:7">
      <c r="A2775" s="521"/>
      <c r="B2775" s="521"/>
      <c r="C2775" s="525"/>
      <c r="D2775" s="521"/>
      <c r="E2775" s="521"/>
      <c r="F2775" s="526"/>
      <c r="G2775" s="521"/>
    </row>
    <row r="2776" spans="1:7">
      <c r="A2776" s="521"/>
      <c r="B2776" s="521"/>
      <c r="C2776" s="525"/>
      <c r="D2776" s="521"/>
      <c r="E2776" s="521"/>
      <c r="F2776" s="526"/>
      <c r="G2776" s="521"/>
    </row>
    <row r="2777" spans="1:7">
      <c r="A2777" s="521"/>
      <c r="B2777" s="521"/>
      <c r="C2777" s="525"/>
      <c r="D2777" s="521"/>
      <c r="E2777" s="521"/>
      <c r="F2777" s="526"/>
      <c r="G2777" s="521"/>
    </row>
    <row r="2778" spans="1:7">
      <c r="A2778" s="521"/>
      <c r="B2778" s="521"/>
      <c r="C2778" s="525"/>
      <c r="D2778" s="521"/>
      <c r="E2778" s="521"/>
      <c r="F2778" s="526"/>
      <c r="G2778" s="521"/>
    </row>
    <row r="2779" spans="1:7">
      <c r="A2779" s="521"/>
      <c r="B2779" s="521"/>
      <c r="C2779" s="525"/>
      <c r="D2779" s="521"/>
      <c r="E2779" s="521"/>
      <c r="F2779" s="526"/>
      <c r="G2779" s="521"/>
    </row>
    <row r="2780" spans="1:7">
      <c r="A2780" s="521"/>
      <c r="B2780" s="521"/>
      <c r="C2780" s="525"/>
      <c r="D2780" s="521"/>
      <c r="E2780" s="521"/>
      <c r="F2780" s="526"/>
      <c r="G2780" s="521"/>
    </row>
    <row r="2781" spans="1:7">
      <c r="A2781" s="521"/>
      <c r="B2781" s="521"/>
      <c r="C2781" s="525"/>
      <c r="D2781" s="521"/>
      <c r="E2781" s="521"/>
      <c r="F2781" s="526"/>
      <c r="G2781" s="521"/>
    </row>
    <row r="2782" spans="1:7">
      <c r="A2782" s="521"/>
      <c r="B2782" s="521"/>
      <c r="C2782" s="525"/>
      <c r="D2782" s="521"/>
      <c r="E2782" s="521"/>
      <c r="F2782" s="526"/>
      <c r="G2782" s="521"/>
    </row>
    <row r="2783" spans="1:7">
      <c r="A2783" s="521"/>
      <c r="B2783" s="521"/>
      <c r="C2783" s="525"/>
      <c r="D2783" s="521"/>
      <c r="E2783" s="521"/>
      <c r="F2783" s="526"/>
      <c r="G2783" s="521"/>
    </row>
    <row r="2784" spans="1:7">
      <c r="A2784" s="521"/>
      <c r="B2784" s="521"/>
      <c r="C2784" s="525"/>
      <c r="D2784" s="521"/>
      <c r="E2784" s="521"/>
      <c r="F2784" s="526"/>
      <c r="G2784" s="521"/>
    </row>
    <row r="2785" spans="1:7">
      <c r="A2785" s="521"/>
      <c r="B2785" s="521"/>
      <c r="C2785" s="525"/>
      <c r="D2785" s="521"/>
      <c r="E2785" s="521"/>
      <c r="F2785" s="526"/>
      <c r="G2785" s="521"/>
    </row>
    <row r="2786" spans="1:7">
      <c r="A2786" s="521"/>
      <c r="B2786" s="521"/>
      <c r="C2786" s="525"/>
      <c r="D2786" s="521"/>
      <c r="E2786" s="521"/>
      <c r="F2786" s="526"/>
      <c r="G2786" s="521"/>
    </row>
    <row r="2787" spans="1:7">
      <c r="A2787" s="521"/>
      <c r="B2787" s="521"/>
      <c r="C2787" s="525"/>
      <c r="D2787" s="521"/>
      <c r="E2787" s="521"/>
      <c r="F2787" s="526"/>
      <c r="G2787" s="521"/>
    </row>
    <row r="2788" spans="1:7">
      <c r="A2788" s="521"/>
      <c r="B2788" s="521"/>
      <c r="C2788" s="525"/>
      <c r="D2788" s="521"/>
      <c r="E2788" s="521"/>
      <c r="F2788" s="526"/>
      <c r="G2788" s="521"/>
    </row>
    <row r="2789" spans="1:7">
      <c r="A2789" s="521"/>
      <c r="B2789" s="521"/>
      <c r="C2789" s="525"/>
      <c r="D2789" s="521"/>
      <c r="E2789" s="521"/>
      <c r="F2789" s="526"/>
      <c r="G2789" s="521"/>
    </row>
    <row r="2790" spans="1:7">
      <c r="A2790" s="521"/>
      <c r="B2790" s="521"/>
      <c r="C2790" s="525"/>
      <c r="D2790" s="521"/>
      <c r="E2790" s="521"/>
      <c r="F2790" s="526"/>
      <c r="G2790" s="521"/>
    </row>
    <row r="2791" spans="1:7">
      <c r="A2791" s="521"/>
      <c r="B2791" s="521"/>
      <c r="C2791" s="525"/>
      <c r="D2791" s="521"/>
      <c r="E2791" s="521"/>
      <c r="F2791" s="526"/>
      <c r="G2791" s="521"/>
    </row>
    <row r="2792" spans="1:7">
      <c r="A2792" s="521"/>
      <c r="B2792" s="521"/>
      <c r="C2792" s="525"/>
      <c r="D2792" s="521"/>
      <c r="E2792" s="521"/>
      <c r="F2792" s="526"/>
      <c r="G2792" s="521"/>
    </row>
    <row r="2793" spans="1:7">
      <c r="A2793" s="521"/>
      <c r="B2793" s="521"/>
      <c r="C2793" s="525"/>
      <c r="D2793" s="521"/>
      <c r="E2793" s="521"/>
      <c r="F2793" s="526"/>
      <c r="G2793" s="521"/>
    </row>
    <row r="2794" spans="1:7">
      <c r="A2794" s="521"/>
      <c r="B2794" s="521"/>
      <c r="C2794" s="525"/>
      <c r="D2794" s="521"/>
      <c r="E2794" s="521"/>
      <c r="F2794" s="526"/>
      <c r="G2794" s="521"/>
    </row>
    <row r="2795" spans="1:7">
      <c r="A2795" s="521"/>
      <c r="B2795" s="521"/>
      <c r="C2795" s="525"/>
      <c r="D2795" s="521"/>
      <c r="E2795" s="521"/>
      <c r="F2795" s="526"/>
      <c r="G2795" s="521"/>
    </row>
    <row r="2796" spans="1:7">
      <c r="A2796" s="521"/>
      <c r="B2796" s="521"/>
      <c r="C2796" s="525"/>
      <c r="D2796" s="521"/>
      <c r="E2796" s="521"/>
      <c r="F2796" s="526"/>
      <c r="G2796" s="521"/>
    </row>
    <row r="2797" spans="1:7">
      <c r="A2797" s="521"/>
      <c r="B2797" s="521"/>
      <c r="C2797" s="525"/>
      <c r="D2797" s="521"/>
      <c r="E2797" s="521"/>
      <c r="F2797" s="526"/>
      <c r="G2797" s="521"/>
    </row>
    <row r="2798" spans="1:7">
      <c r="A2798" s="521"/>
      <c r="B2798" s="521"/>
      <c r="C2798" s="525"/>
      <c r="D2798" s="521"/>
      <c r="E2798" s="521"/>
      <c r="F2798" s="526"/>
      <c r="G2798" s="521"/>
    </row>
    <row r="2799" spans="1:7">
      <c r="A2799" s="521"/>
      <c r="B2799" s="521"/>
      <c r="C2799" s="525"/>
      <c r="D2799" s="521"/>
      <c r="E2799" s="521"/>
      <c r="F2799" s="526"/>
      <c r="G2799" s="521"/>
    </row>
    <row r="2800" spans="1:7">
      <c r="A2800" s="521"/>
      <c r="B2800" s="521"/>
      <c r="C2800" s="525"/>
      <c r="D2800" s="521"/>
      <c r="E2800" s="521"/>
      <c r="F2800" s="526"/>
      <c r="G2800" s="521"/>
    </row>
    <row r="2801" spans="1:7">
      <c r="A2801" s="521"/>
      <c r="B2801" s="521"/>
      <c r="C2801" s="525"/>
      <c r="D2801" s="521"/>
      <c r="E2801" s="521"/>
      <c r="F2801" s="526"/>
      <c r="G2801" s="521"/>
    </row>
    <row r="2802" spans="1:7">
      <c r="A2802" s="521"/>
      <c r="B2802" s="521"/>
      <c r="C2802" s="525"/>
      <c r="D2802" s="521"/>
      <c r="E2802" s="521"/>
      <c r="F2802" s="526"/>
      <c r="G2802" s="521"/>
    </row>
    <row r="2803" spans="1:7">
      <c r="A2803" s="521"/>
      <c r="B2803" s="521"/>
      <c r="C2803" s="525"/>
      <c r="D2803" s="521"/>
      <c r="E2803" s="521"/>
      <c r="F2803" s="526"/>
      <c r="G2803" s="521"/>
    </row>
    <row r="2804" spans="1:7">
      <c r="A2804" s="521"/>
      <c r="B2804" s="521"/>
      <c r="C2804" s="525"/>
      <c r="D2804" s="521"/>
      <c r="E2804" s="521"/>
      <c r="F2804" s="526"/>
      <c r="G2804" s="521"/>
    </row>
    <row r="2805" spans="1:7">
      <c r="A2805" s="521"/>
      <c r="B2805" s="521"/>
      <c r="C2805" s="525"/>
      <c r="D2805" s="521"/>
      <c r="E2805" s="521"/>
      <c r="F2805" s="526"/>
      <c r="G2805" s="521"/>
    </row>
    <row r="2806" spans="1:7">
      <c r="A2806" s="521"/>
      <c r="B2806" s="521"/>
      <c r="C2806" s="525"/>
      <c r="D2806" s="521"/>
      <c r="E2806" s="521"/>
      <c r="F2806" s="526"/>
      <c r="G2806" s="521"/>
    </row>
    <row r="2807" spans="1:7">
      <c r="A2807" s="521"/>
      <c r="B2807" s="521"/>
      <c r="C2807" s="525"/>
      <c r="D2807" s="521"/>
      <c r="E2807" s="521"/>
      <c r="F2807" s="526"/>
      <c r="G2807" s="521"/>
    </row>
    <row r="2808" spans="1:7">
      <c r="A2808" s="521"/>
      <c r="B2808" s="521"/>
      <c r="C2808" s="525"/>
      <c r="D2808" s="521"/>
      <c r="E2808" s="521"/>
      <c r="F2808" s="526"/>
      <c r="G2808" s="521"/>
    </row>
    <row r="2809" spans="1:7">
      <c r="A2809" s="521"/>
      <c r="B2809" s="521"/>
      <c r="C2809" s="525"/>
      <c r="D2809" s="521"/>
      <c r="E2809" s="521"/>
      <c r="F2809" s="526"/>
      <c r="G2809" s="521"/>
    </row>
    <row r="2810" spans="1:7">
      <c r="A2810" s="521"/>
      <c r="B2810" s="521"/>
      <c r="C2810" s="525"/>
      <c r="D2810" s="521"/>
      <c r="E2810" s="521"/>
      <c r="F2810" s="526"/>
      <c r="G2810" s="521"/>
    </row>
    <row r="2811" spans="1:7">
      <c r="A2811" s="521"/>
      <c r="B2811" s="521"/>
      <c r="C2811" s="525"/>
      <c r="D2811" s="521"/>
      <c r="E2811" s="521"/>
      <c r="F2811" s="526"/>
      <c r="G2811" s="521"/>
    </row>
    <row r="2812" spans="1:7">
      <c r="A2812" s="521"/>
      <c r="B2812" s="521"/>
      <c r="C2812" s="525"/>
      <c r="D2812" s="521"/>
      <c r="E2812" s="521"/>
      <c r="F2812" s="526"/>
      <c r="G2812" s="521"/>
    </row>
    <row r="2813" spans="1:7">
      <c r="A2813" s="521"/>
      <c r="B2813" s="521"/>
      <c r="C2813" s="525"/>
      <c r="D2813" s="521"/>
      <c r="E2813" s="521"/>
      <c r="F2813" s="526"/>
      <c r="G2813" s="521"/>
    </row>
    <row r="2814" spans="1:7">
      <c r="A2814" s="521"/>
      <c r="B2814" s="521"/>
      <c r="C2814" s="525"/>
      <c r="D2814" s="521"/>
      <c r="E2814" s="521"/>
      <c r="F2814" s="526"/>
      <c r="G2814" s="521"/>
    </row>
    <row r="2815" spans="1:7">
      <c r="A2815" s="521"/>
      <c r="B2815" s="521"/>
      <c r="C2815" s="525"/>
      <c r="D2815" s="521"/>
      <c r="E2815" s="521"/>
      <c r="F2815" s="526"/>
      <c r="G2815" s="521"/>
    </row>
    <row r="2816" spans="1:7">
      <c r="A2816" s="521"/>
      <c r="B2816" s="521"/>
      <c r="C2816" s="525"/>
      <c r="D2816" s="521"/>
      <c r="E2816" s="521"/>
      <c r="F2816" s="526"/>
      <c r="G2816" s="521"/>
    </row>
    <row r="2817" spans="1:7">
      <c r="A2817" s="521"/>
      <c r="B2817" s="521"/>
      <c r="C2817" s="525"/>
      <c r="D2817" s="521"/>
      <c r="E2817" s="521"/>
      <c r="F2817" s="526"/>
      <c r="G2817" s="521"/>
    </row>
    <row r="2818" spans="1:7">
      <c r="A2818" s="521"/>
      <c r="B2818" s="521"/>
      <c r="C2818" s="525"/>
      <c r="D2818" s="521"/>
      <c r="E2818" s="521"/>
      <c r="F2818" s="526"/>
      <c r="G2818" s="521"/>
    </row>
    <row r="2819" spans="1:7">
      <c r="A2819" s="521"/>
      <c r="B2819" s="521"/>
      <c r="C2819" s="525"/>
      <c r="D2819" s="521"/>
      <c r="E2819" s="521"/>
      <c r="F2819" s="526"/>
      <c r="G2819" s="521"/>
    </row>
    <row r="2820" spans="1:7">
      <c r="A2820" s="521"/>
      <c r="B2820" s="521"/>
      <c r="C2820" s="525"/>
      <c r="D2820" s="521"/>
      <c r="E2820" s="521"/>
      <c r="F2820" s="526"/>
      <c r="G2820" s="521"/>
    </row>
    <row r="2821" spans="1:7">
      <c r="A2821" s="521"/>
      <c r="B2821" s="521"/>
      <c r="C2821" s="525"/>
      <c r="D2821" s="521"/>
      <c r="E2821" s="521"/>
      <c r="F2821" s="526"/>
      <c r="G2821" s="521"/>
    </row>
    <row r="2822" spans="1:7">
      <c r="A2822" s="521"/>
      <c r="B2822" s="521"/>
      <c r="C2822" s="525"/>
      <c r="D2822" s="521"/>
      <c r="E2822" s="521"/>
      <c r="F2822" s="526"/>
      <c r="G2822" s="521"/>
    </row>
    <row r="2823" spans="1:7">
      <c r="A2823" s="521"/>
      <c r="B2823" s="521"/>
      <c r="C2823" s="525"/>
      <c r="D2823" s="521"/>
      <c r="E2823" s="521"/>
      <c r="F2823" s="526"/>
      <c r="G2823" s="521"/>
    </row>
    <row r="2824" spans="1:7">
      <c r="A2824" s="521"/>
      <c r="B2824" s="521"/>
      <c r="C2824" s="525"/>
      <c r="D2824" s="521"/>
      <c r="E2824" s="521"/>
      <c r="F2824" s="526"/>
      <c r="G2824" s="521"/>
    </row>
    <row r="2825" spans="1:7">
      <c r="A2825" s="521"/>
      <c r="B2825" s="521"/>
      <c r="C2825" s="525"/>
      <c r="D2825" s="521"/>
      <c r="E2825" s="521"/>
      <c r="F2825" s="526"/>
      <c r="G2825" s="521"/>
    </row>
    <row r="2826" spans="1:7">
      <c r="A2826" s="521"/>
      <c r="B2826" s="521"/>
      <c r="C2826" s="525"/>
      <c r="D2826" s="521"/>
      <c r="E2826" s="521"/>
      <c r="F2826" s="526"/>
      <c r="G2826" s="521"/>
    </row>
    <row r="2827" spans="1:7">
      <c r="A2827" s="521"/>
      <c r="B2827" s="521"/>
      <c r="C2827" s="525"/>
      <c r="D2827" s="521"/>
      <c r="E2827" s="521"/>
      <c r="F2827" s="526"/>
      <c r="G2827" s="521"/>
    </row>
    <row r="2828" spans="1:7">
      <c r="A2828" s="521"/>
      <c r="B2828" s="521"/>
      <c r="C2828" s="525"/>
      <c r="D2828" s="521"/>
      <c r="E2828" s="521"/>
      <c r="F2828" s="526"/>
      <c r="G2828" s="521"/>
    </row>
    <row r="2829" spans="1:7">
      <c r="A2829" s="521"/>
      <c r="B2829" s="521"/>
      <c r="C2829" s="525"/>
      <c r="D2829" s="521"/>
      <c r="E2829" s="521"/>
      <c r="F2829" s="526"/>
      <c r="G2829" s="521"/>
    </row>
    <row r="2830" spans="1:7">
      <c r="A2830" s="521"/>
      <c r="B2830" s="521"/>
      <c r="C2830" s="525"/>
      <c r="D2830" s="521"/>
      <c r="E2830" s="521"/>
      <c r="F2830" s="526"/>
      <c r="G2830" s="521"/>
    </row>
    <row r="2831" spans="1:7">
      <c r="A2831" s="521"/>
      <c r="B2831" s="521"/>
      <c r="C2831" s="525"/>
      <c r="D2831" s="521"/>
      <c r="E2831" s="521"/>
      <c r="F2831" s="526"/>
      <c r="G2831" s="521"/>
    </row>
    <row r="2832" spans="1:7">
      <c r="A2832" s="521"/>
      <c r="B2832" s="521"/>
      <c r="C2832" s="525"/>
      <c r="D2832" s="521"/>
      <c r="E2832" s="521"/>
      <c r="F2832" s="526"/>
      <c r="G2832" s="521"/>
    </row>
    <row r="2833" spans="1:7">
      <c r="A2833" s="521"/>
      <c r="B2833" s="521"/>
      <c r="C2833" s="525"/>
      <c r="D2833" s="521"/>
      <c r="E2833" s="521"/>
      <c r="F2833" s="526"/>
      <c r="G2833" s="521"/>
    </row>
    <row r="2834" spans="1:7">
      <c r="A2834" s="521"/>
      <c r="B2834" s="521"/>
      <c r="C2834" s="525"/>
      <c r="D2834" s="521"/>
      <c r="E2834" s="521"/>
      <c r="F2834" s="526"/>
      <c r="G2834" s="521"/>
    </row>
    <row r="2835" spans="1:7">
      <c r="A2835" s="521"/>
      <c r="B2835" s="521"/>
      <c r="C2835" s="525"/>
      <c r="D2835" s="521"/>
      <c r="E2835" s="521"/>
      <c r="F2835" s="526"/>
      <c r="G2835" s="521"/>
    </row>
    <row r="2836" spans="1:7">
      <c r="A2836" s="521"/>
      <c r="B2836" s="521"/>
      <c r="C2836" s="525"/>
      <c r="D2836" s="521"/>
      <c r="E2836" s="521"/>
      <c r="F2836" s="526"/>
      <c r="G2836" s="521"/>
    </row>
    <row r="2837" spans="1:7">
      <c r="A2837" s="521"/>
      <c r="B2837" s="521"/>
      <c r="C2837" s="525"/>
      <c r="D2837" s="521"/>
      <c r="E2837" s="521"/>
      <c r="F2837" s="526"/>
      <c r="G2837" s="521"/>
    </row>
    <row r="2838" spans="1:7">
      <c r="A2838" s="521"/>
      <c r="B2838" s="521"/>
      <c r="C2838" s="525"/>
      <c r="D2838" s="521"/>
      <c r="E2838" s="521"/>
      <c r="F2838" s="526"/>
      <c r="G2838" s="521"/>
    </row>
    <row r="2839" spans="1:7">
      <c r="A2839" s="521"/>
      <c r="B2839" s="521"/>
      <c r="C2839" s="525"/>
      <c r="D2839" s="521"/>
      <c r="E2839" s="521"/>
      <c r="F2839" s="526"/>
      <c r="G2839" s="521"/>
    </row>
    <row r="2840" spans="1:7">
      <c r="A2840" s="521"/>
      <c r="B2840" s="521"/>
      <c r="C2840" s="525"/>
      <c r="D2840" s="521"/>
      <c r="E2840" s="521"/>
      <c r="F2840" s="526"/>
      <c r="G2840" s="521"/>
    </row>
    <row r="2841" spans="1:7">
      <c r="A2841" s="521"/>
      <c r="B2841" s="521"/>
      <c r="C2841" s="525"/>
      <c r="D2841" s="521"/>
      <c r="E2841" s="521"/>
      <c r="F2841" s="526"/>
      <c r="G2841" s="521"/>
    </row>
    <row r="2842" spans="1:7">
      <c r="A2842" s="521"/>
      <c r="B2842" s="521"/>
      <c r="C2842" s="525"/>
      <c r="D2842" s="521"/>
      <c r="E2842" s="521"/>
      <c r="F2842" s="526"/>
      <c r="G2842" s="521"/>
    </row>
    <row r="2843" spans="1:7">
      <c r="A2843" s="521"/>
      <c r="B2843" s="521"/>
      <c r="C2843" s="525"/>
      <c r="D2843" s="521"/>
      <c r="E2843" s="521"/>
      <c r="F2843" s="526"/>
      <c r="G2843" s="521"/>
    </row>
    <row r="2844" spans="1:7">
      <c r="A2844" s="521"/>
      <c r="B2844" s="521"/>
      <c r="C2844" s="525"/>
      <c r="D2844" s="521"/>
      <c r="E2844" s="521"/>
      <c r="F2844" s="526"/>
      <c r="G2844" s="521"/>
    </row>
    <row r="2845" spans="1:7">
      <c r="A2845" s="521"/>
      <c r="B2845" s="521"/>
      <c r="C2845" s="525"/>
      <c r="D2845" s="521"/>
      <c r="E2845" s="521"/>
      <c r="F2845" s="526"/>
      <c r="G2845" s="521"/>
    </row>
    <row r="2846" spans="1:7">
      <c r="A2846" s="521"/>
      <c r="B2846" s="521"/>
      <c r="C2846" s="525"/>
      <c r="D2846" s="521"/>
      <c r="E2846" s="521"/>
      <c r="F2846" s="526"/>
      <c r="G2846" s="521"/>
    </row>
    <row r="2847" spans="1:7">
      <c r="A2847" s="521"/>
      <c r="B2847" s="521"/>
      <c r="C2847" s="525"/>
      <c r="D2847" s="521"/>
      <c r="E2847" s="521"/>
      <c r="F2847" s="526"/>
      <c r="G2847" s="521"/>
    </row>
    <row r="2848" spans="1:7">
      <c r="A2848" s="521"/>
      <c r="B2848" s="521"/>
      <c r="C2848" s="525"/>
      <c r="D2848" s="521"/>
      <c r="E2848" s="521"/>
      <c r="F2848" s="526"/>
      <c r="G2848" s="521"/>
    </row>
    <row r="2849" spans="1:7">
      <c r="A2849" s="521"/>
      <c r="B2849" s="521"/>
      <c r="C2849" s="525"/>
      <c r="D2849" s="521"/>
      <c r="E2849" s="521"/>
      <c r="F2849" s="526"/>
      <c r="G2849" s="521"/>
    </row>
    <row r="2850" spans="1:7">
      <c r="A2850" s="521"/>
      <c r="B2850" s="521"/>
      <c r="C2850" s="525"/>
      <c r="D2850" s="521"/>
      <c r="E2850" s="521"/>
      <c r="F2850" s="526"/>
      <c r="G2850" s="521"/>
    </row>
    <row r="2851" spans="1:7">
      <c r="A2851" s="521"/>
      <c r="B2851" s="521"/>
      <c r="C2851" s="525"/>
      <c r="D2851" s="521"/>
      <c r="E2851" s="521"/>
      <c r="F2851" s="526"/>
      <c r="G2851" s="521"/>
    </row>
    <row r="2852" spans="1:7">
      <c r="A2852" s="521"/>
      <c r="B2852" s="521"/>
      <c r="C2852" s="525"/>
      <c r="D2852" s="521"/>
      <c r="E2852" s="521"/>
      <c r="F2852" s="526"/>
      <c r="G2852" s="521"/>
    </row>
    <row r="2853" spans="1:7">
      <c r="A2853" s="521"/>
      <c r="B2853" s="521"/>
      <c r="C2853" s="525"/>
      <c r="D2853" s="521"/>
      <c r="E2853" s="521"/>
      <c r="F2853" s="526"/>
      <c r="G2853" s="521"/>
    </row>
    <row r="2854" spans="1:7">
      <c r="A2854" s="521"/>
      <c r="B2854" s="521"/>
      <c r="C2854" s="525"/>
      <c r="D2854" s="521"/>
      <c r="E2854" s="521"/>
      <c r="F2854" s="526"/>
      <c r="G2854" s="521"/>
    </row>
    <row r="2855" spans="1:7">
      <c r="A2855" s="521"/>
      <c r="B2855" s="521"/>
      <c r="C2855" s="525"/>
      <c r="D2855" s="521"/>
      <c r="E2855" s="521"/>
      <c r="F2855" s="526"/>
      <c r="G2855" s="521"/>
    </row>
    <row r="2856" spans="1:7">
      <c r="A2856" s="521"/>
      <c r="B2856" s="521"/>
      <c r="C2856" s="525"/>
      <c r="D2856" s="521"/>
      <c r="E2856" s="521"/>
      <c r="F2856" s="526"/>
      <c r="G2856" s="521"/>
    </row>
    <row r="2857" spans="1:7">
      <c r="A2857" s="521"/>
      <c r="B2857" s="521"/>
      <c r="C2857" s="525"/>
      <c r="D2857" s="521"/>
      <c r="E2857" s="521"/>
      <c r="F2857" s="526"/>
      <c r="G2857" s="521"/>
    </row>
    <row r="2858" spans="1:7">
      <c r="A2858" s="521"/>
      <c r="B2858" s="521"/>
      <c r="C2858" s="525"/>
      <c r="D2858" s="521"/>
      <c r="E2858" s="521"/>
      <c r="F2858" s="526"/>
      <c r="G2858" s="521"/>
    </row>
    <row r="2859" spans="1:7">
      <c r="A2859" s="521"/>
      <c r="B2859" s="521"/>
      <c r="C2859" s="525"/>
      <c r="D2859" s="521"/>
      <c r="E2859" s="521"/>
      <c r="F2859" s="526"/>
      <c r="G2859" s="521"/>
    </row>
    <row r="2860" spans="1:7">
      <c r="A2860" s="521"/>
      <c r="B2860" s="521"/>
      <c r="C2860" s="525"/>
      <c r="D2860" s="521"/>
      <c r="E2860" s="521"/>
      <c r="F2860" s="526"/>
      <c r="G2860" s="521"/>
    </row>
    <row r="2861" spans="1:7">
      <c r="A2861" s="521"/>
      <c r="B2861" s="521"/>
      <c r="C2861" s="525"/>
      <c r="D2861" s="521"/>
      <c r="E2861" s="521"/>
      <c r="F2861" s="526"/>
      <c r="G2861" s="521"/>
    </row>
    <row r="2862" spans="1:7">
      <c r="A2862" s="521"/>
      <c r="B2862" s="521"/>
      <c r="C2862" s="525"/>
      <c r="D2862" s="521"/>
      <c r="E2862" s="521"/>
      <c r="F2862" s="526"/>
      <c r="G2862" s="521"/>
    </row>
    <row r="2863" spans="1:7">
      <c r="A2863" s="521"/>
      <c r="B2863" s="521"/>
      <c r="C2863" s="525"/>
      <c r="D2863" s="521"/>
      <c r="E2863" s="521"/>
      <c r="F2863" s="526"/>
      <c r="G2863" s="521"/>
    </row>
    <row r="2864" spans="1:7">
      <c r="A2864" s="521"/>
      <c r="B2864" s="521"/>
      <c r="C2864" s="525"/>
      <c r="D2864" s="521"/>
      <c r="E2864" s="521"/>
      <c r="F2864" s="526"/>
      <c r="G2864" s="521"/>
    </row>
    <row r="2865" spans="1:7">
      <c r="A2865" s="521"/>
      <c r="B2865" s="521"/>
      <c r="C2865" s="525"/>
      <c r="D2865" s="521"/>
      <c r="E2865" s="521"/>
      <c r="F2865" s="526"/>
      <c r="G2865" s="521"/>
    </row>
    <row r="2866" spans="1:7">
      <c r="A2866" s="521"/>
      <c r="B2866" s="521"/>
      <c r="C2866" s="525"/>
      <c r="D2866" s="521"/>
      <c r="E2866" s="521"/>
      <c r="F2866" s="526"/>
      <c r="G2866" s="521"/>
    </row>
    <row r="2867" spans="1:7">
      <c r="A2867" s="521"/>
      <c r="B2867" s="521"/>
      <c r="C2867" s="525"/>
      <c r="D2867" s="521"/>
      <c r="E2867" s="521"/>
      <c r="F2867" s="526"/>
      <c r="G2867" s="521"/>
    </row>
    <row r="2868" spans="1:7">
      <c r="A2868" s="521"/>
      <c r="B2868" s="521"/>
      <c r="C2868" s="525"/>
      <c r="D2868" s="521"/>
      <c r="E2868" s="521"/>
      <c r="F2868" s="526"/>
      <c r="G2868" s="521"/>
    </row>
    <row r="2869" spans="1:7">
      <c r="A2869" s="521"/>
      <c r="B2869" s="521"/>
      <c r="C2869" s="525"/>
      <c r="D2869" s="521"/>
      <c r="E2869" s="521"/>
      <c r="F2869" s="526"/>
      <c r="G2869" s="521"/>
    </row>
    <row r="2870" spans="1:7">
      <c r="A2870" s="521"/>
      <c r="B2870" s="521"/>
      <c r="C2870" s="525"/>
      <c r="D2870" s="521"/>
      <c r="E2870" s="521"/>
      <c r="F2870" s="526"/>
      <c r="G2870" s="521"/>
    </row>
    <row r="2871" spans="1:7">
      <c r="A2871" s="521"/>
      <c r="B2871" s="521"/>
      <c r="C2871" s="525"/>
      <c r="D2871" s="521"/>
      <c r="E2871" s="521"/>
      <c r="F2871" s="526"/>
      <c r="G2871" s="521"/>
    </row>
    <row r="2872" spans="1:7">
      <c r="A2872" s="521"/>
      <c r="B2872" s="521"/>
      <c r="C2872" s="525"/>
      <c r="D2872" s="521"/>
      <c r="E2872" s="521"/>
      <c r="F2872" s="526"/>
      <c r="G2872" s="521"/>
    </row>
    <row r="2873" spans="1:7">
      <c r="A2873" s="521"/>
      <c r="B2873" s="521"/>
      <c r="C2873" s="525"/>
      <c r="D2873" s="521"/>
      <c r="E2873" s="521"/>
      <c r="F2873" s="526"/>
      <c r="G2873" s="521"/>
    </row>
    <row r="2874" spans="1:7">
      <c r="A2874" s="521"/>
      <c r="B2874" s="521"/>
      <c r="C2874" s="525"/>
      <c r="D2874" s="521"/>
      <c r="E2874" s="521"/>
      <c r="F2874" s="526"/>
      <c r="G2874" s="521"/>
    </row>
    <row r="2875" spans="1:7">
      <c r="A2875" s="521"/>
      <c r="B2875" s="521"/>
      <c r="C2875" s="525"/>
      <c r="D2875" s="521"/>
      <c r="E2875" s="521"/>
      <c r="F2875" s="526"/>
      <c r="G2875" s="521"/>
    </row>
    <row r="2876" spans="1:7">
      <c r="A2876" s="521"/>
      <c r="B2876" s="521"/>
      <c r="C2876" s="525"/>
      <c r="D2876" s="521"/>
      <c r="E2876" s="521"/>
      <c r="F2876" s="526"/>
      <c r="G2876" s="521"/>
    </row>
    <row r="2877" spans="1:7">
      <c r="A2877" s="521"/>
      <c r="B2877" s="521"/>
      <c r="C2877" s="525"/>
      <c r="D2877" s="521"/>
      <c r="E2877" s="521"/>
      <c r="F2877" s="526"/>
      <c r="G2877" s="521"/>
    </row>
    <row r="2878" spans="1:7">
      <c r="A2878" s="521"/>
      <c r="B2878" s="521"/>
      <c r="C2878" s="525"/>
      <c r="D2878" s="521"/>
      <c r="E2878" s="521"/>
      <c r="F2878" s="526"/>
      <c r="G2878" s="521"/>
    </row>
    <row r="2879" spans="1:7">
      <c r="A2879" s="521"/>
      <c r="B2879" s="521"/>
      <c r="C2879" s="525"/>
      <c r="D2879" s="521"/>
      <c r="E2879" s="521"/>
      <c r="F2879" s="526"/>
      <c r="G2879" s="521"/>
    </row>
    <row r="2880" spans="1:7">
      <c r="A2880" s="521"/>
      <c r="B2880" s="521"/>
      <c r="C2880" s="525"/>
      <c r="D2880" s="521"/>
      <c r="E2880" s="521"/>
      <c r="F2880" s="526"/>
      <c r="G2880" s="521"/>
    </row>
    <row r="2881" spans="1:7">
      <c r="A2881" s="521"/>
      <c r="B2881" s="521"/>
      <c r="C2881" s="525"/>
      <c r="D2881" s="521"/>
      <c r="E2881" s="521"/>
      <c r="F2881" s="526"/>
      <c r="G2881" s="521"/>
    </row>
    <row r="2882" spans="1:7">
      <c r="A2882" s="521"/>
      <c r="B2882" s="521"/>
      <c r="C2882" s="525"/>
      <c r="D2882" s="521"/>
      <c r="E2882" s="521"/>
      <c r="F2882" s="526"/>
      <c r="G2882" s="521"/>
    </row>
    <row r="2883" spans="1:7">
      <c r="A2883" s="521"/>
      <c r="B2883" s="521"/>
      <c r="C2883" s="525"/>
      <c r="D2883" s="521"/>
      <c r="E2883" s="521"/>
      <c r="F2883" s="526"/>
      <c r="G2883" s="521"/>
    </row>
    <row r="2884" spans="1:7">
      <c r="A2884" s="521"/>
      <c r="B2884" s="521"/>
      <c r="C2884" s="525"/>
      <c r="D2884" s="521"/>
      <c r="E2884" s="521"/>
      <c r="F2884" s="526"/>
      <c r="G2884" s="521"/>
    </row>
    <row r="2885" spans="1:7">
      <c r="A2885" s="521"/>
      <c r="B2885" s="521"/>
      <c r="C2885" s="525"/>
      <c r="D2885" s="521"/>
      <c r="E2885" s="521"/>
      <c r="F2885" s="526"/>
      <c r="G2885" s="521"/>
    </row>
    <row r="2886" spans="1:7">
      <c r="A2886" s="521"/>
      <c r="B2886" s="521"/>
      <c r="C2886" s="525"/>
      <c r="D2886" s="521"/>
      <c r="E2886" s="521"/>
      <c r="F2886" s="526"/>
      <c r="G2886" s="521"/>
    </row>
    <row r="2887" spans="1:7">
      <c r="A2887" s="521"/>
      <c r="B2887" s="521"/>
      <c r="C2887" s="525"/>
      <c r="D2887" s="521"/>
      <c r="E2887" s="521"/>
      <c r="F2887" s="526"/>
      <c r="G2887" s="521"/>
    </row>
    <row r="2888" spans="1:7">
      <c r="A2888" s="521"/>
      <c r="B2888" s="521"/>
      <c r="C2888" s="525"/>
      <c r="D2888" s="521"/>
      <c r="E2888" s="521"/>
      <c r="F2888" s="526"/>
      <c r="G2888" s="521"/>
    </row>
    <row r="2889" spans="1:7">
      <c r="A2889" s="521"/>
      <c r="B2889" s="521"/>
      <c r="C2889" s="525"/>
      <c r="D2889" s="521"/>
      <c r="E2889" s="521"/>
      <c r="F2889" s="526"/>
      <c r="G2889" s="521"/>
    </row>
    <row r="2890" spans="1:7">
      <c r="A2890" s="521"/>
      <c r="B2890" s="521"/>
      <c r="C2890" s="525"/>
      <c r="D2890" s="521"/>
      <c r="E2890" s="521"/>
      <c r="F2890" s="526"/>
      <c r="G2890" s="521"/>
    </row>
    <row r="2891" spans="1:7">
      <c r="A2891" s="521"/>
      <c r="B2891" s="521"/>
      <c r="C2891" s="525"/>
      <c r="D2891" s="521"/>
      <c r="E2891" s="521"/>
      <c r="F2891" s="526"/>
      <c r="G2891" s="521"/>
    </row>
    <row r="2892" spans="1:7">
      <c r="A2892" s="521"/>
      <c r="B2892" s="521"/>
      <c r="C2892" s="525"/>
      <c r="D2892" s="521"/>
      <c r="E2892" s="521"/>
      <c r="F2892" s="526"/>
      <c r="G2892" s="521"/>
    </row>
    <row r="2893" spans="1:7">
      <c r="A2893" s="521"/>
      <c r="B2893" s="521"/>
      <c r="C2893" s="525"/>
      <c r="D2893" s="521"/>
      <c r="E2893" s="521"/>
      <c r="F2893" s="526"/>
      <c r="G2893" s="521"/>
    </row>
    <row r="2894" spans="1:7">
      <c r="A2894" s="521"/>
      <c r="B2894" s="521"/>
      <c r="C2894" s="525"/>
      <c r="D2894" s="521"/>
      <c r="E2894" s="521"/>
      <c r="F2894" s="526"/>
      <c r="G2894" s="521"/>
    </row>
    <row r="2895" spans="1:7">
      <c r="A2895" s="521"/>
      <c r="B2895" s="521"/>
      <c r="C2895" s="525"/>
      <c r="D2895" s="521"/>
      <c r="E2895" s="521"/>
      <c r="F2895" s="526"/>
      <c r="G2895" s="521"/>
    </row>
    <row r="2896" spans="1:7">
      <c r="A2896" s="521"/>
      <c r="B2896" s="521"/>
      <c r="C2896" s="525"/>
      <c r="D2896" s="521"/>
      <c r="E2896" s="521"/>
      <c r="F2896" s="526"/>
      <c r="G2896" s="521"/>
    </row>
    <row r="2897" spans="1:7">
      <c r="A2897" s="521"/>
      <c r="B2897" s="521"/>
      <c r="C2897" s="525"/>
      <c r="D2897" s="521"/>
      <c r="E2897" s="521"/>
      <c r="F2897" s="526"/>
      <c r="G2897" s="521"/>
    </row>
    <row r="2898" spans="1:7">
      <c r="A2898" s="521"/>
      <c r="B2898" s="521"/>
      <c r="C2898" s="525"/>
      <c r="D2898" s="521"/>
      <c r="E2898" s="521"/>
      <c r="F2898" s="526"/>
      <c r="G2898" s="521"/>
    </row>
    <row r="2899" spans="1:7">
      <c r="A2899" s="521"/>
      <c r="B2899" s="521"/>
      <c r="C2899" s="525"/>
      <c r="D2899" s="521"/>
      <c r="E2899" s="521"/>
      <c r="F2899" s="526"/>
      <c r="G2899" s="521"/>
    </row>
    <row r="2900" spans="1:7">
      <c r="A2900" s="521"/>
      <c r="B2900" s="521"/>
      <c r="C2900" s="525"/>
      <c r="D2900" s="521"/>
      <c r="E2900" s="521"/>
      <c r="F2900" s="526"/>
      <c r="G2900" s="521"/>
    </row>
    <row r="2901" spans="1:7">
      <c r="A2901" s="521"/>
      <c r="B2901" s="521"/>
      <c r="C2901" s="525"/>
      <c r="D2901" s="521"/>
      <c r="E2901" s="521"/>
      <c r="F2901" s="526"/>
      <c r="G2901" s="521"/>
    </row>
    <row r="2902" spans="1:7">
      <c r="A2902" s="521"/>
      <c r="B2902" s="521"/>
      <c r="C2902" s="525"/>
      <c r="D2902" s="521"/>
      <c r="E2902" s="521"/>
      <c r="F2902" s="526"/>
      <c r="G2902" s="521"/>
    </row>
    <row r="2903" spans="1:7">
      <c r="A2903" s="521"/>
      <c r="B2903" s="521"/>
      <c r="C2903" s="525"/>
      <c r="D2903" s="521"/>
      <c r="E2903" s="521"/>
      <c r="F2903" s="526"/>
      <c r="G2903" s="521"/>
    </row>
    <row r="2904" spans="1:7">
      <c r="A2904" s="521"/>
      <c r="B2904" s="521"/>
      <c r="C2904" s="525"/>
      <c r="D2904" s="521"/>
      <c r="E2904" s="521"/>
      <c r="F2904" s="526"/>
      <c r="G2904" s="521"/>
    </row>
    <row r="2905" spans="1:7">
      <c r="A2905" s="521"/>
      <c r="B2905" s="521"/>
      <c r="C2905" s="525"/>
      <c r="D2905" s="521"/>
      <c r="E2905" s="521"/>
      <c r="F2905" s="526"/>
      <c r="G2905" s="521"/>
    </row>
    <row r="2906" spans="1:7">
      <c r="A2906" s="521"/>
      <c r="B2906" s="521"/>
      <c r="C2906" s="525"/>
      <c r="D2906" s="521"/>
      <c r="E2906" s="521"/>
      <c r="F2906" s="526"/>
      <c r="G2906" s="521"/>
    </row>
    <row r="2907" spans="1:7">
      <c r="A2907" s="521"/>
      <c r="B2907" s="521"/>
      <c r="C2907" s="525"/>
      <c r="D2907" s="521"/>
      <c r="E2907" s="521"/>
      <c r="F2907" s="526"/>
      <c r="G2907" s="521"/>
    </row>
    <row r="2908" spans="1:7">
      <c r="A2908" s="521"/>
      <c r="B2908" s="521"/>
      <c r="C2908" s="525"/>
      <c r="D2908" s="521"/>
      <c r="E2908" s="521"/>
      <c r="F2908" s="526"/>
      <c r="G2908" s="521"/>
    </row>
    <row r="2909" spans="1:7">
      <c r="A2909" s="521"/>
      <c r="B2909" s="521"/>
      <c r="C2909" s="525"/>
      <c r="D2909" s="521"/>
      <c r="E2909" s="521"/>
      <c r="F2909" s="526"/>
      <c r="G2909" s="521"/>
    </row>
    <row r="2910" spans="1:7">
      <c r="A2910" s="521"/>
      <c r="B2910" s="521"/>
      <c r="C2910" s="525"/>
      <c r="D2910" s="521"/>
      <c r="E2910" s="521"/>
      <c r="F2910" s="526"/>
      <c r="G2910" s="521"/>
    </row>
    <row r="2911" spans="1:7">
      <c r="A2911" s="521"/>
      <c r="B2911" s="521"/>
      <c r="C2911" s="525"/>
      <c r="D2911" s="521"/>
      <c r="E2911" s="521"/>
      <c r="F2911" s="526"/>
      <c r="G2911" s="521"/>
    </row>
    <row r="2912" spans="1:7">
      <c r="A2912" s="521"/>
      <c r="B2912" s="521"/>
      <c r="C2912" s="525"/>
      <c r="D2912" s="521"/>
      <c r="E2912" s="521"/>
      <c r="F2912" s="526"/>
      <c r="G2912" s="521"/>
    </row>
    <row r="2913" spans="1:7">
      <c r="A2913" s="521"/>
      <c r="B2913" s="521"/>
      <c r="C2913" s="525"/>
      <c r="D2913" s="521"/>
      <c r="E2913" s="521"/>
      <c r="F2913" s="526"/>
      <c r="G2913" s="521"/>
    </row>
    <row r="2914" spans="1:7">
      <c r="A2914" s="521"/>
      <c r="B2914" s="521"/>
      <c r="C2914" s="525"/>
      <c r="D2914" s="521"/>
      <c r="E2914" s="521"/>
      <c r="F2914" s="526"/>
      <c r="G2914" s="521"/>
    </row>
    <row r="2915" spans="1:7">
      <c r="A2915" s="521"/>
      <c r="B2915" s="521"/>
      <c r="C2915" s="525"/>
      <c r="D2915" s="521"/>
      <c r="E2915" s="521"/>
      <c r="F2915" s="526"/>
      <c r="G2915" s="521"/>
    </row>
    <row r="2916" spans="1:7">
      <c r="A2916" s="521"/>
      <c r="B2916" s="521"/>
      <c r="C2916" s="525"/>
      <c r="D2916" s="521"/>
      <c r="E2916" s="521"/>
      <c r="F2916" s="526"/>
      <c r="G2916" s="521"/>
    </row>
    <row r="2917" spans="1:7">
      <c r="A2917" s="521"/>
      <c r="B2917" s="521"/>
      <c r="C2917" s="525"/>
      <c r="D2917" s="521"/>
      <c r="E2917" s="521"/>
      <c r="F2917" s="526"/>
      <c r="G2917" s="521"/>
    </row>
    <row r="2918" spans="1:7">
      <c r="A2918" s="521"/>
      <c r="B2918" s="521"/>
      <c r="C2918" s="525"/>
      <c r="D2918" s="521"/>
      <c r="E2918" s="521"/>
      <c r="F2918" s="526"/>
      <c r="G2918" s="521"/>
    </row>
    <row r="2919" spans="1:7">
      <c r="A2919" s="521"/>
      <c r="B2919" s="521"/>
      <c r="C2919" s="525"/>
      <c r="D2919" s="521"/>
      <c r="E2919" s="521"/>
      <c r="F2919" s="526"/>
      <c r="G2919" s="521"/>
    </row>
    <row r="2920" spans="1:7">
      <c r="A2920" s="521"/>
      <c r="B2920" s="521"/>
      <c r="C2920" s="525"/>
      <c r="D2920" s="521"/>
      <c r="E2920" s="521"/>
      <c r="F2920" s="526"/>
      <c r="G2920" s="521"/>
    </row>
    <row r="2921" spans="1:7">
      <c r="A2921" s="521"/>
      <c r="B2921" s="521"/>
      <c r="C2921" s="525"/>
      <c r="D2921" s="521"/>
      <c r="E2921" s="521"/>
      <c r="F2921" s="526"/>
      <c r="G2921" s="521"/>
    </row>
    <row r="2922" spans="1:7">
      <c r="A2922" s="521"/>
      <c r="B2922" s="521"/>
      <c r="C2922" s="525"/>
      <c r="D2922" s="521"/>
      <c r="E2922" s="521"/>
      <c r="F2922" s="526"/>
      <c r="G2922" s="521"/>
    </row>
    <row r="2923" spans="1:7">
      <c r="A2923" s="521"/>
      <c r="B2923" s="521"/>
      <c r="C2923" s="525"/>
      <c r="D2923" s="521"/>
      <c r="E2923" s="521"/>
      <c r="F2923" s="526"/>
      <c r="G2923" s="521"/>
    </row>
    <row r="2924" spans="1:7">
      <c r="A2924" s="521"/>
      <c r="B2924" s="521"/>
      <c r="C2924" s="525"/>
      <c r="D2924" s="521"/>
      <c r="E2924" s="521"/>
      <c r="F2924" s="526"/>
      <c r="G2924" s="521"/>
    </row>
    <row r="2925" spans="1:7">
      <c r="A2925" s="521"/>
      <c r="B2925" s="521"/>
      <c r="C2925" s="525"/>
      <c r="D2925" s="521"/>
      <c r="E2925" s="521"/>
      <c r="F2925" s="526"/>
      <c r="G2925" s="521"/>
    </row>
    <row r="2926" spans="1:7">
      <c r="A2926" s="521"/>
      <c r="B2926" s="521"/>
      <c r="C2926" s="525"/>
      <c r="D2926" s="521"/>
      <c r="E2926" s="521"/>
      <c r="F2926" s="526"/>
      <c r="G2926" s="521"/>
    </row>
    <row r="2927" spans="1:7">
      <c r="A2927" s="521"/>
      <c r="B2927" s="521"/>
      <c r="C2927" s="525"/>
      <c r="D2927" s="521"/>
      <c r="E2927" s="521"/>
      <c r="F2927" s="526"/>
      <c r="G2927" s="521"/>
    </row>
    <row r="2928" spans="1:7">
      <c r="A2928" s="521"/>
      <c r="B2928" s="521"/>
      <c r="C2928" s="525"/>
      <c r="D2928" s="521"/>
      <c r="E2928" s="521"/>
      <c r="F2928" s="526"/>
      <c r="G2928" s="521"/>
    </row>
    <row r="2929" spans="1:7">
      <c r="A2929" s="521"/>
      <c r="B2929" s="521"/>
      <c r="C2929" s="525"/>
      <c r="D2929" s="521"/>
      <c r="E2929" s="521"/>
      <c r="F2929" s="526"/>
      <c r="G2929" s="521"/>
    </row>
    <row r="2930" spans="1:7">
      <c r="A2930" s="521"/>
      <c r="B2930" s="521"/>
      <c r="C2930" s="525"/>
      <c r="D2930" s="521"/>
      <c r="E2930" s="521"/>
      <c r="F2930" s="526"/>
      <c r="G2930" s="521"/>
    </row>
    <row r="2931" spans="1:7">
      <c r="A2931" s="521"/>
      <c r="B2931" s="521"/>
      <c r="C2931" s="525"/>
      <c r="D2931" s="521"/>
      <c r="E2931" s="521"/>
      <c r="F2931" s="526"/>
      <c r="G2931" s="521"/>
    </row>
    <row r="2932" spans="1:7">
      <c r="A2932" s="521"/>
      <c r="B2932" s="521"/>
      <c r="C2932" s="525"/>
      <c r="D2932" s="521"/>
      <c r="E2932" s="521"/>
      <c r="F2932" s="526"/>
      <c r="G2932" s="521"/>
    </row>
    <row r="2933" spans="1:7">
      <c r="A2933" s="521"/>
      <c r="B2933" s="521"/>
      <c r="C2933" s="525"/>
      <c r="D2933" s="521"/>
      <c r="E2933" s="521"/>
      <c r="F2933" s="526"/>
      <c r="G2933" s="521"/>
    </row>
    <row r="2934" spans="1:7">
      <c r="A2934" s="521"/>
      <c r="B2934" s="521"/>
      <c r="C2934" s="525"/>
      <c r="D2934" s="521"/>
      <c r="E2934" s="521"/>
      <c r="F2934" s="526"/>
      <c r="G2934" s="521"/>
    </row>
    <row r="2935" spans="1:7">
      <c r="A2935" s="521"/>
      <c r="B2935" s="521"/>
      <c r="C2935" s="525"/>
      <c r="D2935" s="521"/>
      <c r="E2935" s="521"/>
      <c r="F2935" s="526"/>
      <c r="G2935" s="521"/>
    </row>
    <row r="2936" spans="1:7">
      <c r="A2936" s="521"/>
      <c r="B2936" s="521"/>
      <c r="C2936" s="525"/>
      <c r="D2936" s="521"/>
      <c r="E2936" s="521"/>
      <c r="F2936" s="526"/>
      <c r="G2936" s="521"/>
    </row>
    <row r="2937" spans="1:7">
      <c r="A2937" s="521"/>
      <c r="B2937" s="521"/>
      <c r="C2937" s="525"/>
      <c r="D2937" s="521"/>
      <c r="E2937" s="521"/>
      <c r="F2937" s="526"/>
      <c r="G2937" s="521"/>
    </row>
    <row r="2938" spans="1:7">
      <c r="A2938" s="521"/>
      <c r="B2938" s="521"/>
      <c r="C2938" s="525"/>
      <c r="D2938" s="521"/>
      <c r="E2938" s="521"/>
      <c r="F2938" s="526"/>
      <c r="G2938" s="521"/>
    </row>
    <row r="2939" spans="1:7">
      <c r="A2939" s="521"/>
      <c r="B2939" s="521"/>
      <c r="C2939" s="525"/>
      <c r="D2939" s="521"/>
      <c r="E2939" s="521"/>
      <c r="F2939" s="526"/>
      <c r="G2939" s="521"/>
    </row>
    <row r="2940" spans="1:7">
      <c r="A2940" s="521"/>
      <c r="B2940" s="521"/>
      <c r="C2940" s="525"/>
      <c r="D2940" s="521"/>
      <c r="E2940" s="521"/>
      <c r="F2940" s="526"/>
      <c r="G2940" s="521"/>
    </row>
    <row r="2941" spans="1:7">
      <c r="A2941" s="521"/>
      <c r="B2941" s="521"/>
      <c r="C2941" s="525"/>
      <c r="D2941" s="521"/>
      <c r="E2941" s="521"/>
      <c r="F2941" s="526"/>
      <c r="G2941" s="521"/>
    </row>
    <row r="2942" spans="1:7">
      <c r="A2942" s="521"/>
      <c r="B2942" s="521"/>
      <c r="C2942" s="525"/>
      <c r="D2942" s="521"/>
      <c r="E2942" s="521"/>
      <c r="F2942" s="526"/>
      <c r="G2942" s="521"/>
    </row>
    <row r="2943" spans="1:7">
      <c r="A2943" s="521"/>
      <c r="B2943" s="521"/>
      <c r="C2943" s="525"/>
      <c r="D2943" s="521"/>
      <c r="E2943" s="521"/>
      <c r="F2943" s="526"/>
      <c r="G2943" s="521"/>
    </row>
    <row r="2944" spans="1:7">
      <c r="A2944" s="521"/>
      <c r="B2944" s="521"/>
      <c r="C2944" s="525"/>
      <c r="D2944" s="521"/>
      <c r="E2944" s="521"/>
      <c r="F2944" s="526"/>
      <c r="G2944" s="521"/>
    </row>
    <row r="2945" spans="1:7">
      <c r="A2945" s="521"/>
      <c r="B2945" s="521"/>
      <c r="C2945" s="525"/>
      <c r="D2945" s="521"/>
      <c r="E2945" s="521"/>
      <c r="F2945" s="526"/>
      <c r="G2945" s="521"/>
    </row>
    <row r="2946" spans="1:7">
      <c r="A2946" s="521"/>
      <c r="B2946" s="521"/>
      <c r="C2946" s="525"/>
      <c r="D2946" s="521"/>
      <c r="E2946" s="521"/>
      <c r="F2946" s="526"/>
      <c r="G2946" s="521"/>
    </row>
    <row r="2947" spans="1:7">
      <c r="A2947" s="521"/>
      <c r="B2947" s="521"/>
      <c r="C2947" s="525"/>
      <c r="D2947" s="521"/>
      <c r="E2947" s="521"/>
      <c r="F2947" s="526"/>
      <c r="G2947" s="521"/>
    </row>
    <row r="2948" spans="1:7">
      <c r="A2948" s="521"/>
      <c r="B2948" s="521"/>
      <c r="C2948" s="525"/>
      <c r="D2948" s="521"/>
      <c r="E2948" s="521"/>
      <c r="F2948" s="526"/>
      <c r="G2948" s="521"/>
    </row>
    <row r="2949" spans="1:7">
      <c r="A2949" s="521"/>
      <c r="B2949" s="521"/>
      <c r="C2949" s="525"/>
      <c r="D2949" s="521"/>
      <c r="E2949" s="521"/>
      <c r="F2949" s="526"/>
      <c r="G2949" s="521"/>
    </row>
    <row r="2950" spans="1:7">
      <c r="A2950" s="521"/>
      <c r="B2950" s="521"/>
      <c r="C2950" s="525"/>
      <c r="D2950" s="521"/>
      <c r="E2950" s="521"/>
      <c r="F2950" s="526"/>
      <c r="G2950" s="521"/>
    </row>
    <row r="2951" spans="1:7">
      <c r="A2951" s="521"/>
      <c r="B2951" s="521"/>
      <c r="C2951" s="525"/>
      <c r="D2951" s="521"/>
      <c r="E2951" s="521"/>
      <c r="F2951" s="526"/>
      <c r="G2951" s="521"/>
    </row>
    <row r="2952" spans="1:7">
      <c r="A2952" s="521"/>
      <c r="B2952" s="521"/>
      <c r="C2952" s="525"/>
      <c r="D2952" s="521"/>
      <c r="E2952" s="521"/>
      <c r="F2952" s="526"/>
      <c r="G2952" s="521"/>
    </row>
    <row r="2953" spans="1:7">
      <c r="A2953" s="521"/>
      <c r="B2953" s="521"/>
      <c r="C2953" s="525"/>
      <c r="D2953" s="521"/>
      <c r="E2953" s="521"/>
      <c r="F2953" s="526"/>
      <c r="G2953" s="521"/>
    </row>
    <row r="2954" spans="1:7">
      <c r="A2954" s="521"/>
      <c r="B2954" s="521"/>
      <c r="C2954" s="525"/>
      <c r="D2954" s="521"/>
      <c r="E2954" s="521"/>
      <c r="F2954" s="526"/>
      <c r="G2954" s="521"/>
    </row>
    <row r="2955" spans="1:7">
      <c r="A2955" s="521"/>
      <c r="B2955" s="521"/>
      <c r="C2955" s="525"/>
      <c r="D2955" s="521"/>
      <c r="E2955" s="521"/>
      <c r="F2955" s="526"/>
      <c r="G2955" s="521"/>
    </row>
    <row r="2956" spans="1:7">
      <c r="A2956" s="521"/>
      <c r="B2956" s="521"/>
      <c r="C2956" s="525"/>
      <c r="D2956" s="521"/>
      <c r="E2956" s="521"/>
      <c r="F2956" s="526"/>
      <c r="G2956" s="521"/>
    </row>
    <row r="2957" spans="1:7">
      <c r="A2957" s="521"/>
      <c r="B2957" s="521"/>
      <c r="C2957" s="525"/>
      <c r="D2957" s="521"/>
      <c r="E2957" s="521"/>
      <c r="F2957" s="526"/>
      <c r="G2957" s="521"/>
    </row>
    <row r="2958" spans="1:7">
      <c r="A2958" s="521"/>
      <c r="B2958" s="521"/>
      <c r="C2958" s="525"/>
      <c r="D2958" s="521"/>
      <c r="E2958" s="521"/>
      <c r="F2958" s="526"/>
      <c r="G2958" s="521"/>
    </row>
    <row r="2959" spans="1:7">
      <c r="A2959" s="521"/>
      <c r="B2959" s="521"/>
      <c r="C2959" s="525"/>
      <c r="D2959" s="521"/>
      <c r="E2959" s="521"/>
      <c r="F2959" s="526"/>
      <c r="G2959" s="521"/>
    </row>
    <row r="2960" spans="1:7">
      <c r="A2960" s="521"/>
      <c r="B2960" s="521"/>
      <c r="C2960" s="525"/>
      <c r="D2960" s="521"/>
      <c r="E2960" s="521"/>
      <c r="F2960" s="526"/>
      <c r="G2960" s="521"/>
    </row>
    <row r="2961" spans="1:7">
      <c r="A2961" s="521"/>
      <c r="B2961" s="521"/>
      <c r="C2961" s="525"/>
      <c r="D2961" s="521"/>
      <c r="E2961" s="521"/>
      <c r="F2961" s="526"/>
      <c r="G2961" s="521"/>
    </row>
    <row r="2962" spans="1:7">
      <c r="A2962" s="521"/>
      <c r="B2962" s="521"/>
      <c r="C2962" s="525"/>
      <c r="D2962" s="521"/>
      <c r="E2962" s="521"/>
      <c r="F2962" s="526"/>
      <c r="G2962" s="521"/>
    </row>
    <row r="2963" spans="1:7">
      <c r="A2963" s="521"/>
      <c r="B2963" s="521"/>
      <c r="C2963" s="525"/>
      <c r="D2963" s="521"/>
      <c r="E2963" s="521"/>
      <c r="F2963" s="526"/>
      <c r="G2963" s="521"/>
    </row>
    <row r="2964" spans="1:7">
      <c r="A2964" s="521"/>
      <c r="B2964" s="521"/>
      <c r="C2964" s="525"/>
      <c r="D2964" s="521"/>
      <c r="E2964" s="521"/>
      <c r="F2964" s="526"/>
      <c r="G2964" s="521"/>
    </row>
    <row r="2965" spans="1:7">
      <c r="A2965" s="521"/>
      <c r="B2965" s="521"/>
      <c r="C2965" s="525"/>
      <c r="D2965" s="521"/>
      <c r="E2965" s="521"/>
      <c r="F2965" s="526"/>
      <c r="G2965" s="521"/>
    </row>
    <row r="2966" spans="1:7">
      <c r="A2966" s="521"/>
      <c r="B2966" s="521"/>
      <c r="C2966" s="525"/>
      <c r="D2966" s="521"/>
      <c r="E2966" s="521"/>
      <c r="F2966" s="526"/>
      <c r="G2966" s="521"/>
    </row>
    <row r="2967" spans="1:7">
      <c r="A2967" s="521"/>
      <c r="B2967" s="521"/>
      <c r="C2967" s="525"/>
      <c r="D2967" s="521"/>
      <c r="E2967" s="521"/>
      <c r="F2967" s="526"/>
      <c r="G2967" s="521"/>
    </row>
    <row r="2968" spans="1:7">
      <c r="A2968" s="521"/>
      <c r="B2968" s="521"/>
      <c r="C2968" s="525"/>
      <c r="D2968" s="521"/>
      <c r="E2968" s="521"/>
      <c r="F2968" s="526"/>
      <c r="G2968" s="521"/>
    </row>
    <row r="2969" spans="1:7">
      <c r="A2969" s="521"/>
      <c r="B2969" s="521"/>
      <c r="C2969" s="525"/>
      <c r="D2969" s="521"/>
      <c r="E2969" s="521"/>
      <c r="F2969" s="526"/>
      <c r="G2969" s="521"/>
    </row>
    <row r="2970" spans="1:7">
      <c r="A2970" s="521"/>
      <c r="B2970" s="521"/>
      <c r="C2970" s="525"/>
      <c r="D2970" s="521"/>
      <c r="E2970" s="521"/>
      <c r="F2970" s="526"/>
      <c r="G2970" s="521"/>
    </row>
    <row r="2971" spans="1:7">
      <c r="A2971" s="521"/>
      <c r="B2971" s="521"/>
      <c r="C2971" s="525"/>
      <c r="D2971" s="521"/>
      <c r="E2971" s="521"/>
      <c r="F2971" s="526"/>
      <c r="G2971" s="521"/>
    </row>
    <row r="2972" spans="1:7">
      <c r="A2972" s="521"/>
      <c r="B2972" s="521"/>
      <c r="C2972" s="525"/>
      <c r="D2972" s="521"/>
      <c r="E2972" s="521"/>
      <c r="F2972" s="526"/>
      <c r="G2972" s="521"/>
    </row>
    <row r="2973" spans="1:7">
      <c r="A2973" s="521"/>
      <c r="B2973" s="521"/>
      <c r="C2973" s="525"/>
      <c r="D2973" s="521"/>
      <c r="E2973" s="521"/>
      <c r="F2973" s="526"/>
      <c r="G2973" s="521"/>
    </row>
    <row r="2974" spans="1:7">
      <c r="A2974" s="521"/>
      <c r="B2974" s="521"/>
      <c r="C2974" s="525"/>
      <c r="D2974" s="521"/>
      <c r="E2974" s="521"/>
      <c r="F2974" s="526"/>
      <c r="G2974" s="521"/>
    </row>
    <row r="2975" spans="1:7">
      <c r="A2975" s="521"/>
      <c r="B2975" s="521"/>
      <c r="C2975" s="525"/>
      <c r="D2975" s="521"/>
      <c r="E2975" s="521"/>
      <c r="F2975" s="526"/>
      <c r="G2975" s="521"/>
    </row>
    <row r="2976" spans="1:7">
      <c r="A2976" s="521"/>
      <c r="B2976" s="521"/>
      <c r="C2976" s="525"/>
      <c r="D2976" s="521"/>
      <c r="E2976" s="521"/>
      <c r="F2976" s="526"/>
      <c r="G2976" s="521"/>
    </row>
    <row r="2977" spans="1:7">
      <c r="A2977" s="521"/>
      <c r="B2977" s="521"/>
      <c r="C2977" s="525"/>
      <c r="D2977" s="521"/>
      <c r="E2977" s="521"/>
      <c r="F2977" s="526"/>
      <c r="G2977" s="521"/>
    </row>
    <row r="2978" spans="1:7">
      <c r="A2978" s="521"/>
      <c r="B2978" s="521"/>
      <c r="C2978" s="525"/>
      <c r="D2978" s="521"/>
      <c r="E2978" s="521"/>
      <c r="F2978" s="526"/>
      <c r="G2978" s="521"/>
    </row>
    <row r="2979" spans="1:7">
      <c r="A2979" s="521"/>
      <c r="B2979" s="521"/>
      <c r="C2979" s="525"/>
      <c r="D2979" s="521"/>
      <c r="E2979" s="521"/>
      <c r="F2979" s="526"/>
      <c r="G2979" s="521"/>
    </row>
    <row r="2980" spans="1:7">
      <c r="A2980" s="521"/>
      <c r="B2980" s="521"/>
      <c r="C2980" s="525"/>
      <c r="D2980" s="521"/>
      <c r="E2980" s="521"/>
      <c r="F2980" s="526"/>
      <c r="G2980" s="521"/>
    </row>
    <row r="2981" spans="1:7">
      <c r="A2981" s="521"/>
      <c r="B2981" s="521"/>
      <c r="C2981" s="525"/>
      <c r="D2981" s="521"/>
      <c r="E2981" s="521"/>
      <c r="F2981" s="526"/>
      <c r="G2981" s="521"/>
    </row>
    <row r="2982" spans="1:7">
      <c r="A2982" s="521"/>
      <c r="B2982" s="521"/>
      <c r="C2982" s="525"/>
      <c r="D2982" s="521"/>
      <c r="E2982" s="521"/>
      <c r="F2982" s="526"/>
      <c r="G2982" s="521"/>
    </row>
    <row r="2983" spans="1:7">
      <c r="A2983" s="521"/>
      <c r="B2983" s="521"/>
      <c r="C2983" s="525"/>
      <c r="D2983" s="521"/>
      <c r="E2983" s="521"/>
      <c r="F2983" s="526"/>
      <c r="G2983" s="521"/>
    </row>
    <row r="2984" spans="1:7">
      <c r="A2984" s="521"/>
      <c r="B2984" s="521"/>
      <c r="C2984" s="525"/>
      <c r="D2984" s="521"/>
      <c r="E2984" s="521"/>
      <c r="F2984" s="526"/>
      <c r="G2984" s="521"/>
    </row>
    <row r="2985" spans="1:7">
      <c r="A2985" s="521"/>
      <c r="B2985" s="521"/>
      <c r="C2985" s="525"/>
      <c r="D2985" s="521"/>
      <c r="E2985" s="521"/>
      <c r="F2985" s="526"/>
      <c r="G2985" s="521"/>
    </row>
    <row r="2986" spans="1:7">
      <c r="A2986" s="521"/>
      <c r="B2986" s="521"/>
      <c r="C2986" s="525"/>
      <c r="D2986" s="521"/>
      <c r="E2986" s="521"/>
      <c r="F2986" s="526"/>
      <c r="G2986" s="521"/>
    </row>
    <row r="2987" spans="1:7">
      <c r="A2987" s="521"/>
      <c r="B2987" s="521"/>
      <c r="C2987" s="525"/>
      <c r="D2987" s="521"/>
      <c r="E2987" s="521"/>
      <c r="F2987" s="526"/>
      <c r="G2987" s="521"/>
    </row>
    <row r="2988" spans="1:7">
      <c r="A2988" s="521"/>
      <c r="B2988" s="521"/>
      <c r="C2988" s="525"/>
      <c r="D2988" s="521"/>
      <c r="E2988" s="521"/>
      <c r="F2988" s="526"/>
      <c r="G2988" s="521"/>
    </row>
    <row r="2989" spans="1:7">
      <c r="A2989" s="521"/>
      <c r="B2989" s="521"/>
      <c r="C2989" s="525"/>
      <c r="D2989" s="521"/>
      <c r="E2989" s="521"/>
      <c r="F2989" s="526"/>
      <c r="G2989" s="521"/>
    </row>
    <row r="2990" spans="1:7">
      <c r="A2990" s="521"/>
      <c r="B2990" s="521"/>
      <c r="C2990" s="525"/>
      <c r="D2990" s="521"/>
      <c r="E2990" s="521"/>
      <c r="F2990" s="526"/>
      <c r="G2990" s="521"/>
    </row>
    <row r="2991" spans="1:7">
      <c r="A2991" s="521"/>
      <c r="B2991" s="521"/>
      <c r="C2991" s="525"/>
      <c r="D2991" s="521"/>
      <c r="E2991" s="521"/>
      <c r="F2991" s="526"/>
      <c r="G2991" s="521"/>
    </row>
    <row r="2992" spans="1:7">
      <c r="A2992" s="521"/>
      <c r="B2992" s="521"/>
      <c r="C2992" s="525"/>
      <c r="D2992" s="521"/>
      <c r="E2992" s="521"/>
      <c r="F2992" s="526"/>
      <c r="G2992" s="521"/>
    </row>
    <row r="2993" spans="1:7">
      <c r="A2993" s="521"/>
      <c r="B2993" s="521"/>
      <c r="C2993" s="525"/>
      <c r="D2993" s="521"/>
      <c r="E2993" s="521"/>
      <c r="F2993" s="526"/>
      <c r="G2993" s="521"/>
    </row>
    <row r="2994" spans="1:7">
      <c r="A2994" s="521"/>
      <c r="B2994" s="521"/>
      <c r="C2994" s="525"/>
      <c r="D2994" s="521"/>
      <c r="E2994" s="521"/>
      <c r="F2994" s="526"/>
      <c r="G2994" s="521"/>
    </row>
    <row r="2995" spans="1:7">
      <c r="A2995" s="521"/>
      <c r="B2995" s="521"/>
      <c r="C2995" s="525"/>
      <c r="D2995" s="521"/>
      <c r="E2995" s="521"/>
      <c r="F2995" s="526"/>
      <c r="G2995" s="521"/>
    </row>
    <row r="2996" spans="1:7">
      <c r="A2996" s="521"/>
      <c r="B2996" s="521"/>
      <c r="C2996" s="525"/>
      <c r="D2996" s="521"/>
      <c r="E2996" s="521"/>
      <c r="F2996" s="526"/>
      <c r="G2996" s="521"/>
    </row>
    <row r="2997" spans="1:7">
      <c r="A2997" s="521"/>
      <c r="B2997" s="521"/>
      <c r="C2997" s="525"/>
      <c r="D2997" s="521"/>
      <c r="E2997" s="521"/>
      <c r="F2997" s="526"/>
      <c r="G2997" s="521"/>
    </row>
    <row r="2998" spans="1:7">
      <c r="A2998" s="521"/>
      <c r="B2998" s="521"/>
      <c r="C2998" s="525"/>
      <c r="D2998" s="521"/>
      <c r="E2998" s="521"/>
      <c r="F2998" s="526"/>
      <c r="G2998" s="521"/>
    </row>
    <row r="2999" spans="1:7">
      <c r="A2999" s="521"/>
      <c r="B2999" s="521"/>
      <c r="C2999" s="525"/>
      <c r="D2999" s="521"/>
      <c r="E2999" s="521"/>
      <c r="F2999" s="526"/>
      <c r="G2999" s="521"/>
    </row>
    <row r="3000" spans="1:7">
      <c r="A3000" s="521"/>
      <c r="B3000" s="521"/>
      <c r="C3000" s="525"/>
      <c r="D3000" s="521"/>
      <c r="E3000" s="521"/>
      <c r="F3000" s="526"/>
      <c r="G3000" s="521"/>
    </row>
    <row r="3001" spans="1:7">
      <c r="A3001" s="521"/>
      <c r="B3001" s="521"/>
      <c r="C3001" s="525"/>
      <c r="D3001" s="521"/>
      <c r="E3001" s="521"/>
      <c r="F3001" s="526"/>
      <c r="G3001" s="521"/>
    </row>
    <row r="3002" spans="1:7">
      <c r="A3002" s="521"/>
      <c r="B3002" s="521"/>
      <c r="C3002" s="525"/>
      <c r="D3002" s="521"/>
      <c r="E3002" s="521"/>
      <c r="F3002" s="526"/>
      <c r="G3002" s="521"/>
    </row>
    <row r="3003" spans="1:7">
      <c r="A3003" s="521"/>
      <c r="B3003" s="521"/>
      <c r="C3003" s="525"/>
      <c r="D3003" s="521"/>
      <c r="E3003" s="521"/>
      <c r="F3003" s="526"/>
      <c r="G3003" s="521"/>
    </row>
    <row r="3004" spans="1:7">
      <c r="A3004" s="521"/>
      <c r="B3004" s="521"/>
      <c r="C3004" s="525"/>
      <c r="D3004" s="521"/>
      <c r="E3004" s="521"/>
      <c r="F3004" s="526"/>
      <c r="G3004" s="521"/>
    </row>
    <row r="3005" spans="1:7">
      <c r="A3005" s="521"/>
      <c r="B3005" s="521"/>
      <c r="C3005" s="525"/>
      <c r="D3005" s="521"/>
      <c r="E3005" s="521"/>
      <c r="F3005" s="526"/>
      <c r="G3005" s="521"/>
    </row>
    <row r="3006" spans="1:7">
      <c r="A3006" s="521"/>
      <c r="B3006" s="521"/>
      <c r="C3006" s="525"/>
      <c r="D3006" s="521"/>
      <c r="E3006" s="521"/>
      <c r="F3006" s="526"/>
      <c r="G3006" s="521"/>
    </row>
    <row r="3007" spans="1:7">
      <c r="A3007" s="521"/>
      <c r="B3007" s="521"/>
      <c r="C3007" s="525"/>
      <c r="D3007" s="521"/>
      <c r="E3007" s="521"/>
      <c r="F3007" s="526"/>
      <c r="G3007" s="521"/>
    </row>
    <row r="3008" spans="1:7">
      <c r="A3008" s="521"/>
      <c r="B3008" s="521"/>
      <c r="C3008" s="525"/>
      <c r="D3008" s="521"/>
      <c r="E3008" s="521"/>
      <c r="F3008" s="526"/>
      <c r="G3008" s="521"/>
    </row>
    <row r="3009" spans="1:7">
      <c r="A3009" s="521"/>
      <c r="B3009" s="521"/>
      <c r="C3009" s="525"/>
      <c r="D3009" s="521"/>
      <c r="E3009" s="521"/>
      <c r="F3009" s="526"/>
      <c r="G3009" s="521"/>
    </row>
    <row r="3010" spans="1:7">
      <c r="A3010" s="521"/>
      <c r="B3010" s="521"/>
      <c r="C3010" s="525"/>
      <c r="D3010" s="521"/>
      <c r="E3010" s="521"/>
      <c r="F3010" s="526"/>
      <c r="G3010" s="521"/>
    </row>
    <row r="3011" spans="1:7">
      <c r="A3011" s="521"/>
      <c r="B3011" s="521"/>
      <c r="C3011" s="525"/>
      <c r="D3011" s="521"/>
      <c r="E3011" s="521"/>
      <c r="F3011" s="526"/>
      <c r="G3011" s="521"/>
    </row>
    <row r="3012" spans="1:7">
      <c r="A3012" s="521"/>
      <c r="B3012" s="521"/>
      <c r="C3012" s="525"/>
      <c r="D3012" s="521"/>
      <c r="E3012" s="521"/>
      <c r="F3012" s="526"/>
      <c r="G3012" s="521"/>
    </row>
    <row r="3013" spans="1:7">
      <c r="A3013" s="521"/>
      <c r="B3013" s="521"/>
      <c r="C3013" s="525"/>
      <c r="D3013" s="521"/>
      <c r="E3013" s="521"/>
      <c r="F3013" s="526"/>
      <c r="G3013" s="521"/>
    </row>
    <row r="3014" spans="1:7">
      <c r="A3014" s="521"/>
      <c r="B3014" s="521"/>
      <c r="C3014" s="525"/>
      <c r="D3014" s="521"/>
      <c r="E3014" s="521"/>
      <c r="F3014" s="526"/>
      <c r="G3014" s="521"/>
    </row>
    <row r="3015" spans="1:7">
      <c r="A3015" s="521"/>
      <c r="B3015" s="521"/>
      <c r="C3015" s="525"/>
      <c r="D3015" s="521"/>
      <c r="E3015" s="521"/>
      <c r="F3015" s="526"/>
      <c r="G3015" s="521"/>
    </row>
    <row r="3016" spans="1:7">
      <c r="A3016" s="521"/>
      <c r="B3016" s="521"/>
      <c r="C3016" s="525"/>
      <c r="D3016" s="521"/>
      <c r="E3016" s="521"/>
      <c r="F3016" s="526"/>
      <c r="G3016" s="521"/>
    </row>
    <row r="3017" spans="1:7">
      <c r="A3017" s="521"/>
      <c r="B3017" s="521"/>
      <c r="C3017" s="525"/>
      <c r="D3017" s="521"/>
      <c r="E3017" s="521"/>
      <c r="F3017" s="526"/>
      <c r="G3017" s="521"/>
    </row>
    <row r="3018" spans="1:7">
      <c r="A3018" s="521"/>
      <c r="B3018" s="521"/>
      <c r="C3018" s="525"/>
      <c r="D3018" s="521"/>
      <c r="E3018" s="521"/>
      <c r="F3018" s="526"/>
      <c r="G3018" s="521"/>
    </row>
    <row r="3019" spans="1:7">
      <c r="A3019" s="521"/>
      <c r="B3019" s="521"/>
      <c r="C3019" s="525"/>
      <c r="D3019" s="521"/>
      <c r="E3019" s="521"/>
      <c r="F3019" s="526"/>
      <c r="G3019" s="521"/>
    </row>
    <row r="3020" spans="1:7">
      <c r="A3020" s="521"/>
      <c r="B3020" s="521"/>
      <c r="C3020" s="525"/>
      <c r="D3020" s="521"/>
      <c r="E3020" s="521"/>
      <c r="F3020" s="526"/>
      <c r="G3020" s="521"/>
    </row>
    <row r="3021" spans="1:7">
      <c r="A3021" s="521"/>
      <c r="B3021" s="521"/>
      <c r="C3021" s="525"/>
      <c r="D3021" s="521"/>
      <c r="E3021" s="521"/>
      <c r="F3021" s="526"/>
      <c r="G3021" s="521"/>
    </row>
    <row r="3022" spans="1:7">
      <c r="A3022" s="521"/>
      <c r="B3022" s="521"/>
      <c r="C3022" s="525"/>
      <c r="D3022" s="521"/>
      <c r="E3022" s="521"/>
      <c r="F3022" s="526"/>
      <c r="G3022" s="521"/>
    </row>
    <row r="3023" spans="1:7">
      <c r="A3023" s="521"/>
      <c r="B3023" s="521"/>
      <c r="C3023" s="525"/>
      <c r="D3023" s="521"/>
      <c r="E3023" s="521"/>
      <c r="F3023" s="526"/>
      <c r="G3023" s="521"/>
    </row>
    <row r="3024" spans="1:7">
      <c r="A3024" s="521"/>
      <c r="B3024" s="521"/>
      <c r="C3024" s="525"/>
      <c r="D3024" s="521"/>
      <c r="E3024" s="521"/>
      <c r="F3024" s="526"/>
      <c r="G3024" s="521"/>
    </row>
    <row r="3025" spans="1:7">
      <c r="A3025" s="521"/>
      <c r="B3025" s="521"/>
      <c r="C3025" s="525"/>
      <c r="D3025" s="521"/>
      <c r="E3025" s="521"/>
      <c r="F3025" s="526"/>
      <c r="G3025" s="521"/>
    </row>
    <row r="3026" spans="1:7">
      <c r="A3026" s="521"/>
      <c r="B3026" s="521"/>
      <c r="C3026" s="525"/>
      <c r="D3026" s="521"/>
      <c r="E3026" s="521"/>
      <c r="F3026" s="526"/>
      <c r="G3026" s="521"/>
    </row>
    <row r="3027" spans="1:7">
      <c r="A3027" s="521"/>
      <c r="B3027" s="521"/>
      <c r="C3027" s="525"/>
      <c r="D3027" s="521"/>
      <c r="E3027" s="521"/>
      <c r="F3027" s="526"/>
      <c r="G3027" s="521"/>
    </row>
    <row r="3028" spans="1:7">
      <c r="A3028" s="521"/>
      <c r="B3028" s="521"/>
      <c r="C3028" s="525"/>
      <c r="D3028" s="521"/>
      <c r="E3028" s="521"/>
      <c r="F3028" s="526"/>
      <c r="G3028" s="521"/>
    </row>
    <row r="3029" spans="1:7">
      <c r="A3029" s="521"/>
      <c r="B3029" s="521"/>
      <c r="C3029" s="525"/>
      <c r="D3029" s="521"/>
      <c r="E3029" s="521"/>
      <c r="F3029" s="526"/>
      <c r="G3029" s="521"/>
    </row>
    <row r="3030" spans="1:7">
      <c r="A3030" s="521"/>
      <c r="B3030" s="521"/>
      <c r="C3030" s="525"/>
      <c r="D3030" s="521"/>
      <c r="E3030" s="521"/>
      <c r="F3030" s="526"/>
      <c r="G3030" s="521"/>
    </row>
    <row r="3031" spans="1:7">
      <c r="A3031" s="521"/>
      <c r="B3031" s="521"/>
      <c r="C3031" s="525"/>
      <c r="D3031" s="521"/>
      <c r="E3031" s="521"/>
      <c r="F3031" s="526"/>
      <c r="G3031" s="521"/>
    </row>
    <row r="3032" spans="1:7">
      <c r="A3032" s="521"/>
      <c r="B3032" s="521"/>
      <c r="C3032" s="525"/>
      <c r="D3032" s="521"/>
      <c r="E3032" s="521"/>
      <c r="F3032" s="526"/>
      <c r="G3032" s="521"/>
    </row>
    <row r="3033" spans="1:7">
      <c r="A3033" s="521"/>
      <c r="B3033" s="521"/>
      <c r="C3033" s="525"/>
      <c r="D3033" s="521"/>
      <c r="E3033" s="521"/>
      <c r="F3033" s="526"/>
      <c r="G3033" s="521"/>
    </row>
    <row r="3034" spans="1:7">
      <c r="A3034" s="521"/>
      <c r="B3034" s="521"/>
      <c r="C3034" s="525"/>
      <c r="D3034" s="521"/>
      <c r="E3034" s="521"/>
      <c r="F3034" s="526"/>
      <c r="G3034" s="521"/>
    </row>
    <row r="3035" spans="1:7">
      <c r="A3035" s="521"/>
      <c r="B3035" s="521"/>
      <c r="C3035" s="525"/>
      <c r="D3035" s="521"/>
      <c r="E3035" s="521"/>
      <c r="F3035" s="526"/>
      <c r="G3035" s="521"/>
    </row>
    <row r="3036" spans="1:7">
      <c r="A3036" s="521"/>
      <c r="B3036" s="521"/>
      <c r="C3036" s="525"/>
      <c r="D3036" s="521"/>
      <c r="E3036" s="521"/>
      <c r="F3036" s="526"/>
      <c r="G3036" s="521"/>
    </row>
    <row r="3037" spans="1:7">
      <c r="A3037" s="521"/>
      <c r="B3037" s="521"/>
      <c r="C3037" s="525"/>
      <c r="D3037" s="521"/>
      <c r="E3037" s="521"/>
      <c r="F3037" s="526"/>
      <c r="G3037" s="521"/>
    </row>
    <row r="3038" spans="1:7">
      <c r="A3038" s="521"/>
      <c r="B3038" s="521"/>
      <c r="C3038" s="525"/>
      <c r="D3038" s="521"/>
      <c r="E3038" s="521"/>
      <c r="F3038" s="526"/>
      <c r="G3038" s="521"/>
    </row>
    <row r="3039" spans="1:7">
      <c r="A3039" s="521"/>
      <c r="B3039" s="521"/>
      <c r="C3039" s="525"/>
      <c r="D3039" s="521"/>
      <c r="E3039" s="521"/>
      <c r="F3039" s="526"/>
      <c r="G3039" s="521"/>
    </row>
    <row r="3040" spans="1:7">
      <c r="A3040" s="521"/>
      <c r="B3040" s="521"/>
      <c r="C3040" s="525"/>
      <c r="D3040" s="521"/>
      <c r="E3040" s="521"/>
      <c r="F3040" s="526"/>
      <c r="G3040" s="521"/>
    </row>
    <row r="3041" spans="1:7">
      <c r="A3041" s="521"/>
      <c r="B3041" s="521"/>
      <c r="C3041" s="525"/>
      <c r="D3041" s="521"/>
      <c r="E3041" s="521"/>
      <c r="F3041" s="526"/>
      <c r="G3041" s="521"/>
    </row>
    <row r="3042" spans="1:7">
      <c r="A3042" s="521"/>
      <c r="B3042" s="521"/>
      <c r="C3042" s="525"/>
      <c r="D3042" s="521"/>
      <c r="E3042" s="521"/>
      <c r="F3042" s="526"/>
      <c r="G3042" s="521"/>
    </row>
    <row r="3043" spans="1:7">
      <c r="A3043" s="521"/>
      <c r="B3043" s="521"/>
      <c r="C3043" s="525"/>
      <c r="D3043" s="521"/>
      <c r="E3043" s="521"/>
      <c r="F3043" s="526"/>
      <c r="G3043" s="521"/>
    </row>
    <row r="3044" spans="1:7">
      <c r="A3044" s="521"/>
      <c r="B3044" s="521"/>
      <c r="C3044" s="525"/>
      <c r="D3044" s="521"/>
      <c r="E3044" s="521"/>
      <c r="F3044" s="526"/>
      <c r="G3044" s="521"/>
    </row>
    <row r="3045" spans="1:7">
      <c r="A3045" s="521"/>
      <c r="B3045" s="521"/>
      <c r="C3045" s="525"/>
      <c r="D3045" s="521"/>
      <c r="E3045" s="521"/>
      <c r="F3045" s="526"/>
      <c r="G3045" s="521"/>
    </row>
    <row r="3046" spans="1:7">
      <c r="A3046" s="521"/>
      <c r="B3046" s="521"/>
      <c r="C3046" s="525"/>
      <c r="D3046" s="521"/>
      <c r="E3046" s="521"/>
      <c r="F3046" s="526"/>
      <c r="G3046" s="521"/>
    </row>
    <row r="3047" spans="1:7">
      <c r="A3047" s="521"/>
      <c r="B3047" s="521"/>
      <c r="C3047" s="525"/>
      <c r="D3047" s="521"/>
      <c r="E3047" s="521"/>
      <c r="F3047" s="526"/>
      <c r="G3047" s="521"/>
    </row>
    <row r="3048" spans="1:7">
      <c r="A3048" s="521"/>
      <c r="B3048" s="521"/>
      <c r="C3048" s="525"/>
      <c r="D3048" s="521"/>
      <c r="E3048" s="521"/>
      <c r="F3048" s="526"/>
      <c r="G3048" s="521"/>
    </row>
    <row r="3049" spans="1:7">
      <c r="A3049" s="521"/>
      <c r="B3049" s="521"/>
      <c r="C3049" s="525"/>
      <c r="D3049" s="521"/>
      <c r="E3049" s="521"/>
      <c r="F3049" s="526"/>
      <c r="G3049" s="521"/>
    </row>
    <row r="3050" spans="1:7">
      <c r="A3050" s="521"/>
      <c r="B3050" s="521"/>
      <c r="C3050" s="525"/>
      <c r="D3050" s="521"/>
      <c r="E3050" s="521"/>
      <c r="F3050" s="526"/>
      <c r="G3050" s="521"/>
    </row>
    <row r="3051" spans="1:7">
      <c r="A3051" s="521"/>
      <c r="B3051" s="521"/>
      <c r="C3051" s="525"/>
      <c r="D3051" s="521"/>
      <c r="E3051" s="521"/>
      <c r="F3051" s="526"/>
      <c r="G3051" s="521"/>
    </row>
    <row r="3052" spans="1:7">
      <c r="A3052" s="521"/>
      <c r="B3052" s="521"/>
      <c r="C3052" s="525"/>
      <c r="D3052" s="521"/>
      <c r="E3052" s="521"/>
      <c r="F3052" s="526"/>
      <c r="G3052" s="521"/>
    </row>
    <row r="3053" spans="1:7">
      <c r="A3053" s="521"/>
      <c r="B3053" s="521"/>
      <c r="C3053" s="525"/>
      <c r="D3053" s="521"/>
      <c r="E3053" s="521"/>
      <c r="F3053" s="526"/>
      <c r="G3053" s="521"/>
    </row>
    <row r="3054" spans="1:7">
      <c r="A3054" s="521"/>
      <c r="B3054" s="521"/>
      <c r="C3054" s="525"/>
      <c r="D3054" s="521"/>
      <c r="E3054" s="521"/>
      <c r="F3054" s="526"/>
      <c r="G3054" s="521"/>
    </row>
    <row r="3055" spans="1:7">
      <c r="A3055" s="521"/>
      <c r="B3055" s="521"/>
      <c r="C3055" s="525"/>
      <c r="D3055" s="521"/>
      <c r="E3055" s="521"/>
      <c r="F3055" s="526"/>
      <c r="G3055" s="521"/>
    </row>
    <row r="3056" spans="1:7">
      <c r="A3056" s="521"/>
      <c r="B3056" s="521"/>
      <c r="C3056" s="525"/>
      <c r="D3056" s="521"/>
      <c r="E3056" s="521"/>
      <c r="F3056" s="526"/>
      <c r="G3056" s="521"/>
    </row>
    <row r="3057" spans="1:7">
      <c r="A3057" s="521"/>
      <c r="B3057" s="521"/>
      <c r="C3057" s="525"/>
      <c r="D3057" s="521"/>
      <c r="E3057" s="521"/>
      <c r="F3057" s="526"/>
      <c r="G3057" s="521"/>
    </row>
    <row r="3058" spans="1:7">
      <c r="A3058" s="521"/>
      <c r="B3058" s="521"/>
      <c r="C3058" s="525"/>
      <c r="D3058" s="521"/>
      <c r="E3058" s="521"/>
      <c r="F3058" s="526"/>
      <c r="G3058" s="521"/>
    </row>
    <row r="3059" spans="1:7">
      <c r="A3059" s="521"/>
      <c r="B3059" s="521"/>
      <c r="C3059" s="525"/>
      <c r="D3059" s="521"/>
      <c r="E3059" s="521"/>
      <c r="F3059" s="526"/>
      <c r="G3059" s="521"/>
    </row>
    <row r="3060" spans="1:7">
      <c r="A3060" s="521"/>
      <c r="B3060" s="521"/>
      <c r="C3060" s="525"/>
      <c r="D3060" s="521"/>
      <c r="E3060" s="521"/>
      <c r="F3060" s="526"/>
      <c r="G3060" s="521"/>
    </row>
    <row r="3061" spans="1:7">
      <c r="A3061" s="521"/>
      <c r="B3061" s="521"/>
      <c r="C3061" s="525"/>
      <c r="D3061" s="521"/>
      <c r="E3061" s="521"/>
      <c r="F3061" s="526"/>
      <c r="G3061" s="521"/>
    </row>
    <row r="3062" spans="1:7">
      <c r="A3062" s="521"/>
      <c r="B3062" s="521"/>
      <c r="C3062" s="525"/>
      <c r="D3062" s="521"/>
      <c r="E3062" s="521"/>
      <c r="F3062" s="526"/>
      <c r="G3062" s="521"/>
    </row>
    <row r="3063" spans="1:7">
      <c r="A3063" s="521"/>
      <c r="B3063" s="521"/>
      <c r="C3063" s="525"/>
      <c r="D3063" s="521"/>
      <c r="E3063" s="521"/>
      <c r="F3063" s="526"/>
      <c r="G3063" s="521"/>
    </row>
    <row r="3064" spans="1:7">
      <c r="A3064" s="521"/>
      <c r="B3064" s="521"/>
      <c r="C3064" s="525"/>
      <c r="D3064" s="521"/>
      <c r="E3064" s="521"/>
      <c r="F3064" s="526"/>
      <c r="G3064" s="521"/>
    </row>
    <row r="3065" spans="1:7">
      <c r="A3065" s="521"/>
      <c r="B3065" s="521"/>
      <c r="C3065" s="525"/>
      <c r="D3065" s="521"/>
      <c r="E3065" s="521"/>
      <c r="F3065" s="526"/>
      <c r="G3065" s="521"/>
    </row>
    <row r="3066" spans="1:7">
      <c r="A3066" s="521"/>
      <c r="B3066" s="521"/>
      <c r="C3066" s="525"/>
      <c r="D3066" s="521"/>
      <c r="E3066" s="521"/>
      <c r="F3066" s="526"/>
      <c r="G3066" s="521"/>
    </row>
    <row r="3067" spans="1:7">
      <c r="A3067" s="521"/>
      <c r="B3067" s="521"/>
      <c r="C3067" s="525"/>
      <c r="D3067" s="521"/>
      <c r="E3067" s="521"/>
      <c r="F3067" s="526"/>
      <c r="G3067" s="521"/>
    </row>
    <row r="3068" spans="1:7">
      <c r="A3068" s="521"/>
      <c r="B3068" s="521"/>
      <c r="C3068" s="525"/>
      <c r="D3068" s="521"/>
      <c r="E3068" s="521"/>
      <c r="F3068" s="526"/>
      <c r="G3068" s="521"/>
    </row>
    <row r="3069" spans="1:7">
      <c r="A3069" s="521"/>
      <c r="B3069" s="521"/>
      <c r="C3069" s="525"/>
      <c r="D3069" s="521"/>
      <c r="E3069" s="521"/>
      <c r="F3069" s="526"/>
      <c r="G3069" s="521"/>
    </row>
    <row r="3070" spans="1:7">
      <c r="A3070" s="521"/>
      <c r="B3070" s="521"/>
      <c r="C3070" s="525"/>
      <c r="D3070" s="521"/>
      <c r="E3070" s="521"/>
      <c r="F3070" s="526"/>
      <c r="G3070" s="521"/>
    </row>
    <row r="3071" spans="1:7">
      <c r="A3071" s="521"/>
      <c r="B3071" s="521"/>
      <c r="C3071" s="525"/>
      <c r="D3071" s="521"/>
      <c r="E3071" s="521"/>
      <c r="F3071" s="526"/>
      <c r="G3071" s="521"/>
    </row>
    <row r="3072" spans="1:7">
      <c r="A3072" s="521"/>
      <c r="B3072" s="521"/>
      <c r="C3072" s="525"/>
      <c r="D3072" s="521"/>
      <c r="E3072" s="521"/>
      <c r="F3072" s="526"/>
      <c r="G3072" s="521"/>
    </row>
    <row r="3073" spans="1:7">
      <c r="A3073" s="521"/>
      <c r="B3073" s="521"/>
      <c r="C3073" s="525"/>
      <c r="D3073" s="521"/>
      <c r="E3073" s="521"/>
      <c r="F3073" s="526"/>
      <c r="G3073" s="521"/>
    </row>
    <row r="3074" spans="1:7">
      <c r="A3074" s="521"/>
      <c r="B3074" s="521"/>
      <c r="C3074" s="525"/>
      <c r="D3074" s="521"/>
      <c r="E3074" s="521"/>
      <c r="F3074" s="526"/>
      <c r="G3074" s="521"/>
    </row>
    <row r="3075" spans="1:7">
      <c r="A3075" s="521"/>
      <c r="B3075" s="521"/>
      <c r="C3075" s="525"/>
      <c r="D3075" s="521"/>
      <c r="E3075" s="521"/>
      <c r="F3075" s="526"/>
      <c r="G3075" s="521"/>
    </row>
    <row r="3076" spans="1:7">
      <c r="A3076" s="521"/>
      <c r="B3076" s="521"/>
      <c r="C3076" s="525"/>
      <c r="D3076" s="521"/>
      <c r="E3076" s="521"/>
      <c r="F3076" s="526"/>
      <c r="G3076" s="521"/>
    </row>
    <row r="3077" spans="1:7">
      <c r="A3077" s="521"/>
      <c r="B3077" s="521"/>
      <c r="C3077" s="525"/>
      <c r="D3077" s="521"/>
      <c r="E3077" s="521"/>
      <c r="F3077" s="526"/>
      <c r="G3077" s="521"/>
    </row>
    <row r="3078" spans="1:7">
      <c r="A3078" s="521"/>
      <c r="B3078" s="521"/>
      <c r="C3078" s="525"/>
      <c r="D3078" s="521"/>
      <c r="E3078" s="521"/>
      <c r="F3078" s="526"/>
      <c r="G3078" s="521"/>
    </row>
    <row r="3079" spans="1:7">
      <c r="A3079" s="521"/>
      <c r="B3079" s="521"/>
      <c r="C3079" s="525"/>
      <c r="D3079" s="521"/>
      <c r="E3079" s="521"/>
      <c r="F3079" s="526"/>
      <c r="G3079" s="521"/>
    </row>
    <row r="3080" spans="1:7">
      <c r="A3080" s="521"/>
      <c r="B3080" s="521"/>
      <c r="C3080" s="525"/>
      <c r="D3080" s="521"/>
      <c r="E3080" s="521"/>
      <c r="F3080" s="526"/>
      <c r="G3080" s="521"/>
    </row>
    <row r="3081" spans="1:7">
      <c r="A3081" s="521"/>
      <c r="B3081" s="521"/>
      <c r="C3081" s="525"/>
      <c r="D3081" s="521"/>
      <c r="E3081" s="521"/>
      <c r="F3081" s="526"/>
      <c r="G3081" s="521"/>
    </row>
    <row r="3082" spans="1:7">
      <c r="A3082" s="521"/>
      <c r="B3082" s="521"/>
      <c r="C3082" s="525"/>
      <c r="D3082" s="521"/>
      <c r="E3082" s="521"/>
      <c r="F3082" s="526"/>
      <c r="G3082" s="521"/>
    </row>
    <row r="3083" spans="1:7">
      <c r="A3083" s="521"/>
      <c r="B3083" s="521"/>
      <c r="C3083" s="525"/>
      <c r="D3083" s="521"/>
      <c r="E3083" s="521"/>
      <c r="F3083" s="526"/>
      <c r="G3083" s="521"/>
    </row>
    <row r="3084" spans="1:7">
      <c r="A3084" s="521"/>
      <c r="B3084" s="521"/>
      <c r="C3084" s="525"/>
      <c r="D3084" s="521"/>
      <c r="E3084" s="521"/>
      <c r="F3084" s="526"/>
      <c r="G3084" s="521"/>
    </row>
    <row r="3085" spans="1:7">
      <c r="A3085" s="521"/>
      <c r="B3085" s="521"/>
      <c r="C3085" s="525"/>
      <c r="D3085" s="521"/>
      <c r="E3085" s="521"/>
      <c r="F3085" s="526"/>
      <c r="G3085" s="521"/>
    </row>
    <row r="3086" spans="1:7">
      <c r="A3086" s="521"/>
      <c r="B3086" s="521"/>
      <c r="C3086" s="525"/>
      <c r="D3086" s="521"/>
      <c r="E3086" s="521"/>
      <c r="F3086" s="526"/>
      <c r="G3086" s="521"/>
    </row>
    <row r="3087" spans="1:7">
      <c r="A3087" s="521"/>
      <c r="B3087" s="521"/>
      <c r="C3087" s="525"/>
      <c r="D3087" s="521"/>
      <c r="E3087" s="521"/>
      <c r="F3087" s="526"/>
      <c r="G3087" s="521"/>
    </row>
    <row r="3088" spans="1:7">
      <c r="A3088" s="521"/>
      <c r="B3088" s="521"/>
      <c r="C3088" s="525"/>
      <c r="D3088" s="521"/>
      <c r="E3088" s="521"/>
      <c r="F3088" s="526"/>
      <c r="G3088" s="521"/>
    </row>
    <row r="3089" spans="1:7">
      <c r="A3089" s="521"/>
      <c r="B3089" s="521"/>
      <c r="C3089" s="525"/>
      <c r="D3089" s="521"/>
      <c r="E3089" s="521"/>
      <c r="F3089" s="526"/>
      <c r="G3089" s="521"/>
    </row>
    <row r="3090" spans="1:7">
      <c r="A3090" s="521"/>
      <c r="B3090" s="521"/>
      <c r="C3090" s="525"/>
      <c r="D3090" s="521"/>
      <c r="E3090" s="521"/>
      <c r="F3090" s="526"/>
      <c r="G3090" s="521"/>
    </row>
    <row r="3091" spans="1:7">
      <c r="A3091" s="521"/>
      <c r="B3091" s="521"/>
      <c r="C3091" s="525"/>
      <c r="D3091" s="521"/>
      <c r="E3091" s="521"/>
      <c r="F3091" s="526"/>
      <c r="G3091" s="521"/>
    </row>
    <row r="3092" spans="1:7">
      <c r="A3092" s="521"/>
      <c r="B3092" s="521"/>
      <c r="C3092" s="525"/>
      <c r="D3092" s="521"/>
      <c r="E3092" s="521"/>
      <c r="F3092" s="526"/>
      <c r="G3092" s="521"/>
    </row>
    <row r="3093" spans="1:7">
      <c r="A3093" s="521"/>
      <c r="B3093" s="521"/>
      <c r="C3093" s="525"/>
      <c r="D3093" s="521"/>
      <c r="E3093" s="521"/>
      <c r="F3093" s="526"/>
      <c r="G3093" s="521"/>
    </row>
    <row r="3094" spans="1:7">
      <c r="A3094" s="521"/>
      <c r="B3094" s="521"/>
      <c r="C3094" s="525"/>
      <c r="D3094" s="521"/>
      <c r="E3094" s="521"/>
      <c r="F3094" s="526"/>
      <c r="G3094" s="521"/>
    </row>
    <row r="3095" spans="1:7">
      <c r="A3095" s="521"/>
      <c r="B3095" s="521"/>
      <c r="C3095" s="525"/>
      <c r="D3095" s="521"/>
      <c r="E3095" s="521"/>
      <c r="F3095" s="526"/>
      <c r="G3095" s="521"/>
    </row>
    <row r="3096" spans="1:7">
      <c r="A3096" s="521"/>
      <c r="B3096" s="521"/>
      <c r="C3096" s="525"/>
      <c r="D3096" s="521"/>
      <c r="E3096" s="521"/>
      <c r="F3096" s="526"/>
      <c r="G3096" s="521"/>
    </row>
    <row r="3097" spans="1:7">
      <c r="A3097" s="521"/>
      <c r="B3097" s="521"/>
      <c r="C3097" s="525"/>
      <c r="D3097" s="521"/>
      <c r="E3097" s="521"/>
      <c r="F3097" s="526"/>
      <c r="G3097" s="521"/>
    </row>
    <row r="3098" spans="1:7">
      <c r="A3098" s="521"/>
      <c r="B3098" s="521"/>
      <c r="C3098" s="525"/>
      <c r="D3098" s="521"/>
      <c r="E3098" s="521"/>
      <c r="F3098" s="526"/>
      <c r="G3098" s="521"/>
    </row>
    <row r="3099" spans="1:7">
      <c r="A3099" s="521"/>
      <c r="B3099" s="521"/>
      <c r="C3099" s="525"/>
      <c r="D3099" s="521"/>
      <c r="E3099" s="521"/>
      <c r="F3099" s="526"/>
      <c r="G3099" s="521"/>
    </row>
    <row r="3100" spans="1:7">
      <c r="A3100" s="521"/>
      <c r="B3100" s="521"/>
      <c r="C3100" s="525"/>
      <c r="D3100" s="521"/>
      <c r="E3100" s="521"/>
      <c r="F3100" s="526"/>
      <c r="G3100" s="521"/>
    </row>
    <row r="3101" spans="1:7">
      <c r="A3101" s="521"/>
      <c r="B3101" s="521"/>
      <c r="C3101" s="525"/>
      <c r="D3101" s="521"/>
      <c r="E3101" s="521"/>
      <c r="F3101" s="526"/>
      <c r="G3101" s="521"/>
    </row>
    <row r="3102" spans="1:7">
      <c r="A3102" s="521"/>
      <c r="B3102" s="521"/>
      <c r="C3102" s="525"/>
      <c r="D3102" s="521"/>
      <c r="E3102" s="521"/>
      <c r="F3102" s="526"/>
      <c r="G3102" s="521"/>
    </row>
    <row r="3103" spans="1:7">
      <c r="A3103" s="521"/>
      <c r="B3103" s="521"/>
      <c r="C3103" s="525"/>
      <c r="D3103" s="521"/>
      <c r="E3103" s="521"/>
      <c r="F3103" s="526"/>
      <c r="G3103" s="521"/>
    </row>
    <row r="3104" spans="1:7">
      <c r="A3104" s="521"/>
      <c r="B3104" s="521"/>
      <c r="C3104" s="525"/>
      <c r="D3104" s="521"/>
      <c r="E3104" s="521"/>
      <c r="F3104" s="526"/>
      <c r="G3104" s="521"/>
    </row>
    <row r="3105" spans="1:7">
      <c r="A3105" s="521"/>
      <c r="B3105" s="521"/>
      <c r="C3105" s="525"/>
      <c r="D3105" s="521"/>
      <c r="E3105" s="521"/>
      <c r="F3105" s="526"/>
      <c r="G3105" s="521"/>
    </row>
    <row r="3106" spans="1:7">
      <c r="A3106" s="521"/>
      <c r="B3106" s="521"/>
      <c r="C3106" s="525"/>
      <c r="D3106" s="521"/>
      <c r="E3106" s="521"/>
      <c r="F3106" s="526"/>
      <c r="G3106" s="521"/>
    </row>
    <row r="3107" spans="1:7">
      <c r="A3107" s="521"/>
      <c r="B3107" s="521"/>
      <c r="C3107" s="525"/>
      <c r="D3107" s="521"/>
      <c r="E3107" s="521"/>
      <c r="F3107" s="526"/>
      <c r="G3107" s="521"/>
    </row>
    <row r="3108" spans="1:7">
      <c r="A3108" s="521"/>
      <c r="B3108" s="521"/>
      <c r="C3108" s="525"/>
      <c r="D3108" s="521"/>
      <c r="E3108" s="521"/>
      <c r="F3108" s="526"/>
      <c r="G3108" s="521"/>
    </row>
    <row r="3109" spans="1:7">
      <c r="A3109" s="521"/>
      <c r="B3109" s="521"/>
      <c r="C3109" s="525"/>
      <c r="D3109" s="521"/>
      <c r="E3109" s="521"/>
      <c r="F3109" s="526"/>
      <c r="G3109" s="521"/>
    </row>
    <row r="3110" spans="1:7">
      <c r="A3110" s="521"/>
      <c r="B3110" s="521"/>
      <c r="C3110" s="525"/>
      <c r="D3110" s="521"/>
      <c r="E3110" s="521"/>
      <c r="F3110" s="526"/>
      <c r="G3110" s="521"/>
    </row>
    <row r="3111" spans="1:7">
      <c r="A3111" s="521"/>
      <c r="B3111" s="521"/>
      <c r="C3111" s="525"/>
      <c r="D3111" s="521"/>
      <c r="E3111" s="521"/>
      <c r="F3111" s="526"/>
      <c r="G3111" s="521"/>
    </row>
    <row r="3112" spans="1:7">
      <c r="A3112" s="521"/>
      <c r="B3112" s="521"/>
      <c r="C3112" s="525"/>
      <c r="D3112" s="521"/>
      <c r="E3112" s="521"/>
      <c r="F3112" s="526"/>
      <c r="G3112" s="521"/>
    </row>
    <row r="3113" spans="1:7">
      <c r="A3113" s="521"/>
      <c r="B3113" s="521"/>
      <c r="C3113" s="525"/>
      <c r="D3113" s="521"/>
      <c r="E3113" s="521"/>
      <c r="F3113" s="526"/>
      <c r="G3113" s="521"/>
    </row>
    <row r="3114" spans="1:7">
      <c r="A3114" s="521"/>
      <c r="B3114" s="521"/>
      <c r="C3114" s="525"/>
      <c r="D3114" s="521"/>
      <c r="E3114" s="521"/>
      <c r="F3114" s="526"/>
      <c r="G3114" s="521"/>
    </row>
    <row r="3115" spans="1:7">
      <c r="A3115" s="521"/>
      <c r="B3115" s="521"/>
      <c r="C3115" s="525"/>
      <c r="D3115" s="521"/>
      <c r="E3115" s="521"/>
      <c r="F3115" s="526"/>
      <c r="G3115" s="521"/>
    </row>
    <row r="3116" spans="1:7">
      <c r="A3116" s="521"/>
      <c r="B3116" s="521"/>
      <c r="C3116" s="525"/>
      <c r="D3116" s="521"/>
      <c r="E3116" s="521"/>
      <c r="F3116" s="526"/>
      <c r="G3116" s="521"/>
    </row>
    <row r="3117" spans="1:7">
      <c r="A3117" s="521"/>
      <c r="B3117" s="521"/>
      <c r="C3117" s="525"/>
      <c r="D3117" s="521"/>
      <c r="E3117" s="521"/>
      <c r="F3117" s="526"/>
      <c r="G3117" s="521"/>
    </row>
    <row r="3118" spans="1:7">
      <c r="A3118" s="521"/>
      <c r="B3118" s="521"/>
      <c r="C3118" s="525"/>
      <c r="D3118" s="521"/>
      <c r="E3118" s="521"/>
      <c r="F3118" s="526"/>
      <c r="G3118" s="521"/>
    </row>
    <row r="3119" spans="1:7">
      <c r="A3119" s="521"/>
      <c r="B3119" s="521"/>
      <c r="C3119" s="525"/>
      <c r="D3119" s="521"/>
      <c r="E3119" s="521"/>
      <c r="F3119" s="526"/>
      <c r="G3119" s="521"/>
    </row>
    <row r="3120" spans="1:7">
      <c r="A3120" s="521"/>
      <c r="B3120" s="521"/>
      <c r="C3120" s="525"/>
      <c r="D3120" s="521"/>
      <c r="E3120" s="521"/>
      <c r="F3120" s="526"/>
      <c r="G3120" s="521"/>
    </row>
    <row r="3121" spans="1:7">
      <c r="A3121" s="521"/>
      <c r="B3121" s="521"/>
      <c r="C3121" s="525"/>
      <c r="D3121" s="521"/>
      <c r="E3121" s="521"/>
      <c r="F3121" s="526"/>
      <c r="G3121" s="521"/>
    </row>
    <row r="3122" spans="1:7">
      <c r="A3122" s="521"/>
      <c r="B3122" s="521"/>
      <c r="C3122" s="525"/>
      <c r="D3122" s="521"/>
      <c r="E3122" s="521"/>
      <c r="F3122" s="526"/>
      <c r="G3122" s="521"/>
    </row>
    <row r="3123" spans="1:7">
      <c r="A3123" s="521"/>
      <c r="B3123" s="521"/>
      <c r="C3123" s="525"/>
      <c r="D3123" s="521"/>
      <c r="E3123" s="521"/>
      <c r="F3123" s="526"/>
      <c r="G3123" s="521"/>
    </row>
    <row r="3124" spans="1:7">
      <c r="A3124" s="521"/>
      <c r="B3124" s="521"/>
      <c r="C3124" s="525"/>
      <c r="D3124" s="521"/>
      <c r="E3124" s="521"/>
      <c r="F3124" s="526"/>
      <c r="G3124" s="521"/>
    </row>
    <row r="3125" spans="1:7">
      <c r="A3125" s="521"/>
      <c r="B3125" s="521"/>
      <c r="C3125" s="525"/>
      <c r="D3125" s="521"/>
      <c r="E3125" s="521"/>
      <c r="F3125" s="526"/>
      <c r="G3125" s="521"/>
    </row>
    <row r="3126" spans="1:7">
      <c r="A3126" s="521"/>
      <c r="B3126" s="521"/>
      <c r="C3126" s="525"/>
      <c r="D3126" s="521"/>
      <c r="E3126" s="521"/>
      <c r="F3126" s="526"/>
      <c r="G3126" s="521"/>
    </row>
    <row r="3127" spans="1:7">
      <c r="A3127" s="521"/>
      <c r="B3127" s="521"/>
      <c r="C3127" s="525"/>
      <c r="D3127" s="521"/>
      <c r="E3127" s="521"/>
      <c r="F3127" s="526"/>
      <c r="G3127" s="521"/>
    </row>
    <row r="3128" spans="1:7">
      <c r="A3128" s="521"/>
      <c r="B3128" s="521"/>
      <c r="C3128" s="525"/>
      <c r="D3128" s="521"/>
      <c r="E3128" s="521"/>
      <c r="F3128" s="526"/>
      <c r="G3128" s="521"/>
    </row>
    <row r="3129" spans="1:7">
      <c r="A3129" s="521"/>
      <c r="B3129" s="521"/>
      <c r="C3129" s="525"/>
      <c r="D3129" s="521"/>
      <c r="E3129" s="521"/>
      <c r="F3129" s="526"/>
      <c r="G3129" s="521"/>
    </row>
    <row r="3130" spans="1:7">
      <c r="A3130" s="521"/>
      <c r="B3130" s="521"/>
      <c r="C3130" s="525"/>
      <c r="D3130" s="521"/>
      <c r="E3130" s="521"/>
      <c r="F3130" s="526"/>
      <c r="G3130" s="521"/>
    </row>
    <row r="3131" spans="1:7">
      <c r="A3131" s="521"/>
      <c r="B3131" s="521"/>
      <c r="C3131" s="525"/>
      <c r="D3131" s="521"/>
      <c r="E3131" s="521"/>
      <c r="F3131" s="526"/>
      <c r="G3131" s="521"/>
    </row>
    <row r="3132" spans="1:7">
      <c r="A3132" s="521"/>
      <c r="B3132" s="521"/>
      <c r="C3132" s="525"/>
      <c r="D3132" s="521"/>
      <c r="E3132" s="521"/>
      <c r="F3132" s="526"/>
      <c r="G3132" s="521"/>
    </row>
    <row r="3133" spans="1:7">
      <c r="A3133" s="521"/>
      <c r="B3133" s="521"/>
      <c r="C3133" s="525"/>
      <c r="D3133" s="521"/>
      <c r="E3133" s="521"/>
      <c r="F3133" s="526"/>
      <c r="G3133" s="521"/>
    </row>
    <row r="3134" spans="1:7">
      <c r="A3134" s="521"/>
      <c r="B3134" s="521"/>
      <c r="C3134" s="525"/>
      <c r="D3134" s="521"/>
      <c r="E3134" s="521"/>
      <c r="F3134" s="526"/>
      <c r="G3134" s="521"/>
    </row>
    <row r="3135" spans="1:7">
      <c r="A3135" s="521"/>
      <c r="B3135" s="521"/>
      <c r="C3135" s="525"/>
      <c r="D3135" s="521"/>
      <c r="E3135" s="521"/>
      <c r="F3135" s="526"/>
      <c r="G3135" s="521"/>
    </row>
    <row r="3136" spans="1:7">
      <c r="A3136" s="521"/>
      <c r="B3136" s="521"/>
      <c r="C3136" s="525"/>
      <c r="D3136" s="521"/>
      <c r="E3136" s="521"/>
      <c r="F3136" s="526"/>
      <c r="G3136" s="521"/>
    </row>
    <row r="3137" spans="1:7">
      <c r="A3137" s="521"/>
      <c r="B3137" s="521"/>
      <c r="C3137" s="525"/>
      <c r="D3137" s="521"/>
      <c r="E3137" s="521"/>
      <c r="F3137" s="526"/>
      <c r="G3137" s="521"/>
    </row>
    <row r="3138" spans="1:7">
      <c r="A3138" s="521"/>
      <c r="B3138" s="521"/>
      <c r="C3138" s="525"/>
      <c r="D3138" s="521"/>
      <c r="E3138" s="521"/>
      <c r="F3138" s="526"/>
      <c r="G3138" s="521"/>
    </row>
    <row r="3139" spans="1:7">
      <c r="A3139" s="521"/>
      <c r="B3139" s="521"/>
      <c r="C3139" s="525"/>
      <c r="D3139" s="521"/>
      <c r="E3139" s="521"/>
      <c r="F3139" s="526"/>
      <c r="G3139" s="521"/>
    </row>
    <row r="3140" spans="1:7">
      <c r="A3140" s="521"/>
      <c r="B3140" s="521"/>
      <c r="C3140" s="525"/>
      <c r="D3140" s="521"/>
      <c r="E3140" s="521"/>
      <c r="F3140" s="526"/>
      <c r="G3140" s="521"/>
    </row>
    <row r="3141" spans="1:7">
      <c r="A3141" s="521"/>
      <c r="B3141" s="521"/>
      <c r="C3141" s="525"/>
      <c r="D3141" s="521"/>
      <c r="E3141" s="521"/>
      <c r="F3141" s="526"/>
      <c r="G3141" s="521"/>
    </row>
    <row r="3142" spans="1:7">
      <c r="A3142" s="521"/>
      <c r="B3142" s="521"/>
      <c r="C3142" s="525"/>
      <c r="D3142" s="521"/>
      <c r="E3142" s="521"/>
      <c r="F3142" s="526"/>
      <c r="G3142" s="521"/>
    </row>
    <row r="3143" spans="1:7">
      <c r="A3143" s="521"/>
      <c r="B3143" s="521"/>
      <c r="C3143" s="525"/>
      <c r="D3143" s="521"/>
      <c r="E3143" s="521"/>
      <c r="F3143" s="526"/>
      <c r="G3143" s="521"/>
    </row>
    <row r="3144" spans="1:7">
      <c r="A3144" s="521"/>
      <c r="B3144" s="521"/>
      <c r="C3144" s="525"/>
      <c r="D3144" s="521"/>
      <c r="E3144" s="521"/>
      <c r="F3144" s="526"/>
      <c r="G3144" s="521"/>
    </row>
    <row r="3145" spans="1:7">
      <c r="A3145" s="521"/>
      <c r="B3145" s="521"/>
      <c r="C3145" s="525"/>
      <c r="D3145" s="521"/>
      <c r="E3145" s="521"/>
      <c r="F3145" s="526"/>
      <c r="G3145" s="521"/>
    </row>
    <row r="3146" spans="1:7">
      <c r="A3146" s="521"/>
      <c r="B3146" s="521"/>
      <c r="C3146" s="525"/>
      <c r="D3146" s="521"/>
      <c r="E3146" s="521"/>
      <c r="F3146" s="526"/>
      <c r="G3146" s="521"/>
    </row>
    <row r="3147" spans="1:7">
      <c r="A3147" s="521"/>
      <c r="B3147" s="521"/>
      <c r="C3147" s="525"/>
      <c r="D3147" s="521"/>
      <c r="E3147" s="521"/>
      <c r="F3147" s="526"/>
      <c r="G3147" s="521"/>
    </row>
    <row r="3148" spans="1:7">
      <c r="A3148" s="521"/>
      <c r="B3148" s="521"/>
      <c r="C3148" s="525"/>
      <c r="D3148" s="521"/>
      <c r="E3148" s="521"/>
      <c r="F3148" s="526"/>
      <c r="G3148" s="521"/>
    </row>
    <row r="3149" spans="1:7">
      <c r="A3149" s="521"/>
      <c r="B3149" s="521"/>
      <c r="C3149" s="525"/>
      <c r="D3149" s="521"/>
      <c r="E3149" s="521"/>
      <c r="F3149" s="526"/>
      <c r="G3149" s="521"/>
    </row>
    <row r="3150" spans="1:7">
      <c r="A3150" s="521"/>
      <c r="B3150" s="521"/>
      <c r="C3150" s="525"/>
      <c r="D3150" s="521"/>
      <c r="E3150" s="521"/>
      <c r="F3150" s="526"/>
      <c r="G3150" s="521"/>
    </row>
    <row r="3151" spans="1:7">
      <c r="A3151" s="521"/>
      <c r="B3151" s="521"/>
      <c r="C3151" s="525"/>
      <c r="D3151" s="521"/>
      <c r="E3151" s="521"/>
      <c r="F3151" s="526"/>
      <c r="G3151" s="521"/>
    </row>
    <row r="3152" spans="1:7">
      <c r="A3152" s="521"/>
      <c r="B3152" s="521"/>
      <c r="C3152" s="525"/>
      <c r="D3152" s="521"/>
      <c r="E3152" s="521"/>
      <c r="F3152" s="526"/>
      <c r="G3152" s="521"/>
    </row>
    <row r="3153" spans="1:7">
      <c r="A3153" s="521"/>
      <c r="B3153" s="521"/>
      <c r="C3153" s="525"/>
      <c r="D3153" s="521"/>
      <c r="E3153" s="521"/>
      <c r="F3153" s="526"/>
      <c r="G3153" s="521"/>
    </row>
    <row r="3154" spans="1:7">
      <c r="A3154" s="521"/>
      <c r="B3154" s="521"/>
      <c r="C3154" s="525"/>
      <c r="D3154" s="521"/>
      <c r="E3154" s="521"/>
      <c r="F3154" s="526"/>
      <c r="G3154" s="521"/>
    </row>
    <row r="3155" spans="1:7">
      <c r="A3155" s="521"/>
      <c r="B3155" s="521"/>
      <c r="C3155" s="525"/>
      <c r="D3155" s="521"/>
      <c r="E3155" s="521"/>
      <c r="F3155" s="526"/>
      <c r="G3155" s="521"/>
    </row>
    <row r="3156" spans="1:7">
      <c r="A3156" s="521"/>
      <c r="B3156" s="521"/>
      <c r="C3156" s="525"/>
      <c r="D3156" s="521"/>
      <c r="E3156" s="521"/>
      <c r="F3156" s="526"/>
      <c r="G3156" s="521"/>
    </row>
    <row r="3157" spans="1:7">
      <c r="A3157" s="521"/>
      <c r="B3157" s="521"/>
      <c r="C3157" s="525"/>
      <c r="D3157" s="521"/>
      <c r="E3157" s="521"/>
      <c r="F3157" s="526"/>
      <c r="G3157" s="521"/>
    </row>
    <row r="3158" spans="1:7">
      <c r="A3158" s="521"/>
      <c r="B3158" s="521"/>
      <c r="C3158" s="525"/>
      <c r="D3158" s="521"/>
      <c r="E3158" s="521"/>
      <c r="F3158" s="526"/>
      <c r="G3158" s="521"/>
    </row>
    <row r="3159" spans="1:7">
      <c r="A3159" s="521"/>
      <c r="B3159" s="521"/>
      <c r="C3159" s="525"/>
      <c r="D3159" s="521"/>
      <c r="E3159" s="521"/>
      <c r="F3159" s="526"/>
      <c r="G3159" s="521"/>
    </row>
    <row r="3160" spans="1:7">
      <c r="A3160" s="521"/>
      <c r="B3160" s="521"/>
      <c r="C3160" s="525"/>
      <c r="D3160" s="521"/>
      <c r="E3160" s="521"/>
      <c r="F3160" s="526"/>
      <c r="G3160" s="521"/>
    </row>
    <row r="3161" spans="1:7">
      <c r="A3161" s="521"/>
      <c r="B3161" s="521"/>
      <c r="C3161" s="525"/>
      <c r="D3161" s="521"/>
      <c r="E3161" s="521"/>
      <c r="F3161" s="526"/>
      <c r="G3161" s="521"/>
    </row>
    <row r="3162" spans="1:7">
      <c r="A3162" s="521"/>
      <c r="B3162" s="521"/>
      <c r="C3162" s="525"/>
      <c r="D3162" s="521"/>
      <c r="E3162" s="521"/>
      <c r="F3162" s="526"/>
      <c r="G3162" s="521"/>
    </row>
    <row r="3163" spans="1:7">
      <c r="A3163" s="521"/>
      <c r="B3163" s="521"/>
      <c r="C3163" s="525"/>
      <c r="D3163" s="521"/>
      <c r="E3163" s="521"/>
      <c r="F3163" s="526"/>
      <c r="G3163" s="521"/>
    </row>
    <row r="3164" spans="1:7">
      <c r="A3164" s="521"/>
      <c r="B3164" s="521"/>
      <c r="C3164" s="525"/>
      <c r="D3164" s="521"/>
      <c r="E3164" s="521"/>
      <c r="F3164" s="526"/>
      <c r="G3164" s="521"/>
    </row>
    <row r="3165" spans="1:7">
      <c r="A3165" s="521"/>
      <c r="B3165" s="521"/>
      <c r="C3165" s="525"/>
      <c r="D3165" s="521"/>
      <c r="E3165" s="521"/>
      <c r="F3165" s="526"/>
      <c r="G3165" s="521"/>
    </row>
    <row r="3166" spans="1:7">
      <c r="A3166" s="521"/>
      <c r="B3166" s="521"/>
      <c r="C3166" s="525"/>
      <c r="D3166" s="521"/>
      <c r="E3166" s="521"/>
      <c r="F3166" s="526"/>
      <c r="G3166" s="521"/>
    </row>
    <row r="3167" spans="1:7">
      <c r="A3167" s="521"/>
      <c r="B3167" s="521"/>
      <c r="C3167" s="525"/>
      <c r="D3167" s="521"/>
      <c r="E3167" s="521"/>
      <c r="F3167" s="526"/>
      <c r="G3167" s="521"/>
    </row>
    <row r="3168" spans="1:7">
      <c r="A3168" s="521"/>
      <c r="B3168" s="521"/>
      <c r="C3168" s="525"/>
      <c r="D3168" s="521"/>
      <c r="E3168" s="521"/>
      <c r="F3168" s="526"/>
      <c r="G3168" s="521"/>
    </row>
    <row r="3169" spans="1:7">
      <c r="A3169" s="521"/>
      <c r="B3169" s="521"/>
      <c r="C3169" s="525"/>
      <c r="D3169" s="521"/>
      <c r="E3169" s="521"/>
      <c r="F3169" s="526"/>
      <c r="G3169" s="521"/>
    </row>
    <row r="3170" spans="1:7">
      <c r="A3170" s="521"/>
      <c r="B3170" s="521"/>
      <c r="C3170" s="525"/>
      <c r="D3170" s="521"/>
      <c r="E3170" s="521"/>
      <c r="F3170" s="526"/>
      <c r="G3170" s="521"/>
    </row>
    <row r="3171" spans="1:7">
      <c r="A3171" s="521"/>
      <c r="B3171" s="521"/>
      <c r="C3171" s="525"/>
      <c r="D3171" s="521"/>
      <c r="E3171" s="521"/>
      <c r="F3171" s="526"/>
      <c r="G3171" s="521"/>
    </row>
    <row r="3172" spans="1:7">
      <c r="A3172" s="521"/>
      <c r="B3172" s="521"/>
      <c r="C3172" s="525"/>
      <c r="D3172" s="521"/>
      <c r="E3172" s="521"/>
      <c r="F3172" s="526"/>
      <c r="G3172" s="521"/>
    </row>
    <row r="3173" spans="1:7">
      <c r="A3173" s="521"/>
      <c r="B3173" s="521"/>
      <c r="C3173" s="525"/>
      <c r="D3173" s="521"/>
      <c r="E3173" s="521"/>
      <c r="F3173" s="526"/>
      <c r="G3173" s="521"/>
    </row>
    <row r="3174" spans="1:7">
      <c r="A3174" s="521"/>
      <c r="B3174" s="521"/>
      <c r="C3174" s="525"/>
      <c r="D3174" s="521"/>
      <c r="E3174" s="521"/>
      <c r="F3174" s="526"/>
      <c r="G3174" s="521"/>
    </row>
    <row r="3175" spans="1:7">
      <c r="A3175" s="521"/>
      <c r="B3175" s="521"/>
      <c r="C3175" s="525"/>
      <c r="D3175" s="521"/>
      <c r="E3175" s="521"/>
      <c r="F3175" s="526"/>
      <c r="G3175" s="521"/>
    </row>
    <row r="3176" spans="1:7">
      <c r="A3176" s="521"/>
      <c r="B3176" s="521"/>
      <c r="C3176" s="525"/>
      <c r="D3176" s="521"/>
      <c r="E3176" s="521"/>
      <c r="F3176" s="526"/>
      <c r="G3176" s="521"/>
    </row>
    <row r="3177" spans="1:7">
      <c r="A3177" s="521"/>
      <c r="B3177" s="521"/>
      <c r="C3177" s="525"/>
      <c r="D3177" s="521"/>
      <c r="E3177" s="521"/>
      <c r="F3177" s="526"/>
      <c r="G3177" s="521"/>
    </row>
    <row r="3178" spans="1:7">
      <c r="A3178" s="521"/>
      <c r="B3178" s="521"/>
      <c r="C3178" s="525"/>
      <c r="D3178" s="521"/>
      <c r="E3178" s="521"/>
      <c r="F3178" s="526"/>
      <c r="G3178" s="521"/>
    </row>
    <row r="3179" spans="1:7">
      <c r="A3179" s="521"/>
      <c r="B3179" s="521"/>
      <c r="C3179" s="525"/>
      <c r="D3179" s="521"/>
      <c r="E3179" s="521"/>
      <c r="F3179" s="526"/>
      <c r="G3179" s="521"/>
    </row>
    <row r="3180" spans="1:7">
      <c r="A3180" s="521"/>
      <c r="B3180" s="521"/>
      <c r="C3180" s="525"/>
      <c r="D3180" s="521"/>
      <c r="E3180" s="521"/>
      <c r="F3180" s="526"/>
      <c r="G3180" s="521"/>
    </row>
    <row r="3181" spans="1:7">
      <c r="A3181" s="521"/>
      <c r="B3181" s="521"/>
      <c r="C3181" s="525"/>
      <c r="D3181" s="521"/>
      <c r="E3181" s="521"/>
      <c r="F3181" s="526"/>
      <c r="G3181" s="521"/>
    </row>
    <row r="3182" spans="1:7">
      <c r="A3182" s="521"/>
      <c r="B3182" s="521"/>
      <c r="C3182" s="525"/>
      <c r="D3182" s="521"/>
      <c r="E3182" s="521"/>
      <c r="F3182" s="526"/>
      <c r="G3182" s="521"/>
    </row>
    <row r="3183" spans="1:7">
      <c r="A3183" s="521"/>
      <c r="B3183" s="521"/>
      <c r="C3183" s="525"/>
      <c r="D3183" s="521"/>
      <c r="E3183" s="521"/>
      <c r="F3183" s="526"/>
      <c r="G3183" s="521"/>
    </row>
    <row r="3184" spans="1:7">
      <c r="A3184" s="521"/>
      <c r="B3184" s="521"/>
      <c r="C3184" s="525"/>
      <c r="D3184" s="521"/>
      <c r="E3184" s="521"/>
      <c r="F3184" s="526"/>
      <c r="G3184" s="521"/>
    </row>
    <row r="3185" spans="1:7">
      <c r="A3185" s="521"/>
      <c r="B3185" s="521"/>
      <c r="C3185" s="525"/>
      <c r="D3185" s="521"/>
      <c r="E3185" s="521"/>
      <c r="F3185" s="526"/>
      <c r="G3185" s="521"/>
    </row>
    <row r="3186" spans="1:7">
      <c r="A3186" s="521"/>
      <c r="B3186" s="521"/>
      <c r="C3186" s="525"/>
      <c r="D3186" s="521"/>
      <c r="E3186" s="521"/>
      <c r="F3186" s="526"/>
      <c r="G3186" s="521"/>
    </row>
    <row r="3187" spans="1:7">
      <c r="A3187" s="521"/>
      <c r="B3187" s="521"/>
      <c r="C3187" s="525"/>
      <c r="D3187" s="521"/>
      <c r="E3187" s="521"/>
      <c r="F3187" s="526"/>
      <c r="G3187" s="521"/>
    </row>
    <row r="3188" spans="1:7">
      <c r="A3188" s="521"/>
      <c r="B3188" s="521"/>
      <c r="C3188" s="525"/>
      <c r="D3188" s="521"/>
      <c r="E3188" s="521"/>
      <c r="F3188" s="526"/>
      <c r="G3188" s="521"/>
    </row>
    <row r="3189" spans="1:7">
      <c r="A3189" s="521"/>
      <c r="B3189" s="521"/>
      <c r="C3189" s="525"/>
      <c r="D3189" s="521"/>
      <c r="E3189" s="521"/>
      <c r="F3189" s="526"/>
      <c r="G3189" s="521"/>
    </row>
    <row r="3190" spans="1:7">
      <c r="A3190" s="521"/>
      <c r="B3190" s="521"/>
      <c r="C3190" s="525"/>
      <c r="D3190" s="521"/>
      <c r="E3190" s="521"/>
      <c r="F3190" s="526"/>
      <c r="G3190" s="521"/>
    </row>
    <row r="3191" spans="1:7">
      <c r="A3191" s="521"/>
      <c r="B3191" s="521"/>
      <c r="C3191" s="525"/>
      <c r="D3191" s="521"/>
      <c r="E3191" s="521"/>
      <c r="F3191" s="526"/>
      <c r="G3191" s="521"/>
    </row>
    <row r="3192" spans="1:7">
      <c r="A3192" s="521"/>
      <c r="B3192" s="521"/>
      <c r="C3192" s="525"/>
      <c r="D3192" s="521"/>
      <c r="E3192" s="521"/>
      <c r="F3192" s="526"/>
      <c r="G3192" s="521"/>
    </row>
    <row r="3193" spans="1:7">
      <c r="A3193" s="521"/>
      <c r="B3193" s="521"/>
      <c r="C3193" s="525"/>
      <c r="D3193" s="521"/>
      <c r="E3193" s="521"/>
      <c r="F3193" s="526"/>
      <c r="G3193" s="521"/>
    </row>
    <row r="3194" spans="1:7">
      <c r="A3194" s="521"/>
      <c r="B3194" s="521"/>
      <c r="C3194" s="525"/>
      <c r="D3194" s="521"/>
      <c r="E3194" s="521"/>
      <c r="F3194" s="526"/>
      <c r="G3194" s="521"/>
    </row>
    <row r="3195" spans="1:7">
      <c r="A3195" s="521"/>
      <c r="B3195" s="521"/>
      <c r="C3195" s="525"/>
      <c r="D3195" s="521"/>
      <c r="E3195" s="521"/>
      <c r="F3195" s="526"/>
      <c r="G3195" s="521"/>
    </row>
    <row r="3196" spans="1:7">
      <c r="A3196" s="521"/>
      <c r="B3196" s="521"/>
      <c r="C3196" s="525"/>
      <c r="D3196" s="521"/>
      <c r="E3196" s="521"/>
      <c r="F3196" s="526"/>
      <c r="G3196" s="521"/>
    </row>
    <row r="3197" spans="1:7">
      <c r="A3197" s="521"/>
      <c r="B3197" s="521"/>
      <c r="C3197" s="525"/>
      <c r="D3197" s="521"/>
      <c r="E3197" s="521"/>
      <c r="F3197" s="526"/>
      <c r="G3197" s="521"/>
    </row>
    <row r="3198" spans="1:7">
      <c r="A3198" s="521"/>
      <c r="B3198" s="521"/>
      <c r="C3198" s="525"/>
      <c r="D3198" s="521"/>
      <c r="E3198" s="521"/>
      <c r="F3198" s="526"/>
      <c r="G3198" s="521"/>
    </row>
    <row r="3199" spans="1:7">
      <c r="A3199" s="521"/>
      <c r="B3199" s="521"/>
      <c r="C3199" s="525"/>
      <c r="D3199" s="521"/>
      <c r="E3199" s="521"/>
      <c r="F3199" s="526"/>
      <c r="G3199" s="521"/>
    </row>
    <row r="3200" spans="1:7">
      <c r="A3200" s="521"/>
      <c r="B3200" s="521"/>
      <c r="C3200" s="525"/>
      <c r="D3200" s="521"/>
      <c r="E3200" s="521"/>
      <c r="F3200" s="526"/>
      <c r="G3200" s="521"/>
    </row>
    <row r="3201" spans="1:7">
      <c r="A3201" s="521"/>
      <c r="B3201" s="521"/>
      <c r="C3201" s="525"/>
      <c r="D3201" s="521"/>
      <c r="E3201" s="521"/>
      <c r="F3201" s="526"/>
      <c r="G3201" s="521"/>
    </row>
    <row r="3202" spans="1:7">
      <c r="A3202" s="521"/>
      <c r="B3202" s="521"/>
      <c r="C3202" s="525"/>
      <c r="D3202" s="521"/>
      <c r="E3202" s="521"/>
      <c r="F3202" s="526"/>
      <c r="G3202" s="521"/>
    </row>
    <row r="3203" spans="1:7">
      <c r="A3203" s="521"/>
      <c r="B3203" s="521"/>
      <c r="C3203" s="525"/>
      <c r="D3203" s="521"/>
      <c r="E3203" s="521"/>
      <c r="F3203" s="526"/>
      <c r="G3203" s="521"/>
    </row>
    <row r="3204" spans="1:7">
      <c r="A3204" s="521"/>
      <c r="B3204" s="521"/>
      <c r="C3204" s="525"/>
      <c r="D3204" s="521"/>
      <c r="E3204" s="521"/>
      <c r="F3204" s="526"/>
      <c r="G3204" s="521"/>
    </row>
    <row r="3205" spans="1:7">
      <c r="A3205" s="521"/>
      <c r="B3205" s="521"/>
      <c r="C3205" s="525"/>
      <c r="D3205" s="521"/>
      <c r="E3205" s="521"/>
      <c r="F3205" s="526"/>
      <c r="G3205" s="521"/>
    </row>
    <row r="3206" spans="1:7">
      <c r="A3206" s="521"/>
      <c r="B3206" s="521"/>
      <c r="C3206" s="525"/>
      <c r="D3206" s="521"/>
      <c r="E3206" s="521"/>
      <c r="F3206" s="526"/>
      <c r="G3206" s="521"/>
    </row>
    <row r="3207" spans="1:7">
      <c r="A3207" s="521"/>
      <c r="B3207" s="521"/>
      <c r="C3207" s="525"/>
      <c r="D3207" s="521"/>
      <c r="E3207" s="521"/>
      <c r="F3207" s="526"/>
      <c r="G3207" s="521"/>
    </row>
    <row r="3208" spans="1:7">
      <c r="A3208" s="521"/>
      <c r="B3208" s="521"/>
      <c r="C3208" s="525"/>
      <c r="D3208" s="521"/>
      <c r="E3208" s="521"/>
      <c r="F3208" s="526"/>
      <c r="G3208" s="521"/>
    </row>
    <row r="3209" spans="1:7">
      <c r="A3209" s="521"/>
      <c r="B3209" s="521"/>
      <c r="C3209" s="525"/>
      <c r="D3209" s="521"/>
      <c r="E3209" s="521"/>
      <c r="F3209" s="526"/>
      <c r="G3209" s="521"/>
    </row>
    <row r="3210" spans="1:7">
      <c r="A3210" s="521"/>
      <c r="B3210" s="521"/>
      <c r="C3210" s="525"/>
      <c r="D3210" s="521"/>
      <c r="E3210" s="521"/>
      <c r="F3210" s="526"/>
      <c r="G3210" s="521"/>
    </row>
    <row r="3211" spans="1:7">
      <c r="A3211" s="521"/>
      <c r="B3211" s="521"/>
      <c r="C3211" s="525"/>
      <c r="D3211" s="521"/>
      <c r="E3211" s="521"/>
      <c r="F3211" s="526"/>
      <c r="G3211" s="521"/>
    </row>
    <row r="3212" spans="1:7">
      <c r="A3212" s="521"/>
      <c r="B3212" s="521"/>
      <c r="C3212" s="525"/>
      <c r="D3212" s="521"/>
      <c r="E3212" s="521"/>
      <c r="F3212" s="526"/>
      <c r="G3212" s="521"/>
    </row>
    <row r="3213" spans="1:7">
      <c r="A3213" s="521"/>
      <c r="B3213" s="521"/>
      <c r="C3213" s="525"/>
      <c r="D3213" s="521"/>
      <c r="E3213" s="521"/>
      <c r="F3213" s="526"/>
      <c r="G3213" s="521"/>
    </row>
    <row r="3214" spans="1:7">
      <c r="A3214" s="521"/>
      <c r="B3214" s="521"/>
      <c r="C3214" s="525"/>
      <c r="D3214" s="521"/>
      <c r="E3214" s="521"/>
      <c r="F3214" s="526"/>
      <c r="G3214" s="521"/>
    </row>
    <row r="3215" spans="1:7">
      <c r="A3215" s="521"/>
      <c r="B3215" s="521"/>
      <c r="C3215" s="525"/>
      <c r="D3215" s="521"/>
      <c r="E3215" s="521"/>
      <c r="F3215" s="526"/>
      <c r="G3215" s="521"/>
    </row>
    <row r="3216" spans="1:7">
      <c r="A3216" s="521"/>
      <c r="B3216" s="521"/>
      <c r="C3216" s="525"/>
      <c r="D3216" s="521"/>
      <c r="E3216" s="521"/>
      <c r="F3216" s="526"/>
      <c r="G3216" s="521"/>
    </row>
    <row r="3217" spans="1:7">
      <c r="A3217" s="521"/>
      <c r="B3217" s="521"/>
      <c r="C3217" s="525"/>
      <c r="D3217" s="521"/>
      <c r="E3217" s="521"/>
      <c r="F3217" s="526"/>
      <c r="G3217" s="521"/>
    </row>
    <row r="3218" spans="1:7">
      <c r="A3218" s="521"/>
      <c r="B3218" s="521"/>
      <c r="C3218" s="525"/>
      <c r="D3218" s="521"/>
      <c r="E3218" s="521"/>
      <c r="F3218" s="526"/>
      <c r="G3218" s="521"/>
    </row>
    <row r="3219" spans="1:7">
      <c r="A3219" s="521"/>
      <c r="B3219" s="521"/>
      <c r="C3219" s="525"/>
      <c r="D3219" s="521"/>
      <c r="E3219" s="521"/>
      <c r="F3219" s="526"/>
      <c r="G3219" s="521"/>
    </row>
    <row r="3220" spans="1:7">
      <c r="A3220" s="521"/>
      <c r="B3220" s="521"/>
      <c r="C3220" s="525"/>
      <c r="D3220" s="521"/>
      <c r="E3220" s="521"/>
      <c r="F3220" s="526"/>
      <c r="G3220" s="521"/>
    </row>
    <row r="3221" spans="1:7">
      <c r="A3221" s="521"/>
      <c r="B3221" s="521"/>
      <c r="C3221" s="525"/>
      <c r="D3221" s="521"/>
      <c r="E3221" s="521"/>
      <c r="F3221" s="526"/>
      <c r="G3221" s="521"/>
    </row>
    <row r="3222" spans="1:7">
      <c r="A3222" s="521"/>
      <c r="B3222" s="521"/>
      <c r="C3222" s="525"/>
      <c r="D3222" s="521"/>
      <c r="E3222" s="521"/>
      <c r="F3222" s="526"/>
      <c r="G3222" s="521"/>
    </row>
    <row r="3223" spans="1:7">
      <c r="A3223" s="521"/>
      <c r="B3223" s="521"/>
      <c r="C3223" s="525"/>
      <c r="D3223" s="521"/>
      <c r="E3223" s="521"/>
      <c r="F3223" s="526"/>
      <c r="G3223" s="521"/>
    </row>
    <row r="3224" spans="1:7">
      <c r="A3224" s="521"/>
      <c r="B3224" s="521"/>
      <c r="C3224" s="525"/>
      <c r="D3224" s="521"/>
      <c r="E3224" s="521"/>
      <c r="F3224" s="526"/>
      <c r="G3224" s="521"/>
    </row>
    <row r="3225" spans="1:7">
      <c r="A3225" s="521"/>
      <c r="B3225" s="521"/>
      <c r="C3225" s="525"/>
      <c r="D3225" s="521"/>
      <c r="E3225" s="521"/>
      <c r="F3225" s="526"/>
      <c r="G3225" s="521"/>
    </row>
    <row r="3226" spans="1:7">
      <c r="A3226" s="521"/>
      <c r="B3226" s="521"/>
      <c r="C3226" s="525"/>
      <c r="D3226" s="521"/>
      <c r="E3226" s="521"/>
      <c r="F3226" s="526"/>
      <c r="G3226" s="521"/>
    </row>
    <row r="3227" spans="1:7">
      <c r="A3227" s="521"/>
      <c r="B3227" s="521"/>
      <c r="C3227" s="525"/>
      <c r="D3227" s="521"/>
      <c r="E3227" s="521"/>
      <c r="F3227" s="526"/>
      <c r="G3227" s="521"/>
    </row>
    <row r="3228" spans="1:7">
      <c r="A3228" s="521"/>
      <c r="B3228" s="521"/>
      <c r="C3228" s="525"/>
      <c r="D3228" s="521"/>
      <c r="E3228" s="521"/>
      <c r="F3228" s="526"/>
      <c r="G3228" s="521"/>
    </row>
    <row r="3229" spans="1:7">
      <c r="A3229" s="521"/>
      <c r="B3229" s="521"/>
      <c r="C3229" s="525"/>
      <c r="D3229" s="521"/>
      <c r="E3229" s="521"/>
      <c r="F3229" s="526"/>
      <c r="G3229" s="521"/>
    </row>
    <row r="3230" spans="1:7">
      <c r="A3230" s="521"/>
      <c r="B3230" s="521"/>
      <c r="C3230" s="525"/>
      <c r="D3230" s="521"/>
      <c r="E3230" s="521"/>
      <c r="F3230" s="526"/>
      <c r="G3230" s="521"/>
    </row>
    <row r="3231" spans="1:7">
      <c r="A3231" s="521"/>
      <c r="B3231" s="521"/>
      <c r="C3231" s="525"/>
      <c r="D3231" s="521"/>
      <c r="E3231" s="521"/>
      <c r="F3231" s="526"/>
      <c r="G3231" s="521"/>
    </row>
    <row r="3232" spans="1:7">
      <c r="A3232" s="521"/>
      <c r="B3232" s="521"/>
      <c r="C3232" s="525"/>
      <c r="D3232" s="521"/>
      <c r="E3232" s="521"/>
      <c r="F3232" s="526"/>
      <c r="G3232" s="521"/>
    </row>
    <row r="3233" spans="1:7">
      <c r="A3233" s="521"/>
      <c r="B3233" s="521"/>
      <c r="C3233" s="525"/>
      <c r="D3233" s="521"/>
      <c r="E3233" s="521"/>
      <c r="F3233" s="526"/>
      <c r="G3233" s="521"/>
    </row>
    <row r="3234" spans="1:7">
      <c r="A3234" s="521"/>
      <c r="B3234" s="521"/>
      <c r="C3234" s="525"/>
      <c r="D3234" s="521"/>
      <c r="E3234" s="521"/>
      <c r="F3234" s="526"/>
      <c r="G3234" s="521"/>
    </row>
    <row r="3235" spans="1:7">
      <c r="A3235" s="521"/>
      <c r="B3235" s="521"/>
      <c r="C3235" s="525"/>
      <c r="D3235" s="521"/>
      <c r="E3235" s="521"/>
      <c r="F3235" s="526"/>
      <c r="G3235" s="521"/>
    </row>
    <row r="3236" spans="1:7">
      <c r="A3236" s="521"/>
      <c r="B3236" s="521"/>
      <c r="C3236" s="525"/>
      <c r="D3236" s="521"/>
      <c r="E3236" s="521"/>
      <c r="F3236" s="526"/>
      <c r="G3236" s="521"/>
    </row>
    <row r="3237" spans="1:7">
      <c r="A3237" s="521"/>
      <c r="B3237" s="521"/>
      <c r="C3237" s="525"/>
      <c r="D3237" s="521"/>
      <c r="E3237" s="521"/>
      <c r="F3237" s="526"/>
      <c r="G3237" s="521"/>
    </row>
    <row r="3238" spans="1:7">
      <c r="A3238" s="521"/>
      <c r="B3238" s="521"/>
      <c r="C3238" s="525"/>
      <c r="D3238" s="521"/>
      <c r="E3238" s="521"/>
      <c r="F3238" s="526"/>
      <c r="G3238" s="521"/>
    </row>
    <row r="3239" spans="1:7">
      <c r="A3239" s="521"/>
      <c r="B3239" s="521"/>
      <c r="C3239" s="525"/>
      <c r="D3239" s="521"/>
      <c r="E3239" s="521"/>
      <c r="F3239" s="526"/>
      <c r="G3239" s="521"/>
    </row>
    <row r="3240" spans="1:7">
      <c r="A3240" s="521"/>
      <c r="B3240" s="521"/>
      <c r="C3240" s="525"/>
      <c r="D3240" s="521"/>
      <c r="E3240" s="521"/>
      <c r="F3240" s="526"/>
      <c r="G3240" s="521"/>
    </row>
    <row r="3241" spans="1:7">
      <c r="A3241" s="521"/>
      <c r="B3241" s="521"/>
      <c r="C3241" s="525"/>
      <c r="D3241" s="521"/>
      <c r="E3241" s="521"/>
      <c r="F3241" s="526"/>
      <c r="G3241" s="521"/>
    </row>
    <row r="3242" spans="1:7">
      <c r="A3242" s="521"/>
      <c r="B3242" s="521"/>
      <c r="C3242" s="525"/>
      <c r="D3242" s="521"/>
      <c r="E3242" s="521"/>
      <c r="F3242" s="526"/>
      <c r="G3242" s="521"/>
    </row>
    <row r="3243" spans="1:7">
      <c r="A3243" s="521"/>
      <c r="B3243" s="521"/>
      <c r="C3243" s="525"/>
      <c r="D3243" s="521"/>
      <c r="E3243" s="521"/>
      <c r="F3243" s="526"/>
      <c r="G3243" s="521"/>
    </row>
    <row r="3244" spans="1:7">
      <c r="A3244" s="521"/>
      <c r="B3244" s="521"/>
      <c r="C3244" s="525"/>
      <c r="D3244" s="521"/>
      <c r="E3244" s="521"/>
      <c r="F3244" s="526"/>
      <c r="G3244" s="521"/>
    </row>
    <row r="3245" spans="1:7">
      <c r="A3245" s="521"/>
      <c r="B3245" s="521"/>
      <c r="C3245" s="525"/>
      <c r="D3245" s="521"/>
      <c r="E3245" s="521"/>
      <c r="F3245" s="526"/>
      <c r="G3245" s="521"/>
    </row>
    <row r="3246" spans="1:7">
      <c r="A3246" s="521"/>
      <c r="B3246" s="521"/>
      <c r="C3246" s="525"/>
      <c r="D3246" s="521"/>
      <c r="E3246" s="521"/>
      <c r="F3246" s="526"/>
      <c r="G3246" s="521"/>
    </row>
    <row r="3247" spans="1:7">
      <c r="A3247" s="521"/>
      <c r="B3247" s="521"/>
      <c r="C3247" s="525"/>
      <c r="D3247" s="521"/>
      <c r="E3247" s="521"/>
      <c r="F3247" s="526"/>
      <c r="G3247" s="521"/>
    </row>
    <row r="3248" spans="1:7">
      <c r="A3248" s="521"/>
      <c r="B3248" s="521"/>
      <c r="C3248" s="525"/>
      <c r="D3248" s="521"/>
      <c r="E3248" s="521"/>
      <c r="F3248" s="526"/>
      <c r="G3248" s="521"/>
    </row>
    <row r="3249" spans="1:7">
      <c r="A3249" s="521"/>
      <c r="B3249" s="521"/>
      <c r="C3249" s="525"/>
      <c r="D3249" s="521"/>
      <c r="E3249" s="521"/>
      <c r="F3249" s="526"/>
      <c r="G3249" s="521"/>
    </row>
    <row r="3250" spans="1:7">
      <c r="A3250" s="521"/>
      <c r="B3250" s="521"/>
      <c r="C3250" s="525"/>
      <c r="D3250" s="521"/>
      <c r="E3250" s="521"/>
      <c r="F3250" s="526"/>
      <c r="G3250" s="521"/>
    </row>
    <row r="3251" spans="1:7">
      <c r="A3251" s="521"/>
      <c r="B3251" s="521"/>
      <c r="C3251" s="525"/>
      <c r="D3251" s="521"/>
      <c r="E3251" s="521"/>
      <c r="F3251" s="526"/>
      <c r="G3251" s="521"/>
    </row>
    <row r="3252" spans="1:7">
      <c r="A3252" s="521"/>
      <c r="B3252" s="521"/>
      <c r="C3252" s="525"/>
      <c r="D3252" s="521"/>
      <c r="E3252" s="521"/>
      <c r="F3252" s="526"/>
      <c r="G3252" s="521"/>
    </row>
    <row r="3253" spans="1:7">
      <c r="A3253" s="521"/>
      <c r="B3253" s="521"/>
      <c r="C3253" s="525"/>
      <c r="D3253" s="521"/>
      <c r="E3253" s="521"/>
      <c r="F3253" s="526"/>
      <c r="G3253" s="521"/>
    </row>
    <row r="3254" spans="1:7">
      <c r="A3254" s="521"/>
      <c r="B3254" s="521"/>
      <c r="C3254" s="525"/>
      <c r="D3254" s="521"/>
      <c r="E3254" s="521"/>
      <c r="F3254" s="526"/>
      <c r="G3254" s="521"/>
    </row>
    <row r="3255" spans="1:7">
      <c r="A3255" s="521"/>
      <c r="B3255" s="521"/>
      <c r="C3255" s="525"/>
      <c r="D3255" s="521"/>
      <c r="E3255" s="521"/>
      <c r="F3255" s="526"/>
      <c r="G3255" s="521"/>
    </row>
    <row r="3256" spans="1:7">
      <c r="A3256" s="521"/>
      <c r="B3256" s="521"/>
      <c r="C3256" s="525"/>
      <c r="D3256" s="521"/>
      <c r="E3256" s="521"/>
      <c r="F3256" s="526"/>
      <c r="G3256" s="521"/>
    </row>
    <row r="3257" spans="1:7">
      <c r="A3257" s="521"/>
      <c r="B3257" s="521"/>
      <c r="C3257" s="525"/>
      <c r="D3257" s="521"/>
      <c r="E3257" s="521"/>
      <c r="F3257" s="526"/>
      <c r="G3257" s="521"/>
    </row>
    <row r="3258" spans="1:7">
      <c r="A3258" s="521"/>
      <c r="B3258" s="521"/>
      <c r="C3258" s="525"/>
      <c r="D3258" s="521"/>
      <c r="E3258" s="521"/>
      <c r="F3258" s="526"/>
      <c r="G3258" s="521"/>
    </row>
    <row r="3259" spans="1:7">
      <c r="A3259" s="521"/>
      <c r="B3259" s="521"/>
      <c r="C3259" s="525"/>
      <c r="D3259" s="521"/>
      <c r="E3259" s="521"/>
      <c r="F3259" s="526"/>
      <c r="G3259" s="521"/>
    </row>
    <row r="3260" spans="1:7">
      <c r="A3260" s="521"/>
      <c r="B3260" s="521"/>
      <c r="C3260" s="525"/>
      <c r="D3260" s="521"/>
      <c r="E3260" s="521"/>
      <c r="F3260" s="526"/>
      <c r="G3260" s="521"/>
    </row>
    <row r="3261" spans="1:7">
      <c r="A3261" s="521"/>
      <c r="B3261" s="521"/>
      <c r="C3261" s="525"/>
      <c r="D3261" s="521"/>
      <c r="E3261" s="521"/>
      <c r="F3261" s="526"/>
      <c r="G3261" s="521"/>
    </row>
    <row r="3262" spans="1:7">
      <c r="A3262" s="521"/>
      <c r="B3262" s="521"/>
      <c r="C3262" s="525"/>
      <c r="D3262" s="521"/>
      <c r="E3262" s="521"/>
      <c r="F3262" s="526"/>
      <c r="G3262" s="521"/>
    </row>
    <row r="3263" spans="1:7">
      <c r="A3263" s="521"/>
      <c r="B3263" s="521"/>
      <c r="C3263" s="525"/>
      <c r="D3263" s="521"/>
      <c r="E3263" s="521"/>
      <c r="F3263" s="526"/>
      <c r="G3263" s="521"/>
    </row>
    <row r="3264" spans="1:7">
      <c r="A3264" s="521"/>
      <c r="B3264" s="521"/>
      <c r="C3264" s="525"/>
      <c r="D3264" s="521"/>
      <c r="E3264" s="521"/>
      <c r="F3264" s="526"/>
      <c r="G3264" s="521"/>
    </row>
    <row r="3265" spans="1:7">
      <c r="A3265" s="521"/>
      <c r="B3265" s="521"/>
      <c r="C3265" s="525"/>
      <c r="D3265" s="521"/>
      <c r="E3265" s="521"/>
      <c r="F3265" s="526"/>
      <c r="G3265" s="521"/>
    </row>
    <row r="3266" spans="1:7">
      <c r="A3266" s="521"/>
      <c r="B3266" s="521"/>
      <c r="C3266" s="525"/>
      <c r="D3266" s="521"/>
      <c r="E3266" s="521"/>
      <c r="F3266" s="526"/>
      <c r="G3266" s="521"/>
    </row>
    <row r="3267" spans="1:7">
      <c r="A3267" s="521"/>
      <c r="B3267" s="521"/>
      <c r="C3267" s="525"/>
      <c r="D3267" s="521"/>
      <c r="E3267" s="521"/>
      <c r="F3267" s="526"/>
      <c r="G3267" s="521"/>
    </row>
    <row r="3268" spans="1:7">
      <c r="A3268" s="521"/>
      <c r="B3268" s="521"/>
      <c r="C3268" s="525"/>
      <c r="D3268" s="521"/>
      <c r="E3268" s="521"/>
      <c r="F3268" s="526"/>
      <c r="G3268" s="521"/>
    </row>
    <row r="3269" spans="1:7">
      <c r="A3269" s="521"/>
      <c r="B3269" s="521"/>
      <c r="C3269" s="525"/>
      <c r="D3269" s="521"/>
      <c r="E3269" s="521"/>
      <c r="F3269" s="526"/>
      <c r="G3269" s="521"/>
    </row>
    <row r="3270" spans="1:7">
      <c r="A3270" s="521"/>
      <c r="B3270" s="521"/>
      <c r="C3270" s="525"/>
      <c r="D3270" s="521"/>
      <c r="E3270" s="521"/>
      <c r="F3270" s="526"/>
      <c r="G3270" s="521"/>
    </row>
    <row r="3271" spans="1:7">
      <c r="A3271" s="521"/>
      <c r="B3271" s="521"/>
      <c r="C3271" s="525"/>
      <c r="D3271" s="521"/>
      <c r="E3271" s="521"/>
      <c r="F3271" s="526"/>
      <c r="G3271" s="521"/>
    </row>
    <row r="3272" spans="1:7">
      <c r="A3272" s="521"/>
      <c r="B3272" s="521"/>
      <c r="C3272" s="525"/>
      <c r="D3272" s="521"/>
      <c r="E3272" s="521"/>
      <c r="F3272" s="526"/>
      <c r="G3272" s="521"/>
    </row>
    <row r="3273" spans="1:7">
      <c r="A3273" s="521"/>
      <c r="B3273" s="521"/>
      <c r="C3273" s="525"/>
      <c r="D3273" s="521"/>
      <c r="E3273" s="521"/>
      <c r="F3273" s="526"/>
      <c r="G3273" s="521"/>
    </row>
    <row r="3274" spans="1:7">
      <c r="A3274" s="521"/>
      <c r="B3274" s="521"/>
      <c r="C3274" s="525"/>
      <c r="D3274" s="521"/>
      <c r="E3274" s="521"/>
      <c r="F3274" s="526"/>
      <c r="G3274" s="521"/>
    </row>
    <row r="3275" spans="1:7">
      <c r="A3275" s="521"/>
      <c r="B3275" s="521"/>
      <c r="C3275" s="525"/>
      <c r="D3275" s="521"/>
      <c r="E3275" s="521"/>
      <c r="F3275" s="526"/>
      <c r="G3275" s="521"/>
    </row>
    <row r="3276" spans="1:7">
      <c r="A3276" s="521"/>
      <c r="B3276" s="521"/>
      <c r="C3276" s="525"/>
      <c r="D3276" s="521"/>
      <c r="E3276" s="521"/>
      <c r="F3276" s="526"/>
      <c r="G3276" s="521"/>
    </row>
    <row r="3277" spans="1:7">
      <c r="A3277" s="521"/>
      <c r="B3277" s="521"/>
      <c r="C3277" s="525"/>
      <c r="D3277" s="521"/>
      <c r="E3277" s="521"/>
      <c r="F3277" s="526"/>
      <c r="G3277" s="521"/>
    </row>
    <row r="3278" spans="1:7">
      <c r="A3278" s="521"/>
      <c r="B3278" s="521"/>
      <c r="C3278" s="525"/>
      <c r="D3278" s="521"/>
      <c r="E3278" s="521"/>
      <c r="F3278" s="526"/>
      <c r="G3278" s="521"/>
    </row>
    <row r="3279" spans="1:7">
      <c r="A3279" s="521"/>
      <c r="B3279" s="521"/>
      <c r="C3279" s="525"/>
      <c r="D3279" s="521"/>
      <c r="E3279" s="521"/>
      <c r="F3279" s="526"/>
      <c r="G3279" s="521"/>
    </row>
    <row r="3280" spans="1:7">
      <c r="A3280" s="521"/>
      <c r="B3280" s="521"/>
      <c r="C3280" s="525"/>
      <c r="D3280" s="521"/>
      <c r="E3280" s="521"/>
      <c r="F3280" s="526"/>
      <c r="G3280" s="521"/>
    </row>
    <row r="3281" spans="1:7">
      <c r="A3281" s="521"/>
      <c r="B3281" s="521"/>
      <c r="C3281" s="525"/>
      <c r="D3281" s="521"/>
      <c r="E3281" s="521"/>
      <c r="F3281" s="526"/>
      <c r="G3281" s="521"/>
    </row>
    <row r="3282" spans="1:7">
      <c r="A3282" s="521"/>
      <c r="B3282" s="521"/>
      <c r="C3282" s="525"/>
      <c r="D3282" s="521"/>
      <c r="E3282" s="521"/>
      <c r="F3282" s="526"/>
      <c r="G3282" s="521"/>
    </row>
    <row r="3283" spans="1:7">
      <c r="A3283" s="521"/>
      <c r="B3283" s="521"/>
      <c r="C3283" s="525"/>
      <c r="D3283" s="521"/>
      <c r="E3283" s="521"/>
      <c r="F3283" s="526"/>
      <c r="G3283" s="521"/>
    </row>
    <row r="3284" spans="1:7">
      <c r="A3284" s="521"/>
      <c r="B3284" s="521"/>
      <c r="C3284" s="525"/>
      <c r="D3284" s="521"/>
      <c r="E3284" s="521"/>
      <c r="F3284" s="526"/>
      <c r="G3284" s="521"/>
    </row>
    <row r="3285" spans="1:7">
      <c r="A3285" s="521"/>
      <c r="B3285" s="521"/>
      <c r="C3285" s="525"/>
      <c r="D3285" s="521"/>
      <c r="E3285" s="521"/>
      <c r="F3285" s="526"/>
      <c r="G3285" s="521"/>
    </row>
    <row r="3286" spans="1:7">
      <c r="A3286" s="521"/>
      <c r="B3286" s="521"/>
      <c r="C3286" s="525"/>
      <c r="D3286" s="521"/>
      <c r="E3286" s="521"/>
      <c r="F3286" s="526"/>
      <c r="G3286" s="521"/>
    </row>
    <row r="3287" spans="1:7">
      <c r="A3287" s="521"/>
      <c r="B3287" s="521"/>
      <c r="C3287" s="525"/>
      <c r="D3287" s="521"/>
      <c r="E3287" s="521"/>
      <c r="F3287" s="526"/>
      <c r="G3287" s="521"/>
    </row>
    <row r="3288" spans="1:7">
      <c r="A3288" s="521"/>
      <c r="B3288" s="521"/>
      <c r="C3288" s="525"/>
      <c r="D3288" s="521"/>
      <c r="E3288" s="521"/>
      <c r="F3288" s="526"/>
      <c r="G3288" s="521"/>
    </row>
    <row r="3289" spans="1:7">
      <c r="A3289" s="521"/>
      <c r="B3289" s="521"/>
      <c r="C3289" s="525"/>
      <c r="D3289" s="521"/>
      <c r="E3289" s="521"/>
      <c r="F3289" s="526"/>
      <c r="G3289" s="521"/>
    </row>
    <row r="3290" spans="1:7">
      <c r="A3290" s="521"/>
      <c r="B3290" s="521"/>
      <c r="C3290" s="525"/>
      <c r="D3290" s="521"/>
      <c r="E3290" s="521"/>
      <c r="F3290" s="526"/>
      <c r="G3290" s="521"/>
    </row>
    <row r="3291" spans="1:7">
      <c r="A3291" s="521"/>
      <c r="B3291" s="521"/>
      <c r="C3291" s="525"/>
      <c r="D3291" s="521"/>
      <c r="E3291" s="521"/>
      <c r="F3291" s="526"/>
      <c r="G3291" s="521"/>
    </row>
    <row r="3292" spans="1:7">
      <c r="A3292" s="521"/>
      <c r="B3292" s="521"/>
      <c r="C3292" s="525"/>
      <c r="D3292" s="521"/>
      <c r="E3292" s="521"/>
      <c r="F3292" s="526"/>
      <c r="G3292" s="521"/>
    </row>
    <row r="3293" spans="1:7">
      <c r="A3293" s="521"/>
      <c r="B3293" s="521"/>
      <c r="C3293" s="525"/>
      <c r="D3293" s="521"/>
      <c r="E3293" s="521"/>
      <c r="F3293" s="526"/>
      <c r="G3293" s="521"/>
    </row>
    <row r="3294" spans="1:7">
      <c r="A3294" s="521"/>
      <c r="B3294" s="521"/>
      <c r="C3294" s="525"/>
      <c r="D3294" s="521"/>
      <c r="E3294" s="521"/>
      <c r="F3294" s="526"/>
      <c r="G3294" s="521"/>
    </row>
    <row r="3295" spans="1:7">
      <c r="A3295" s="521"/>
      <c r="B3295" s="521"/>
      <c r="C3295" s="525"/>
      <c r="D3295" s="521"/>
      <c r="E3295" s="521"/>
      <c r="F3295" s="526"/>
      <c r="G3295" s="521"/>
    </row>
    <row r="3296" spans="1:7">
      <c r="A3296" s="521"/>
      <c r="B3296" s="521"/>
      <c r="C3296" s="525"/>
      <c r="D3296" s="521"/>
      <c r="E3296" s="521"/>
      <c r="F3296" s="526"/>
      <c r="G3296" s="521"/>
    </row>
    <row r="3297" spans="1:7">
      <c r="A3297" s="521"/>
      <c r="B3297" s="521"/>
      <c r="C3297" s="525"/>
      <c r="D3297" s="521"/>
      <c r="E3297" s="521"/>
      <c r="F3297" s="526"/>
      <c r="G3297" s="521"/>
    </row>
    <row r="3298" spans="1:7">
      <c r="A3298" s="521"/>
      <c r="B3298" s="521"/>
      <c r="C3298" s="525"/>
      <c r="D3298" s="521"/>
      <c r="E3298" s="521"/>
      <c r="F3298" s="526"/>
      <c r="G3298" s="521"/>
    </row>
    <row r="3299" spans="1:7">
      <c r="A3299" s="521"/>
      <c r="B3299" s="521"/>
      <c r="C3299" s="525"/>
      <c r="D3299" s="521"/>
      <c r="E3299" s="521"/>
      <c r="F3299" s="526"/>
      <c r="G3299" s="521"/>
    </row>
    <row r="3300" spans="1:7">
      <c r="A3300" s="521"/>
      <c r="B3300" s="521"/>
      <c r="C3300" s="525"/>
      <c r="D3300" s="521"/>
      <c r="E3300" s="521"/>
      <c r="F3300" s="526"/>
      <c r="G3300" s="521"/>
    </row>
    <row r="3301" spans="1:7">
      <c r="A3301" s="521"/>
      <c r="B3301" s="521"/>
      <c r="C3301" s="525"/>
      <c r="D3301" s="521"/>
      <c r="E3301" s="521"/>
      <c r="F3301" s="526"/>
      <c r="G3301" s="521"/>
    </row>
    <row r="3302" spans="1:7">
      <c r="A3302" s="521"/>
      <c r="B3302" s="521"/>
      <c r="C3302" s="525"/>
      <c r="D3302" s="521"/>
      <c r="E3302" s="521"/>
      <c r="F3302" s="526"/>
      <c r="G3302" s="521"/>
    </row>
    <row r="3303" spans="1:7">
      <c r="A3303" s="521"/>
      <c r="B3303" s="521"/>
      <c r="C3303" s="525"/>
      <c r="D3303" s="521"/>
      <c r="E3303" s="521"/>
      <c r="F3303" s="526"/>
      <c r="G3303" s="521"/>
    </row>
    <row r="3304" spans="1:7">
      <c r="A3304" s="521"/>
      <c r="B3304" s="521"/>
      <c r="C3304" s="525"/>
      <c r="D3304" s="521"/>
      <c r="E3304" s="521"/>
      <c r="F3304" s="526"/>
      <c r="G3304" s="521"/>
    </row>
    <row r="3305" spans="1:7">
      <c r="A3305" s="521"/>
      <c r="B3305" s="521"/>
      <c r="C3305" s="525"/>
      <c r="D3305" s="521"/>
      <c r="E3305" s="521"/>
      <c r="F3305" s="526"/>
      <c r="G3305" s="521"/>
    </row>
    <row r="3306" spans="1:7">
      <c r="A3306" s="521"/>
      <c r="B3306" s="521"/>
      <c r="C3306" s="525"/>
      <c r="D3306" s="521"/>
      <c r="E3306" s="521"/>
      <c r="F3306" s="526"/>
      <c r="G3306" s="521"/>
    </row>
    <row r="3307" spans="1:7">
      <c r="A3307" s="521"/>
      <c r="B3307" s="521"/>
      <c r="C3307" s="525"/>
      <c r="D3307" s="521"/>
      <c r="E3307" s="521"/>
      <c r="F3307" s="526"/>
      <c r="G3307" s="521"/>
    </row>
    <row r="3308" spans="1:7">
      <c r="A3308" s="521"/>
      <c r="B3308" s="521"/>
      <c r="C3308" s="525"/>
      <c r="D3308" s="521"/>
      <c r="E3308" s="521"/>
      <c r="F3308" s="526"/>
      <c r="G3308" s="521"/>
    </row>
    <row r="3309" spans="1:7">
      <c r="A3309" s="521"/>
      <c r="B3309" s="521"/>
      <c r="C3309" s="525"/>
      <c r="D3309" s="521"/>
      <c r="E3309" s="521"/>
      <c r="F3309" s="526"/>
      <c r="G3309" s="521"/>
    </row>
    <row r="3310" spans="1:7">
      <c r="A3310" s="521"/>
      <c r="B3310" s="521"/>
      <c r="C3310" s="525"/>
      <c r="D3310" s="521"/>
      <c r="E3310" s="521"/>
      <c r="F3310" s="526"/>
      <c r="G3310" s="521"/>
    </row>
    <row r="3311" spans="1:7">
      <c r="A3311" s="521"/>
      <c r="B3311" s="521"/>
      <c r="C3311" s="525"/>
      <c r="D3311" s="521"/>
      <c r="E3311" s="521"/>
      <c r="F3311" s="526"/>
      <c r="G3311" s="521"/>
    </row>
    <row r="3312" spans="1:7">
      <c r="A3312" s="521"/>
      <c r="B3312" s="521"/>
      <c r="C3312" s="525"/>
      <c r="D3312" s="521"/>
      <c r="E3312" s="521"/>
      <c r="F3312" s="526"/>
      <c r="G3312" s="521"/>
    </row>
    <row r="3313" spans="1:7">
      <c r="A3313" s="521"/>
      <c r="B3313" s="521"/>
      <c r="C3313" s="525"/>
      <c r="D3313" s="521"/>
      <c r="E3313" s="521"/>
      <c r="F3313" s="526"/>
      <c r="G3313" s="521"/>
    </row>
    <row r="3314" spans="1:7">
      <c r="A3314" s="521"/>
      <c r="B3314" s="521"/>
      <c r="C3314" s="525"/>
      <c r="D3314" s="521"/>
      <c r="E3314" s="521"/>
      <c r="F3314" s="526"/>
      <c r="G3314" s="521"/>
    </row>
    <row r="3315" spans="1:7">
      <c r="A3315" s="521"/>
      <c r="B3315" s="521"/>
      <c r="C3315" s="525"/>
      <c r="D3315" s="521"/>
      <c r="E3315" s="521"/>
      <c r="F3315" s="526"/>
      <c r="G3315" s="521"/>
    </row>
    <row r="3316" spans="1:7">
      <c r="A3316" s="521"/>
      <c r="B3316" s="521"/>
      <c r="C3316" s="525"/>
      <c r="D3316" s="521"/>
      <c r="E3316" s="521"/>
      <c r="F3316" s="526"/>
      <c r="G3316" s="521"/>
    </row>
    <row r="3317" spans="1:7">
      <c r="A3317" s="521"/>
      <c r="B3317" s="521"/>
      <c r="C3317" s="525"/>
      <c r="D3317" s="521"/>
      <c r="E3317" s="521"/>
      <c r="F3317" s="526"/>
      <c r="G3317" s="521"/>
    </row>
    <row r="3318" spans="1:7">
      <c r="A3318" s="521"/>
      <c r="B3318" s="521"/>
      <c r="C3318" s="525"/>
      <c r="D3318" s="521"/>
      <c r="E3318" s="521"/>
      <c r="F3318" s="526"/>
      <c r="G3318" s="521"/>
    </row>
    <row r="3319" spans="1:7">
      <c r="A3319" s="521"/>
      <c r="B3319" s="521"/>
      <c r="C3319" s="525"/>
      <c r="D3319" s="521"/>
      <c r="E3319" s="521"/>
      <c r="F3319" s="526"/>
      <c r="G3319" s="521"/>
    </row>
    <row r="3320" spans="1:7">
      <c r="A3320" s="521"/>
      <c r="B3320" s="521"/>
      <c r="C3320" s="525"/>
      <c r="D3320" s="521"/>
      <c r="E3320" s="521"/>
      <c r="F3320" s="526"/>
      <c r="G3320" s="521"/>
    </row>
    <row r="3321" spans="1:7">
      <c r="A3321" s="521"/>
      <c r="B3321" s="521"/>
      <c r="C3321" s="525"/>
      <c r="D3321" s="521"/>
      <c r="E3321" s="521"/>
      <c r="F3321" s="526"/>
      <c r="G3321" s="521"/>
    </row>
    <row r="3322" spans="1:7">
      <c r="A3322" s="521"/>
      <c r="B3322" s="521"/>
      <c r="C3322" s="525"/>
      <c r="D3322" s="521"/>
      <c r="E3322" s="521"/>
      <c r="F3322" s="526"/>
      <c r="G3322" s="521"/>
    </row>
    <row r="3323" spans="1:7">
      <c r="A3323" s="521"/>
      <c r="B3323" s="521"/>
      <c r="C3323" s="525"/>
      <c r="D3323" s="521"/>
      <c r="E3323" s="521"/>
      <c r="F3323" s="526"/>
      <c r="G3323" s="521"/>
    </row>
    <row r="3324" spans="1:7">
      <c r="A3324" s="521"/>
      <c r="B3324" s="521"/>
      <c r="C3324" s="525"/>
      <c r="D3324" s="521"/>
      <c r="E3324" s="521"/>
      <c r="F3324" s="526"/>
      <c r="G3324" s="521"/>
    </row>
    <row r="3325" spans="1:7">
      <c r="A3325" s="521"/>
      <c r="B3325" s="521"/>
      <c r="C3325" s="525"/>
      <c r="D3325" s="521"/>
      <c r="E3325" s="521"/>
      <c r="F3325" s="526"/>
      <c r="G3325" s="521"/>
    </row>
    <row r="3326" spans="1:7">
      <c r="A3326" s="521"/>
      <c r="B3326" s="521"/>
      <c r="C3326" s="525"/>
      <c r="D3326" s="521"/>
      <c r="E3326" s="521"/>
      <c r="F3326" s="526"/>
      <c r="G3326" s="521"/>
    </row>
    <row r="3327" spans="1:7">
      <c r="A3327" s="521"/>
      <c r="B3327" s="521"/>
      <c r="C3327" s="525"/>
      <c r="D3327" s="521"/>
      <c r="E3327" s="521"/>
      <c r="F3327" s="526"/>
      <c r="G3327" s="521"/>
    </row>
    <row r="3328" spans="1:7">
      <c r="A3328" s="521"/>
      <c r="B3328" s="521"/>
      <c r="C3328" s="525"/>
      <c r="D3328" s="521"/>
      <c r="E3328" s="521"/>
      <c r="F3328" s="526"/>
      <c r="G3328" s="521"/>
    </row>
    <row r="3329" spans="1:7">
      <c r="A3329" s="521"/>
      <c r="B3329" s="521"/>
      <c r="C3329" s="525"/>
      <c r="D3329" s="521"/>
      <c r="E3329" s="521"/>
      <c r="F3329" s="526"/>
      <c r="G3329" s="521"/>
    </row>
    <row r="3330" spans="1:7">
      <c r="A3330" s="521"/>
      <c r="B3330" s="521"/>
      <c r="C3330" s="525"/>
      <c r="D3330" s="521"/>
      <c r="E3330" s="521"/>
      <c r="F3330" s="526"/>
      <c r="G3330" s="521"/>
    </row>
    <row r="3331" spans="1:7">
      <c r="A3331" s="521"/>
      <c r="B3331" s="521"/>
      <c r="C3331" s="525"/>
      <c r="D3331" s="521"/>
      <c r="E3331" s="521"/>
      <c r="F3331" s="526"/>
      <c r="G3331" s="521"/>
    </row>
    <row r="3332" spans="1:7">
      <c r="A3332" s="521"/>
      <c r="B3332" s="521"/>
      <c r="C3332" s="525"/>
      <c r="D3332" s="521"/>
      <c r="E3332" s="521"/>
      <c r="F3332" s="526"/>
      <c r="G3332" s="521"/>
    </row>
    <row r="3333" spans="1:7">
      <c r="A3333" s="521"/>
      <c r="B3333" s="521"/>
      <c r="C3333" s="525"/>
      <c r="D3333" s="521"/>
      <c r="E3333" s="521"/>
      <c r="F3333" s="526"/>
      <c r="G3333" s="521"/>
    </row>
    <row r="3334" spans="1:7">
      <c r="A3334" s="521"/>
      <c r="B3334" s="521"/>
      <c r="C3334" s="525"/>
      <c r="D3334" s="521"/>
      <c r="E3334" s="521"/>
      <c r="F3334" s="526"/>
      <c r="G3334" s="521"/>
    </row>
    <row r="3335" spans="1:7">
      <c r="A3335" s="521"/>
      <c r="B3335" s="521"/>
      <c r="C3335" s="525"/>
      <c r="D3335" s="521"/>
      <c r="E3335" s="521"/>
      <c r="F3335" s="526"/>
      <c r="G3335" s="521"/>
    </row>
    <row r="3336" spans="1:7">
      <c r="A3336" s="521"/>
      <c r="B3336" s="521"/>
      <c r="C3336" s="525"/>
      <c r="D3336" s="521"/>
      <c r="E3336" s="521"/>
      <c r="F3336" s="526"/>
      <c r="G3336" s="521"/>
    </row>
    <row r="3337" spans="1:7">
      <c r="A3337" s="521"/>
      <c r="B3337" s="521"/>
      <c r="C3337" s="525"/>
      <c r="D3337" s="521"/>
      <c r="E3337" s="521"/>
      <c r="F3337" s="526"/>
      <c r="G3337" s="521"/>
    </row>
    <row r="3338" spans="1:7">
      <c r="A3338" s="521"/>
      <c r="B3338" s="521"/>
      <c r="C3338" s="525"/>
      <c r="D3338" s="521"/>
      <c r="E3338" s="521"/>
      <c r="F3338" s="526"/>
      <c r="G3338" s="521"/>
    </row>
    <row r="3339" spans="1:7">
      <c r="A3339" s="521"/>
      <c r="B3339" s="521"/>
      <c r="C3339" s="525"/>
      <c r="D3339" s="521"/>
      <c r="E3339" s="521"/>
      <c r="F3339" s="526"/>
      <c r="G3339" s="521"/>
    </row>
    <row r="3340" spans="1:7">
      <c r="A3340" s="521"/>
      <c r="B3340" s="521"/>
      <c r="C3340" s="525"/>
      <c r="D3340" s="521"/>
      <c r="E3340" s="521"/>
      <c r="F3340" s="526"/>
      <c r="G3340" s="521"/>
    </row>
    <row r="3341" spans="1:7">
      <c r="A3341" s="521"/>
      <c r="B3341" s="521"/>
      <c r="C3341" s="525"/>
      <c r="D3341" s="521"/>
      <c r="E3341" s="521"/>
      <c r="F3341" s="526"/>
      <c r="G3341" s="521"/>
    </row>
    <row r="3342" spans="1:7">
      <c r="A3342" s="521"/>
      <c r="B3342" s="521"/>
      <c r="C3342" s="525"/>
      <c r="D3342" s="521"/>
      <c r="E3342" s="521"/>
      <c r="F3342" s="526"/>
      <c r="G3342" s="521"/>
    </row>
    <row r="3343" spans="1:7">
      <c r="A3343" s="521"/>
      <c r="B3343" s="521"/>
      <c r="C3343" s="525"/>
      <c r="D3343" s="521"/>
      <c r="E3343" s="521"/>
      <c r="F3343" s="526"/>
      <c r="G3343" s="521"/>
    </row>
    <row r="3344" spans="1:7">
      <c r="A3344" s="521"/>
      <c r="B3344" s="521"/>
      <c r="C3344" s="525"/>
      <c r="D3344" s="521"/>
      <c r="E3344" s="521"/>
      <c r="F3344" s="526"/>
      <c r="G3344" s="521"/>
    </row>
    <row r="3345" spans="1:7">
      <c r="A3345" s="521"/>
      <c r="B3345" s="521"/>
      <c r="C3345" s="525"/>
      <c r="D3345" s="521"/>
      <c r="E3345" s="521"/>
      <c r="F3345" s="526"/>
      <c r="G3345" s="521"/>
    </row>
    <row r="3346" spans="1:7">
      <c r="A3346" s="521"/>
      <c r="B3346" s="521"/>
      <c r="C3346" s="525"/>
      <c r="D3346" s="521"/>
      <c r="E3346" s="521"/>
      <c r="F3346" s="526"/>
      <c r="G3346" s="521"/>
    </row>
    <row r="3347" spans="1:7">
      <c r="A3347" s="521"/>
      <c r="B3347" s="521"/>
      <c r="C3347" s="525"/>
      <c r="D3347" s="521"/>
      <c r="E3347" s="521"/>
      <c r="F3347" s="526"/>
      <c r="G3347" s="521"/>
    </row>
    <row r="3348" spans="1:7">
      <c r="A3348" s="521"/>
      <c r="B3348" s="521"/>
      <c r="C3348" s="525"/>
      <c r="D3348" s="521"/>
      <c r="E3348" s="521"/>
      <c r="F3348" s="526"/>
      <c r="G3348" s="521"/>
    </row>
    <row r="3349" spans="1:7">
      <c r="A3349" s="521"/>
      <c r="B3349" s="521"/>
      <c r="C3349" s="525"/>
      <c r="D3349" s="521"/>
      <c r="E3349" s="521"/>
      <c r="F3349" s="526"/>
      <c r="G3349" s="521"/>
    </row>
    <row r="3350" spans="1:7">
      <c r="A3350" s="521"/>
      <c r="B3350" s="521"/>
      <c r="C3350" s="525"/>
      <c r="D3350" s="521"/>
      <c r="E3350" s="521"/>
      <c r="F3350" s="526"/>
      <c r="G3350" s="521"/>
    </row>
    <row r="3351" spans="1:7">
      <c r="A3351" s="521"/>
      <c r="B3351" s="521"/>
      <c r="C3351" s="525"/>
      <c r="D3351" s="521"/>
      <c r="E3351" s="521"/>
      <c r="F3351" s="526"/>
      <c r="G3351" s="521"/>
    </row>
    <row r="3352" spans="1:7">
      <c r="A3352" s="521"/>
      <c r="B3352" s="521"/>
      <c r="C3352" s="525"/>
      <c r="D3352" s="521"/>
      <c r="E3352" s="521"/>
      <c r="F3352" s="526"/>
      <c r="G3352" s="521"/>
    </row>
    <row r="3353" spans="1:7">
      <c r="A3353" s="521"/>
      <c r="B3353" s="521"/>
      <c r="C3353" s="525"/>
      <c r="D3353" s="521"/>
      <c r="E3353" s="521"/>
      <c r="F3353" s="526"/>
      <c r="G3353" s="521"/>
    </row>
    <row r="3354" spans="1:7">
      <c r="A3354" s="521"/>
      <c r="B3354" s="521"/>
      <c r="C3354" s="525"/>
      <c r="D3354" s="521"/>
      <c r="E3354" s="521"/>
      <c r="F3354" s="526"/>
      <c r="G3354" s="521"/>
    </row>
    <row r="3355" spans="1:7">
      <c r="A3355" s="521"/>
      <c r="B3355" s="521"/>
      <c r="C3355" s="525"/>
      <c r="D3355" s="521"/>
      <c r="E3355" s="521"/>
      <c r="F3355" s="526"/>
      <c r="G3355" s="521"/>
    </row>
    <row r="3356" spans="1:7">
      <c r="A3356" s="521"/>
      <c r="B3356" s="521"/>
      <c r="C3356" s="525"/>
      <c r="D3356" s="521"/>
      <c r="E3356" s="521"/>
      <c r="F3356" s="526"/>
      <c r="G3356" s="521"/>
    </row>
    <row r="3357" spans="1:7">
      <c r="A3357" s="521"/>
      <c r="B3357" s="521"/>
      <c r="C3357" s="525"/>
      <c r="D3357" s="521"/>
      <c r="E3357" s="521"/>
      <c r="F3357" s="526"/>
      <c r="G3357" s="521"/>
    </row>
    <row r="3358" spans="1:7">
      <c r="A3358" s="521"/>
      <c r="B3358" s="521"/>
      <c r="C3358" s="525"/>
      <c r="D3358" s="521"/>
      <c r="E3358" s="521"/>
      <c r="F3358" s="526"/>
      <c r="G3358" s="521"/>
    </row>
    <row r="3359" spans="1:7">
      <c r="A3359" s="521"/>
      <c r="B3359" s="521"/>
      <c r="C3359" s="525"/>
      <c r="D3359" s="521"/>
      <c r="E3359" s="521"/>
      <c r="F3359" s="526"/>
      <c r="G3359" s="521"/>
    </row>
    <row r="3360" spans="1:7">
      <c r="A3360" s="521"/>
      <c r="B3360" s="521"/>
      <c r="C3360" s="525"/>
      <c r="D3360" s="521"/>
      <c r="E3360" s="521"/>
      <c r="F3360" s="526"/>
      <c r="G3360" s="521"/>
    </row>
    <row r="3361" spans="1:7">
      <c r="A3361" s="521"/>
      <c r="B3361" s="521"/>
      <c r="C3361" s="525"/>
      <c r="D3361" s="521"/>
      <c r="E3361" s="521"/>
      <c r="F3361" s="526"/>
      <c r="G3361" s="521"/>
    </row>
    <row r="3362" spans="1:7">
      <c r="A3362" s="521"/>
      <c r="B3362" s="521"/>
      <c r="C3362" s="525"/>
      <c r="D3362" s="521"/>
      <c r="E3362" s="521"/>
      <c r="F3362" s="526"/>
      <c r="G3362" s="521"/>
    </row>
    <row r="3363" spans="1:7">
      <c r="A3363" s="521"/>
      <c r="B3363" s="521"/>
      <c r="C3363" s="525"/>
      <c r="D3363" s="521"/>
      <c r="E3363" s="521"/>
      <c r="F3363" s="526"/>
      <c r="G3363" s="521"/>
    </row>
    <row r="3364" spans="1:7">
      <c r="A3364" s="521"/>
      <c r="B3364" s="521"/>
      <c r="C3364" s="525"/>
      <c r="D3364" s="521"/>
      <c r="E3364" s="521"/>
      <c r="F3364" s="526"/>
      <c r="G3364" s="521"/>
    </row>
    <row r="3365" spans="1:7">
      <c r="A3365" s="521"/>
      <c r="B3365" s="521"/>
      <c r="C3365" s="525"/>
      <c r="D3365" s="521"/>
      <c r="E3365" s="521"/>
      <c r="F3365" s="526"/>
      <c r="G3365" s="521"/>
    </row>
    <row r="3366" spans="1:7">
      <c r="A3366" s="521"/>
      <c r="B3366" s="521"/>
      <c r="C3366" s="525"/>
      <c r="D3366" s="521"/>
      <c r="E3366" s="521"/>
      <c r="F3366" s="526"/>
      <c r="G3366" s="521"/>
    </row>
    <row r="3367" spans="1:7">
      <c r="A3367" s="521"/>
      <c r="B3367" s="521"/>
      <c r="C3367" s="525"/>
      <c r="D3367" s="521"/>
      <c r="E3367" s="521"/>
      <c r="F3367" s="526"/>
      <c r="G3367" s="521"/>
    </row>
    <row r="3368" spans="1:7">
      <c r="A3368" s="521"/>
      <c r="B3368" s="521"/>
      <c r="C3368" s="525"/>
      <c r="D3368" s="521"/>
      <c r="E3368" s="521"/>
      <c r="F3368" s="526"/>
      <c r="G3368" s="521"/>
    </row>
    <row r="3369" spans="1:7">
      <c r="A3369" s="521"/>
      <c r="B3369" s="521"/>
      <c r="C3369" s="525"/>
      <c r="D3369" s="521"/>
      <c r="E3369" s="521"/>
      <c r="F3369" s="526"/>
      <c r="G3369" s="521"/>
    </row>
    <row r="3370" spans="1:7">
      <c r="A3370" s="521"/>
      <c r="B3370" s="521"/>
      <c r="C3370" s="525"/>
      <c r="D3370" s="521"/>
      <c r="E3370" s="521"/>
      <c r="F3370" s="526"/>
      <c r="G3370" s="521"/>
    </row>
    <row r="3371" spans="1:7">
      <c r="A3371" s="521"/>
      <c r="B3371" s="521"/>
      <c r="C3371" s="525"/>
      <c r="D3371" s="521"/>
      <c r="E3371" s="521"/>
      <c r="F3371" s="526"/>
      <c r="G3371" s="521"/>
    </row>
    <row r="3372" spans="1:7">
      <c r="A3372" s="521"/>
      <c r="B3372" s="521"/>
      <c r="C3372" s="525"/>
      <c r="D3372" s="521"/>
      <c r="E3372" s="521"/>
      <c r="F3372" s="526"/>
      <c r="G3372" s="521"/>
    </row>
    <row r="3373" spans="1:7">
      <c r="A3373" s="521"/>
      <c r="B3373" s="521"/>
      <c r="C3373" s="525"/>
      <c r="D3373" s="521"/>
      <c r="E3373" s="521"/>
      <c r="F3373" s="526"/>
      <c r="G3373" s="521"/>
    </row>
    <row r="3374" spans="1:7">
      <c r="A3374" s="521"/>
      <c r="B3374" s="521"/>
      <c r="C3374" s="525"/>
      <c r="D3374" s="521"/>
      <c r="E3374" s="521"/>
      <c r="F3374" s="526"/>
      <c r="G3374" s="521"/>
    </row>
    <row r="3375" spans="1:7">
      <c r="A3375" s="521"/>
      <c r="B3375" s="521"/>
      <c r="C3375" s="525"/>
      <c r="D3375" s="521"/>
      <c r="E3375" s="521"/>
      <c r="F3375" s="526"/>
      <c r="G3375" s="521"/>
    </row>
    <row r="3376" spans="1:7">
      <c r="A3376" s="521"/>
      <c r="B3376" s="521"/>
      <c r="C3376" s="525"/>
      <c r="D3376" s="521"/>
      <c r="E3376" s="521"/>
      <c r="F3376" s="526"/>
      <c r="G3376" s="521"/>
    </row>
    <row r="3377" spans="1:7">
      <c r="A3377" s="521"/>
      <c r="B3377" s="521"/>
      <c r="C3377" s="525"/>
      <c r="D3377" s="521"/>
      <c r="E3377" s="521"/>
      <c r="F3377" s="526"/>
      <c r="G3377" s="521"/>
    </row>
    <row r="3378" spans="1:7">
      <c r="A3378" s="521"/>
      <c r="B3378" s="521"/>
      <c r="C3378" s="525"/>
      <c r="D3378" s="521"/>
      <c r="E3378" s="521"/>
      <c r="F3378" s="526"/>
      <c r="G3378" s="521"/>
    </row>
    <row r="3379" spans="1:7">
      <c r="A3379" s="521"/>
      <c r="B3379" s="521"/>
      <c r="C3379" s="525"/>
      <c r="D3379" s="521"/>
      <c r="E3379" s="521"/>
      <c r="F3379" s="526"/>
      <c r="G3379" s="521"/>
    </row>
    <row r="3380" spans="1:7">
      <c r="A3380" s="521"/>
      <c r="B3380" s="521"/>
      <c r="C3380" s="525"/>
      <c r="D3380" s="521"/>
      <c r="E3380" s="521"/>
      <c r="F3380" s="526"/>
      <c r="G3380" s="521"/>
    </row>
    <row r="3381" spans="1:7">
      <c r="A3381" s="521"/>
      <c r="B3381" s="521"/>
      <c r="C3381" s="525"/>
      <c r="D3381" s="521"/>
      <c r="E3381" s="521"/>
      <c r="F3381" s="526"/>
      <c r="G3381" s="521"/>
    </row>
    <row r="3382" spans="1:7">
      <c r="A3382" s="521"/>
      <c r="B3382" s="521"/>
      <c r="C3382" s="525"/>
      <c r="D3382" s="521"/>
      <c r="E3382" s="521"/>
      <c r="F3382" s="526"/>
      <c r="G3382" s="521"/>
    </row>
    <row r="3383" spans="1:7">
      <c r="A3383" s="521"/>
      <c r="B3383" s="521"/>
      <c r="C3383" s="525"/>
      <c r="D3383" s="521"/>
      <c r="E3383" s="521"/>
      <c r="F3383" s="526"/>
      <c r="G3383" s="521"/>
    </row>
    <row r="3384" spans="1:7">
      <c r="A3384" s="521"/>
      <c r="B3384" s="521"/>
      <c r="C3384" s="525"/>
      <c r="D3384" s="521"/>
      <c r="E3384" s="521"/>
      <c r="F3384" s="526"/>
      <c r="G3384" s="521"/>
    </row>
    <row r="3385" spans="1:7">
      <c r="A3385" s="521"/>
      <c r="B3385" s="521"/>
      <c r="C3385" s="525"/>
      <c r="D3385" s="521"/>
      <c r="E3385" s="521"/>
      <c r="F3385" s="526"/>
      <c r="G3385" s="521"/>
    </row>
    <row r="3386" spans="1:7">
      <c r="A3386" s="521"/>
      <c r="B3386" s="521"/>
      <c r="C3386" s="525"/>
      <c r="D3386" s="521"/>
      <c r="E3386" s="521"/>
      <c r="F3386" s="526"/>
      <c r="G3386" s="521"/>
    </row>
    <row r="3387" spans="1:7">
      <c r="A3387" s="521"/>
      <c r="B3387" s="521"/>
      <c r="C3387" s="525"/>
      <c r="D3387" s="521"/>
      <c r="E3387" s="521"/>
      <c r="F3387" s="526"/>
      <c r="G3387" s="521"/>
    </row>
    <row r="3388" spans="1:7">
      <c r="A3388" s="521"/>
      <c r="B3388" s="521"/>
      <c r="C3388" s="525"/>
      <c r="D3388" s="521"/>
      <c r="E3388" s="521"/>
      <c r="F3388" s="526"/>
      <c r="G3388" s="521"/>
    </row>
    <row r="3389" spans="1:7">
      <c r="A3389" s="521"/>
      <c r="B3389" s="521"/>
      <c r="C3389" s="525"/>
      <c r="D3389" s="521"/>
      <c r="E3389" s="521"/>
      <c r="F3389" s="526"/>
      <c r="G3389" s="521"/>
    </row>
    <row r="3390" spans="1:7">
      <c r="A3390" s="521"/>
      <c r="B3390" s="521"/>
      <c r="C3390" s="525"/>
      <c r="D3390" s="521"/>
      <c r="E3390" s="521"/>
      <c r="F3390" s="526"/>
      <c r="G3390" s="521"/>
    </row>
    <row r="3391" spans="1:7">
      <c r="A3391" s="521"/>
      <c r="B3391" s="521"/>
      <c r="C3391" s="525"/>
      <c r="D3391" s="521"/>
      <c r="E3391" s="521"/>
      <c r="F3391" s="526"/>
      <c r="G3391" s="521"/>
    </row>
    <row r="3392" spans="1:7">
      <c r="A3392" s="521"/>
      <c r="B3392" s="521"/>
      <c r="C3392" s="525"/>
      <c r="D3392" s="521"/>
      <c r="E3392" s="521"/>
      <c r="F3392" s="526"/>
      <c r="G3392" s="521"/>
    </row>
    <row r="3393" spans="1:7">
      <c r="A3393" s="521"/>
      <c r="B3393" s="521"/>
      <c r="C3393" s="525"/>
      <c r="D3393" s="521"/>
      <c r="E3393" s="521"/>
      <c r="F3393" s="526"/>
      <c r="G3393" s="521"/>
    </row>
    <row r="3394" spans="1:7">
      <c r="A3394" s="521"/>
      <c r="B3394" s="521"/>
      <c r="C3394" s="525"/>
      <c r="D3394" s="521"/>
      <c r="E3394" s="521"/>
      <c r="F3394" s="526"/>
      <c r="G3394" s="521"/>
    </row>
    <row r="3395" spans="1:7">
      <c r="A3395" s="521"/>
      <c r="B3395" s="521"/>
      <c r="C3395" s="525"/>
      <c r="D3395" s="521"/>
      <c r="E3395" s="521"/>
      <c r="F3395" s="526"/>
      <c r="G3395" s="521"/>
    </row>
    <row r="3396" spans="1:7">
      <c r="A3396" s="521"/>
      <c r="B3396" s="521"/>
      <c r="C3396" s="525"/>
      <c r="D3396" s="521"/>
      <c r="E3396" s="521"/>
      <c r="F3396" s="526"/>
      <c r="G3396" s="521"/>
    </row>
    <row r="3397" spans="1:7">
      <c r="A3397" s="521"/>
      <c r="B3397" s="521"/>
      <c r="C3397" s="525"/>
      <c r="D3397" s="521"/>
      <c r="E3397" s="521"/>
      <c r="F3397" s="526"/>
      <c r="G3397" s="521"/>
    </row>
    <row r="3398" spans="1:7">
      <c r="A3398" s="521"/>
      <c r="B3398" s="521"/>
      <c r="C3398" s="525"/>
      <c r="D3398" s="521"/>
      <c r="E3398" s="521"/>
      <c r="F3398" s="526"/>
      <c r="G3398" s="521"/>
    </row>
    <row r="3399" spans="1:7">
      <c r="A3399" s="521"/>
      <c r="B3399" s="521"/>
      <c r="C3399" s="525"/>
      <c r="D3399" s="521"/>
      <c r="E3399" s="521"/>
      <c r="F3399" s="526"/>
      <c r="G3399" s="521"/>
    </row>
    <row r="3400" spans="1:7">
      <c r="A3400" s="521"/>
      <c r="B3400" s="521"/>
      <c r="C3400" s="525"/>
      <c r="D3400" s="521"/>
      <c r="E3400" s="521"/>
      <c r="F3400" s="526"/>
      <c r="G3400" s="521"/>
    </row>
    <row r="3401" spans="1:7">
      <c r="A3401" s="521"/>
      <c r="B3401" s="521"/>
      <c r="C3401" s="525"/>
      <c r="D3401" s="521"/>
      <c r="E3401" s="521"/>
      <c r="F3401" s="526"/>
      <c r="G3401" s="521"/>
    </row>
    <row r="3402" spans="1:7">
      <c r="A3402" s="521"/>
      <c r="B3402" s="521"/>
      <c r="C3402" s="525"/>
      <c r="D3402" s="521"/>
      <c r="E3402" s="521"/>
      <c r="F3402" s="526"/>
      <c r="G3402" s="521"/>
    </row>
    <row r="3403" spans="1:7">
      <c r="A3403" s="521"/>
      <c r="B3403" s="521"/>
      <c r="C3403" s="525"/>
      <c r="D3403" s="521"/>
      <c r="E3403" s="521"/>
      <c r="F3403" s="526"/>
      <c r="G3403" s="521"/>
    </row>
    <row r="3404" spans="1:7">
      <c r="A3404" s="521"/>
      <c r="B3404" s="521"/>
      <c r="C3404" s="525"/>
      <c r="D3404" s="521"/>
      <c r="E3404" s="521"/>
      <c r="F3404" s="526"/>
      <c r="G3404" s="521"/>
    </row>
    <row r="3405" spans="1:7">
      <c r="A3405" s="521"/>
      <c r="B3405" s="521"/>
      <c r="C3405" s="525"/>
      <c r="D3405" s="521"/>
      <c r="E3405" s="521"/>
      <c r="F3405" s="526"/>
      <c r="G3405" s="521"/>
    </row>
    <row r="3406" spans="1:7">
      <c r="A3406" s="521"/>
      <c r="B3406" s="521"/>
      <c r="C3406" s="525"/>
      <c r="D3406" s="521"/>
      <c r="E3406" s="521"/>
      <c r="F3406" s="526"/>
      <c r="G3406" s="521"/>
    </row>
    <row r="3407" spans="1:7">
      <c r="A3407" s="521"/>
      <c r="B3407" s="521"/>
      <c r="C3407" s="525"/>
      <c r="D3407" s="521"/>
      <c r="E3407" s="521"/>
      <c r="F3407" s="526"/>
      <c r="G3407" s="521"/>
    </row>
    <row r="3408" spans="1:7">
      <c r="A3408" s="521"/>
      <c r="B3408" s="521"/>
      <c r="C3408" s="525"/>
      <c r="D3408" s="521"/>
      <c r="E3408" s="521"/>
      <c r="F3408" s="526"/>
      <c r="G3408" s="521"/>
    </row>
    <row r="3409" spans="1:7">
      <c r="A3409" s="521"/>
      <c r="B3409" s="521"/>
      <c r="C3409" s="525"/>
      <c r="D3409" s="521"/>
      <c r="E3409" s="521"/>
      <c r="F3409" s="526"/>
      <c r="G3409" s="521"/>
    </row>
    <row r="3410" spans="1:7">
      <c r="A3410" s="521"/>
      <c r="B3410" s="521"/>
      <c r="C3410" s="525"/>
      <c r="D3410" s="521"/>
      <c r="E3410" s="521"/>
      <c r="F3410" s="526"/>
      <c r="G3410" s="521"/>
    </row>
    <row r="3411" spans="1:7">
      <c r="A3411" s="521"/>
      <c r="B3411" s="521"/>
      <c r="C3411" s="525"/>
      <c r="D3411" s="521"/>
      <c r="E3411" s="521"/>
      <c r="F3411" s="526"/>
      <c r="G3411" s="521"/>
    </row>
    <row r="3412" spans="1:7">
      <c r="A3412" s="521"/>
      <c r="B3412" s="521"/>
      <c r="C3412" s="525"/>
      <c r="D3412" s="521"/>
      <c r="E3412" s="521"/>
      <c r="F3412" s="526"/>
      <c r="G3412" s="521"/>
    </row>
    <row r="3413" spans="1:7">
      <c r="A3413" s="521"/>
      <c r="B3413" s="521"/>
      <c r="C3413" s="525"/>
      <c r="D3413" s="521"/>
      <c r="E3413" s="521"/>
      <c r="F3413" s="526"/>
      <c r="G3413" s="521"/>
    </row>
    <row r="3414" spans="1:7">
      <c r="A3414" s="521"/>
      <c r="B3414" s="521"/>
      <c r="C3414" s="525"/>
      <c r="D3414" s="521"/>
      <c r="E3414" s="521"/>
      <c r="F3414" s="526"/>
      <c r="G3414" s="521"/>
    </row>
    <row r="3415" spans="1:7">
      <c r="A3415" s="521"/>
      <c r="B3415" s="521"/>
      <c r="C3415" s="525"/>
      <c r="D3415" s="521"/>
      <c r="E3415" s="521"/>
      <c r="F3415" s="526"/>
      <c r="G3415" s="521"/>
    </row>
    <row r="3416" spans="1:7">
      <c r="A3416" s="521"/>
      <c r="B3416" s="521"/>
      <c r="C3416" s="525"/>
      <c r="D3416" s="521"/>
      <c r="E3416" s="521"/>
      <c r="F3416" s="526"/>
      <c r="G3416" s="521"/>
    </row>
    <row r="3417" spans="1:7">
      <c r="A3417" s="521"/>
      <c r="B3417" s="521"/>
      <c r="C3417" s="525"/>
      <c r="D3417" s="521"/>
      <c r="E3417" s="521"/>
      <c r="F3417" s="526"/>
      <c r="G3417" s="521"/>
    </row>
    <row r="3418" spans="1:7">
      <c r="A3418" s="521"/>
      <c r="B3418" s="521"/>
      <c r="C3418" s="525"/>
      <c r="D3418" s="521"/>
      <c r="E3418" s="521"/>
      <c r="F3418" s="526"/>
      <c r="G3418" s="521"/>
    </row>
    <row r="3419" spans="1:7">
      <c r="A3419" s="521"/>
      <c r="B3419" s="521"/>
      <c r="C3419" s="525"/>
      <c r="D3419" s="521"/>
      <c r="E3419" s="521"/>
      <c r="F3419" s="526"/>
      <c r="G3419" s="521"/>
    </row>
    <row r="3420" spans="1:7">
      <c r="A3420" s="521"/>
      <c r="B3420" s="521"/>
      <c r="C3420" s="525"/>
      <c r="D3420" s="521"/>
      <c r="E3420" s="521"/>
      <c r="F3420" s="526"/>
      <c r="G3420" s="521"/>
    </row>
    <row r="3421" spans="1:7">
      <c r="A3421" s="521"/>
      <c r="B3421" s="521"/>
      <c r="C3421" s="525"/>
      <c r="D3421" s="521"/>
      <c r="E3421" s="521"/>
      <c r="F3421" s="526"/>
      <c r="G3421" s="521"/>
    </row>
    <row r="3422" spans="1:7">
      <c r="A3422" s="521"/>
      <c r="B3422" s="521"/>
      <c r="C3422" s="525"/>
      <c r="D3422" s="521"/>
      <c r="E3422" s="521"/>
      <c r="F3422" s="526"/>
      <c r="G3422" s="521"/>
    </row>
    <row r="3423" spans="1:7">
      <c r="A3423" s="521"/>
      <c r="B3423" s="521"/>
      <c r="C3423" s="525"/>
      <c r="D3423" s="521"/>
      <c r="E3423" s="521"/>
      <c r="F3423" s="526"/>
      <c r="G3423" s="521"/>
    </row>
    <row r="3424" spans="1:7">
      <c r="A3424" s="521"/>
      <c r="B3424" s="521"/>
      <c r="C3424" s="525"/>
      <c r="D3424" s="521"/>
      <c r="E3424" s="521"/>
      <c r="F3424" s="526"/>
      <c r="G3424" s="521"/>
    </row>
    <row r="3425" spans="1:7">
      <c r="A3425" s="521"/>
      <c r="B3425" s="521"/>
      <c r="C3425" s="525"/>
      <c r="D3425" s="521"/>
      <c r="E3425" s="521"/>
      <c r="F3425" s="526"/>
      <c r="G3425" s="521"/>
    </row>
    <row r="3426" spans="1:7">
      <c r="A3426" s="521"/>
      <c r="B3426" s="521"/>
      <c r="C3426" s="525"/>
      <c r="D3426" s="521"/>
      <c r="E3426" s="521"/>
      <c r="F3426" s="526"/>
      <c r="G3426" s="521"/>
    </row>
    <row r="3427" spans="1:7">
      <c r="A3427" s="521"/>
      <c r="B3427" s="521"/>
      <c r="C3427" s="525"/>
      <c r="D3427" s="521"/>
      <c r="E3427" s="521"/>
      <c r="F3427" s="526"/>
      <c r="G3427" s="521"/>
    </row>
    <row r="3428" spans="1:7">
      <c r="A3428" s="521"/>
      <c r="B3428" s="521"/>
      <c r="C3428" s="525"/>
      <c r="D3428" s="521"/>
      <c r="E3428" s="521"/>
      <c r="F3428" s="526"/>
      <c r="G3428" s="521"/>
    </row>
    <row r="3429" spans="1:7">
      <c r="A3429" s="521"/>
      <c r="B3429" s="521"/>
      <c r="C3429" s="525"/>
      <c r="D3429" s="521"/>
      <c r="E3429" s="521"/>
      <c r="F3429" s="526"/>
      <c r="G3429" s="521"/>
    </row>
    <row r="3430" spans="1:7">
      <c r="A3430" s="521"/>
      <c r="B3430" s="521"/>
      <c r="C3430" s="525"/>
      <c r="D3430" s="521"/>
      <c r="E3430" s="521"/>
      <c r="F3430" s="526"/>
      <c r="G3430" s="521"/>
    </row>
    <row r="3431" spans="1:7">
      <c r="A3431" s="521"/>
      <c r="B3431" s="521"/>
      <c r="C3431" s="525"/>
      <c r="D3431" s="521"/>
      <c r="E3431" s="521"/>
      <c r="F3431" s="526"/>
      <c r="G3431" s="521"/>
    </row>
    <row r="3432" spans="1:7">
      <c r="A3432" s="521"/>
      <c r="B3432" s="521"/>
      <c r="C3432" s="525"/>
      <c r="D3432" s="521"/>
      <c r="E3432" s="521"/>
      <c r="F3432" s="526"/>
      <c r="G3432" s="521"/>
    </row>
    <row r="3433" spans="1:7">
      <c r="A3433" s="521"/>
      <c r="B3433" s="521"/>
      <c r="C3433" s="525"/>
      <c r="D3433" s="521"/>
      <c r="E3433" s="521"/>
      <c r="F3433" s="526"/>
      <c r="G3433" s="521"/>
    </row>
    <row r="3434" spans="1:7">
      <c r="A3434" s="521"/>
      <c r="B3434" s="521"/>
      <c r="C3434" s="525"/>
      <c r="D3434" s="521"/>
      <c r="E3434" s="521"/>
      <c r="F3434" s="526"/>
      <c r="G3434" s="521"/>
    </row>
    <row r="3435" spans="1:7">
      <c r="A3435" s="521"/>
      <c r="B3435" s="521"/>
      <c r="C3435" s="525"/>
      <c r="D3435" s="521"/>
      <c r="E3435" s="521"/>
      <c r="F3435" s="526"/>
      <c r="G3435" s="521"/>
    </row>
    <row r="3436" spans="1:7">
      <c r="A3436" s="521"/>
      <c r="B3436" s="521"/>
      <c r="C3436" s="525"/>
      <c r="D3436" s="521"/>
      <c r="E3436" s="521"/>
      <c r="F3436" s="526"/>
      <c r="G3436" s="521"/>
    </row>
    <row r="3437" spans="1:7">
      <c r="A3437" s="521"/>
      <c r="B3437" s="521"/>
      <c r="C3437" s="525"/>
      <c r="D3437" s="521"/>
      <c r="E3437" s="521"/>
      <c r="F3437" s="526"/>
      <c r="G3437" s="521"/>
    </row>
    <row r="3438" spans="1:7">
      <c r="A3438" s="521"/>
      <c r="B3438" s="521"/>
      <c r="C3438" s="525"/>
      <c r="D3438" s="521"/>
      <c r="E3438" s="521"/>
      <c r="F3438" s="526"/>
      <c r="G3438" s="521"/>
    </row>
    <row r="3439" spans="1:7">
      <c r="A3439" s="521"/>
      <c r="B3439" s="521"/>
      <c r="C3439" s="525"/>
      <c r="D3439" s="521"/>
      <c r="E3439" s="521"/>
      <c r="F3439" s="526"/>
      <c r="G3439" s="521"/>
    </row>
    <row r="3440" spans="1:7">
      <c r="A3440" s="521"/>
      <c r="B3440" s="521"/>
      <c r="C3440" s="525"/>
      <c r="D3440" s="521"/>
      <c r="E3440" s="521"/>
      <c r="F3440" s="526"/>
      <c r="G3440" s="521"/>
    </row>
    <row r="3441" spans="1:7">
      <c r="A3441" s="521"/>
      <c r="B3441" s="521"/>
      <c r="C3441" s="525"/>
      <c r="D3441" s="521"/>
      <c r="E3441" s="521"/>
      <c r="F3441" s="526"/>
      <c r="G3441" s="521"/>
    </row>
    <row r="3442" spans="1:7">
      <c r="A3442" s="521"/>
      <c r="B3442" s="521"/>
      <c r="C3442" s="525"/>
      <c r="D3442" s="521"/>
      <c r="E3442" s="521"/>
      <c r="F3442" s="526"/>
      <c r="G3442" s="521"/>
    </row>
    <row r="3443" spans="1:7">
      <c r="A3443" s="521"/>
      <c r="B3443" s="521"/>
      <c r="C3443" s="525"/>
      <c r="D3443" s="521"/>
      <c r="E3443" s="521"/>
      <c r="F3443" s="526"/>
      <c r="G3443" s="521"/>
    </row>
    <row r="3444" spans="1:7">
      <c r="A3444" s="521"/>
      <c r="B3444" s="521"/>
      <c r="C3444" s="525"/>
      <c r="D3444" s="521"/>
      <c r="E3444" s="521"/>
      <c r="F3444" s="526"/>
      <c r="G3444" s="521"/>
    </row>
    <row r="3445" spans="1:7">
      <c r="A3445" s="521"/>
      <c r="B3445" s="521"/>
      <c r="C3445" s="525"/>
      <c r="D3445" s="521"/>
      <c r="E3445" s="521"/>
      <c r="F3445" s="526"/>
      <c r="G3445" s="521"/>
    </row>
    <row r="3446" spans="1:7">
      <c r="A3446" s="521"/>
      <c r="B3446" s="521"/>
      <c r="C3446" s="525"/>
      <c r="D3446" s="521"/>
      <c r="E3446" s="521"/>
      <c r="F3446" s="526"/>
      <c r="G3446" s="521"/>
    </row>
    <row r="3447" spans="1:7">
      <c r="A3447" s="521"/>
      <c r="B3447" s="521"/>
      <c r="C3447" s="525"/>
      <c r="D3447" s="521"/>
      <c r="E3447" s="521"/>
      <c r="F3447" s="526"/>
      <c r="G3447" s="521"/>
    </row>
    <row r="3448" spans="1:7">
      <c r="A3448" s="521"/>
      <c r="B3448" s="521"/>
      <c r="C3448" s="525"/>
      <c r="D3448" s="521"/>
      <c r="E3448" s="521"/>
      <c r="F3448" s="526"/>
      <c r="G3448" s="521"/>
    </row>
    <row r="3449" spans="1:7">
      <c r="A3449" s="521"/>
      <c r="B3449" s="521"/>
      <c r="C3449" s="525"/>
      <c r="D3449" s="521"/>
      <c r="E3449" s="521"/>
      <c r="F3449" s="526"/>
      <c r="G3449" s="521"/>
    </row>
    <row r="3450" spans="1:7">
      <c r="A3450" s="521"/>
      <c r="B3450" s="521"/>
      <c r="C3450" s="525"/>
      <c r="D3450" s="521"/>
      <c r="E3450" s="521"/>
      <c r="F3450" s="526"/>
      <c r="G3450" s="521"/>
    </row>
    <row r="3451" spans="1:7">
      <c r="A3451" s="521"/>
      <c r="B3451" s="521"/>
      <c r="C3451" s="525"/>
      <c r="D3451" s="521"/>
      <c r="E3451" s="521"/>
      <c r="F3451" s="526"/>
      <c r="G3451" s="521"/>
    </row>
    <row r="3452" spans="1:7">
      <c r="A3452" s="521"/>
      <c r="B3452" s="521"/>
      <c r="C3452" s="525"/>
      <c r="D3452" s="521"/>
      <c r="E3452" s="521"/>
      <c r="F3452" s="526"/>
      <c r="G3452" s="521"/>
    </row>
    <row r="3453" spans="1:7">
      <c r="A3453" s="521"/>
      <c r="B3453" s="521"/>
      <c r="C3453" s="525"/>
      <c r="D3453" s="521"/>
      <c r="E3453" s="521"/>
      <c r="F3453" s="526"/>
      <c r="G3453" s="521"/>
    </row>
    <row r="3454" spans="1:7">
      <c r="A3454" s="521"/>
      <c r="B3454" s="521"/>
      <c r="C3454" s="525"/>
      <c r="D3454" s="521"/>
      <c r="E3454" s="521"/>
      <c r="F3454" s="526"/>
      <c r="G3454" s="521"/>
    </row>
    <row r="3455" spans="1:7">
      <c r="A3455" s="521"/>
      <c r="B3455" s="521"/>
      <c r="C3455" s="525"/>
      <c r="D3455" s="521"/>
      <c r="E3455" s="521"/>
      <c r="F3455" s="526"/>
      <c r="G3455" s="521"/>
    </row>
    <row r="3456" spans="1:7">
      <c r="A3456" s="521"/>
      <c r="B3456" s="521"/>
      <c r="C3456" s="525"/>
      <c r="D3456" s="521"/>
      <c r="E3456" s="521"/>
      <c r="F3456" s="526"/>
      <c r="G3456" s="521"/>
    </row>
    <row r="3457" spans="1:7">
      <c r="A3457" s="521"/>
      <c r="B3457" s="521"/>
      <c r="C3457" s="525"/>
      <c r="D3457" s="521"/>
      <c r="E3457" s="521"/>
      <c r="F3457" s="526"/>
      <c r="G3457" s="521"/>
    </row>
    <row r="3458" spans="1:7">
      <c r="A3458" s="521"/>
      <c r="B3458" s="521"/>
      <c r="C3458" s="525"/>
      <c r="D3458" s="521"/>
      <c r="E3458" s="521"/>
      <c r="F3458" s="526"/>
      <c r="G3458" s="521"/>
    </row>
    <row r="3459" spans="1:7">
      <c r="A3459" s="521"/>
      <c r="B3459" s="521"/>
      <c r="C3459" s="525"/>
      <c r="D3459" s="521"/>
      <c r="E3459" s="521"/>
      <c r="F3459" s="526"/>
      <c r="G3459" s="521"/>
    </row>
    <row r="3460" spans="1:7">
      <c r="A3460" s="521"/>
      <c r="B3460" s="521"/>
      <c r="C3460" s="525"/>
      <c r="D3460" s="521"/>
      <c r="E3460" s="521"/>
      <c r="F3460" s="526"/>
      <c r="G3460" s="521"/>
    </row>
    <row r="3461" spans="1:7">
      <c r="A3461" s="521"/>
      <c r="B3461" s="521"/>
      <c r="C3461" s="525"/>
      <c r="D3461" s="521"/>
      <c r="E3461" s="521"/>
      <c r="F3461" s="526"/>
      <c r="G3461" s="521"/>
    </row>
    <row r="3462" spans="1:7">
      <c r="A3462" s="521"/>
      <c r="B3462" s="521"/>
      <c r="C3462" s="525"/>
      <c r="D3462" s="521"/>
      <c r="E3462" s="521"/>
      <c r="F3462" s="526"/>
      <c r="G3462" s="521"/>
    </row>
    <row r="3463" spans="1:7">
      <c r="A3463" s="521"/>
      <c r="B3463" s="521"/>
      <c r="C3463" s="525"/>
      <c r="D3463" s="521"/>
      <c r="E3463" s="521"/>
      <c r="F3463" s="526"/>
      <c r="G3463" s="521"/>
    </row>
    <row r="3464" spans="1:7">
      <c r="A3464" s="521"/>
      <c r="B3464" s="521"/>
      <c r="C3464" s="525"/>
      <c r="D3464" s="521"/>
      <c r="E3464" s="521"/>
      <c r="F3464" s="526"/>
      <c r="G3464" s="521"/>
    </row>
    <row r="3465" spans="1:7">
      <c r="A3465" s="521"/>
      <c r="B3465" s="521"/>
      <c r="C3465" s="525"/>
      <c r="D3465" s="521"/>
      <c r="E3465" s="521"/>
      <c r="F3465" s="526"/>
      <c r="G3465" s="521"/>
    </row>
    <row r="3466" spans="1:7">
      <c r="A3466" s="521"/>
      <c r="B3466" s="521"/>
      <c r="C3466" s="525"/>
      <c r="D3466" s="521"/>
      <c r="E3466" s="521"/>
      <c r="F3466" s="526"/>
      <c r="G3466" s="521"/>
    </row>
    <row r="3467" spans="1:7">
      <c r="A3467" s="521"/>
      <c r="B3467" s="521"/>
      <c r="C3467" s="525"/>
      <c r="D3467" s="521"/>
      <c r="E3467" s="521"/>
      <c r="F3467" s="526"/>
      <c r="G3467" s="521"/>
    </row>
    <row r="3468" spans="1:7">
      <c r="A3468" s="521"/>
      <c r="B3468" s="521"/>
      <c r="C3468" s="525"/>
      <c r="D3468" s="521"/>
      <c r="E3468" s="521"/>
      <c r="F3468" s="526"/>
      <c r="G3468" s="521"/>
    </row>
    <row r="3469" spans="1:7">
      <c r="A3469" s="521"/>
      <c r="B3469" s="521"/>
      <c r="C3469" s="525"/>
      <c r="D3469" s="521"/>
      <c r="E3469" s="521"/>
      <c r="F3469" s="526"/>
      <c r="G3469" s="521"/>
    </row>
    <row r="3470" spans="1:7">
      <c r="A3470" s="521"/>
      <c r="B3470" s="521"/>
      <c r="C3470" s="525"/>
      <c r="D3470" s="521"/>
      <c r="E3470" s="521"/>
      <c r="F3470" s="526"/>
      <c r="G3470" s="521"/>
    </row>
    <row r="3471" spans="1:7">
      <c r="A3471" s="521"/>
      <c r="B3471" s="521"/>
      <c r="C3471" s="525"/>
      <c r="D3471" s="521"/>
      <c r="E3471" s="521"/>
      <c r="F3471" s="526"/>
      <c r="G3471" s="521"/>
    </row>
    <row r="3472" spans="1:7">
      <c r="A3472" s="521"/>
      <c r="B3472" s="521"/>
      <c r="C3472" s="525"/>
      <c r="D3472" s="521"/>
      <c r="E3472" s="521"/>
      <c r="F3472" s="526"/>
      <c r="G3472" s="521"/>
    </row>
    <row r="3473" spans="1:7">
      <c r="A3473" s="521"/>
      <c r="B3473" s="521"/>
      <c r="C3473" s="525"/>
      <c r="D3473" s="521"/>
      <c r="E3473" s="521"/>
      <c r="F3473" s="526"/>
      <c r="G3473" s="521"/>
    </row>
    <row r="3474" spans="1:7">
      <c r="A3474" s="521"/>
      <c r="B3474" s="521"/>
      <c r="C3474" s="525"/>
      <c r="D3474" s="521"/>
      <c r="E3474" s="521"/>
      <c r="F3474" s="526"/>
      <c r="G3474" s="521"/>
    </row>
    <row r="3475" spans="1:7">
      <c r="A3475" s="521"/>
      <c r="B3475" s="521"/>
      <c r="C3475" s="525"/>
      <c r="D3475" s="521"/>
      <c r="E3475" s="521"/>
      <c r="F3475" s="526"/>
      <c r="G3475" s="521"/>
    </row>
    <row r="3476" spans="1:7">
      <c r="A3476" s="521"/>
      <c r="B3476" s="521"/>
      <c r="C3476" s="525"/>
      <c r="D3476" s="521"/>
      <c r="E3476" s="521"/>
      <c r="F3476" s="526"/>
      <c r="G3476" s="521"/>
    </row>
    <row r="3477" spans="1:7">
      <c r="A3477" s="521"/>
      <c r="B3477" s="521"/>
      <c r="C3477" s="525"/>
      <c r="D3477" s="521"/>
      <c r="E3477" s="521"/>
      <c r="F3477" s="526"/>
      <c r="G3477" s="521"/>
    </row>
    <row r="3478" spans="1:7">
      <c r="A3478" s="521"/>
      <c r="B3478" s="521"/>
      <c r="C3478" s="525"/>
      <c r="D3478" s="521"/>
      <c r="E3478" s="521"/>
      <c r="F3478" s="526"/>
      <c r="G3478" s="521"/>
    </row>
    <row r="3479" spans="1:7">
      <c r="A3479" s="521"/>
      <c r="B3479" s="521"/>
      <c r="C3479" s="525"/>
      <c r="D3479" s="521"/>
      <c r="E3479" s="521"/>
      <c r="F3479" s="526"/>
      <c r="G3479" s="521"/>
    </row>
    <row r="3480" spans="1:7">
      <c r="A3480" s="521"/>
      <c r="B3480" s="521"/>
      <c r="C3480" s="525"/>
      <c r="D3480" s="521"/>
      <c r="E3480" s="521"/>
      <c r="F3480" s="526"/>
      <c r="G3480" s="521"/>
    </row>
    <row r="3481" spans="1:7">
      <c r="A3481" s="521"/>
      <c r="B3481" s="521"/>
      <c r="C3481" s="525"/>
      <c r="D3481" s="521"/>
      <c r="E3481" s="521"/>
      <c r="F3481" s="526"/>
      <c r="G3481" s="521"/>
    </row>
    <row r="3482" spans="1:7">
      <c r="A3482" s="521"/>
      <c r="B3482" s="521"/>
      <c r="C3482" s="525"/>
      <c r="D3482" s="521"/>
      <c r="E3482" s="521"/>
      <c r="F3482" s="526"/>
      <c r="G3482" s="521"/>
    </row>
    <row r="3483" spans="1:7">
      <c r="A3483" s="521"/>
      <c r="B3483" s="521"/>
      <c r="C3483" s="525"/>
      <c r="D3483" s="521"/>
      <c r="E3483" s="521"/>
      <c r="F3483" s="526"/>
      <c r="G3483" s="521"/>
    </row>
    <row r="3484" spans="1:7">
      <c r="A3484" s="521"/>
      <c r="B3484" s="521"/>
      <c r="C3484" s="525"/>
      <c r="D3484" s="521"/>
      <c r="E3484" s="521"/>
      <c r="F3484" s="526"/>
      <c r="G3484" s="521"/>
    </row>
    <row r="3485" spans="1:7">
      <c r="A3485" s="521"/>
      <c r="B3485" s="521"/>
      <c r="C3485" s="525"/>
      <c r="D3485" s="521"/>
      <c r="E3485" s="521"/>
      <c r="F3485" s="526"/>
      <c r="G3485" s="521"/>
    </row>
    <row r="3486" spans="1:7">
      <c r="A3486" s="521"/>
      <c r="B3486" s="521"/>
      <c r="C3486" s="525"/>
      <c r="D3486" s="521"/>
      <c r="E3486" s="521"/>
      <c r="F3486" s="526"/>
      <c r="G3486" s="521"/>
    </row>
    <row r="3487" spans="1:7">
      <c r="A3487" s="521"/>
      <c r="B3487" s="521"/>
      <c r="C3487" s="525"/>
      <c r="D3487" s="521"/>
      <c r="E3487" s="521"/>
      <c r="F3487" s="526"/>
      <c r="G3487" s="521"/>
    </row>
    <row r="3488" spans="1:7">
      <c r="A3488" s="521"/>
      <c r="B3488" s="521"/>
      <c r="C3488" s="525"/>
      <c r="D3488" s="521"/>
      <c r="E3488" s="521"/>
      <c r="F3488" s="526"/>
      <c r="G3488" s="521"/>
    </row>
    <row r="3489" spans="1:7">
      <c r="A3489" s="521"/>
      <c r="B3489" s="521"/>
      <c r="C3489" s="525"/>
      <c r="D3489" s="521"/>
      <c r="E3489" s="521"/>
      <c r="F3489" s="526"/>
      <c r="G3489" s="521"/>
    </row>
    <row r="3490" spans="1:7">
      <c r="A3490" s="521"/>
      <c r="B3490" s="521"/>
      <c r="C3490" s="525"/>
      <c r="D3490" s="521"/>
      <c r="E3490" s="521"/>
      <c r="F3490" s="526"/>
      <c r="G3490" s="521"/>
    </row>
    <row r="3491" spans="1:7">
      <c r="A3491" s="521"/>
      <c r="B3491" s="521"/>
      <c r="C3491" s="525"/>
      <c r="D3491" s="521"/>
      <c r="E3491" s="521"/>
      <c r="F3491" s="526"/>
      <c r="G3491" s="521"/>
    </row>
    <row r="3492" spans="1:7">
      <c r="A3492" s="521"/>
      <c r="B3492" s="521"/>
      <c r="C3492" s="525"/>
      <c r="D3492" s="521"/>
      <c r="E3492" s="521"/>
      <c r="F3492" s="526"/>
      <c r="G3492" s="521"/>
    </row>
    <row r="3493" spans="1:7">
      <c r="A3493" s="521"/>
      <c r="B3493" s="521"/>
      <c r="C3493" s="525"/>
      <c r="D3493" s="521"/>
      <c r="E3493" s="521"/>
      <c r="F3493" s="526"/>
      <c r="G3493" s="521"/>
    </row>
    <row r="3494" spans="1:7">
      <c r="A3494" s="521"/>
      <c r="B3494" s="521"/>
      <c r="C3494" s="525"/>
      <c r="D3494" s="521"/>
      <c r="E3494" s="521"/>
      <c r="F3494" s="526"/>
      <c r="G3494" s="521"/>
    </row>
    <row r="3495" spans="1:7">
      <c r="A3495" s="521"/>
      <c r="B3495" s="521"/>
      <c r="C3495" s="525"/>
      <c r="D3495" s="521"/>
      <c r="E3495" s="521"/>
      <c r="F3495" s="526"/>
      <c r="G3495" s="521"/>
    </row>
    <row r="3496" spans="1:7">
      <c r="A3496" s="521"/>
      <c r="B3496" s="521"/>
      <c r="C3496" s="525"/>
      <c r="D3496" s="521"/>
      <c r="E3496" s="521"/>
      <c r="F3496" s="526"/>
      <c r="G3496" s="521"/>
    </row>
    <row r="3497" spans="1:7">
      <c r="A3497" s="521"/>
      <c r="B3497" s="521"/>
      <c r="C3497" s="525"/>
      <c r="D3497" s="521"/>
      <c r="E3497" s="521"/>
      <c r="F3497" s="526"/>
      <c r="G3497" s="521"/>
    </row>
    <row r="3498" spans="1:7">
      <c r="A3498" s="521"/>
      <c r="B3498" s="521"/>
      <c r="C3498" s="525"/>
      <c r="D3498" s="521"/>
      <c r="E3498" s="521"/>
      <c r="F3498" s="526"/>
      <c r="G3498" s="521"/>
    </row>
    <row r="3499" spans="1:7">
      <c r="A3499" s="521"/>
      <c r="B3499" s="521"/>
      <c r="C3499" s="525"/>
      <c r="D3499" s="521"/>
      <c r="E3499" s="521"/>
      <c r="F3499" s="526"/>
      <c r="G3499" s="521"/>
    </row>
    <row r="3500" spans="1:7">
      <c r="A3500" s="521"/>
      <c r="B3500" s="521"/>
      <c r="C3500" s="525"/>
      <c r="D3500" s="521"/>
      <c r="E3500" s="521"/>
      <c r="F3500" s="526"/>
      <c r="G3500" s="521"/>
    </row>
    <row r="3501" spans="1:7">
      <c r="A3501" s="521"/>
      <c r="B3501" s="521"/>
      <c r="C3501" s="525"/>
      <c r="D3501" s="521"/>
      <c r="E3501" s="521"/>
      <c r="F3501" s="526"/>
      <c r="G3501" s="521"/>
    </row>
    <row r="3502" spans="1:7">
      <c r="A3502" s="521"/>
      <c r="B3502" s="521"/>
      <c r="C3502" s="525"/>
      <c r="D3502" s="521"/>
      <c r="E3502" s="521"/>
      <c r="F3502" s="526"/>
      <c r="G3502" s="521"/>
    </row>
    <row r="3503" spans="1:7">
      <c r="A3503" s="521"/>
      <c r="B3503" s="521"/>
      <c r="C3503" s="525"/>
      <c r="D3503" s="521"/>
      <c r="E3503" s="521"/>
      <c r="F3503" s="526"/>
      <c r="G3503" s="521"/>
    </row>
    <row r="3504" spans="1:7">
      <c r="A3504" s="521"/>
      <c r="B3504" s="521"/>
      <c r="C3504" s="525"/>
      <c r="D3504" s="521"/>
      <c r="E3504" s="521"/>
      <c r="F3504" s="526"/>
      <c r="G3504" s="521"/>
    </row>
    <row r="3505" spans="1:7">
      <c r="A3505" s="521"/>
      <c r="B3505" s="521"/>
      <c r="C3505" s="525"/>
      <c r="D3505" s="521"/>
      <c r="E3505" s="521"/>
      <c r="F3505" s="526"/>
      <c r="G3505" s="521"/>
    </row>
    <row r="3506" spans="1:7">
      <c r="A3506" s="521"/>
      <c r="B3506" s="521"/>
      <c r="C3506" s="525"/>
      <c r="D3506" s="521"/>
      <c r="E3506" s="521"/>
      <c r="F3506" s="526"/>
      <c r="G3506" s="521"/>
    </row>
    <row r="3507" spans="1:7">
      <c r="A3507" s="521"/>
      <c r="B3507" s="521"/>
      <c r="C3507" s="525"/>
      <c r="D3507" s="521"/>
      <c r="E3507" s="521"/>
      <c r="F3507" s="526"/>
      <c r="G3507" s="521"/>
    </row>
    <row r="3508" spans="1:7">
      <c r="A3508" s="521"/>
      <c r="B3508" s="521"/>
      <c r="C3508" s="525"/>
      <c r="D3508" s="521"/>
      <c r="E3508" s="521"/>
      <c r="F3508" s="526"/>
      <c r="G3508" s="521"/>
    </row>
    <row r="3509" spans="1:7">
      <c r="A3509" s="521"/>
      <c r="B3509" s="521"/>
      <c r="C3509" s="525"/>
      <c r="D3509" s="521"/>
      <c r="E3509" s="521"/>
      <c r="F3509" s="526"/>
      <c r="G3509" s="521"/>
    </row>
    <row r="3510" spans="1:7">
      <c r="A3510" s="521"/>
      <c r="B3510" s="521"/>
      <c r="C3510" s="525"/>
      <c r="D3510" s="521"/>
      <c r="E3510" s="521"/>
      <c r="F3510" s="526"/>
      <c r="G3510" s="521"/>
    </row>
    <row r="3511" spans="1:7">
      <c r="A3511" s="521"/>
      <c r="B3511" s="521"/>
      <c r="C3511" s="525"/>
      <c r="D3511" s="521"/>
      <c r="E3511" s="521"/>
      <c r="F3511" s="526"/>
      <c r="G3511" s="521"/>
    </row>
    <row r="3512" spans="1:7">
      <c r="A3512" s="521"/>
      <c r="B3512" s="521"/>
      <c r="C3512" s="525"/>
      <c r="D3512" s="521"/>
      <c r="E3512" s="521"/>
      <c r="F3512" s="526"/>
      <c r="G3512" s="521"/>
    </row>
    <row r="3513" spans="1:7">
      <c r="A3513" s="521"/>
      <c r="B3513" s="521"/>
      <c r="C3513" s="525"/>
      <c r="D3513" s="521"/>
      <c r="E3513" s="521"/>
      <c r="F3513" s="526"/>
      <c r="G3513" s="521"/>
    </row>
    <row r="3514" spans="1:7">
      <c r="A3514" s="521"/>
      <c r="B3514" s="521"/>
      <c r="C3514" s="525"/>
      <c r="D3514" s="521"/>
      <c r="E3514" s="521"/>
      <c r="F3514" s="526"/>
      <c r="G3514" s="521"/>
    </row>
    <row r="3515" spans="1:7">
      <c r="A3515" s="521"/>
      <c r="B3515" s="521"/>
      <c r="C3515" s="525"/>
      <c r="D3515" s="521"/>
      <c r="E3515" s="521"/>
      <c r="F3515" s="526"/>
      <c r="G3515" s="521"/>
    </row>
    <row r="3516" spans="1:7">
      <c r="A3516" s="521"/>
      <c r="B3516" s="521"/>
      <c r="C3516" s="525"/>
      <c r="D3516" s="521"/>
      <c r="E3516" s="521"/>
      <c r="F3516" s="526"/>
      <c r="G3516" s="521"/>
    </row>
    <row r="3517" spans="1:7">
      <c r="A3517" s="521"/>
      <c r="B3517" s="521"/>
      <c r="C3517" s="525"/>
      <c r="D3517" s="521"/>
      <c r="E3517" s="521"/>
      <c r="F3517" s="526"/>
      <c r="G3517" s="521"/>
    </row>
    <row r="3518" spans="1:7">
      <c r="A3518" s="521"/>
      <c r="B3518" s="521"/>
      <c r="C3518" s="525"/>
      <c r="D3518" s="521"/>
      <c r="E3518" s="521"/>
      <c r="F3518" s="526"/>
      <c r="G3518" s="521"/>
    </row>
    <row r="3519" spans="1:7">
      <c r="A3519" s="521"/>
      <c r="B3519" s="521"/>
      <c r="C3519" s="525"/>
      <c r="D3519" s="521"/>
      <c r="E3519" s="521"/>
      <c r="F3519" s="526"/>
      <c r="G3519" s="521"/>
    </row>
    <row r="3520" spans="1:7">
      <c r="A3520" s="521"/>
      <c r="B3520" s="521"/>
      <c r="C3520" s="525"/>
      <c r="D3520" s="521"/>
      <c r="E3520" s="521"/>
      <c r="F3520" s="526"/>
      <c r="G3520" s="521"/>
    </row>
    <row r="3521" spans="1:7">
      <c r="A3521" s="521"/>
      <c r="B3521" s="521"/>
      <c r="C3521" s="525"/>
      <c r="D3521" s="521"/>
      <c r="E3521" s="521"/>
      <c r="F3521" s="526"/>
      <c r="G3521" s="521"/>
    </row>
    <row r="3522" spans="1:7">
      <c r="A3522" s="521"/>
      <c r="B3522" s="521"/>
      <c r="C3522" s="525"/>
      <c r="D3522" s="521"/>
      <c r="E3522" s="521"/>
      <c r="F3522" s="526"/>
      <c r="G3522" s="521"/>
    </row>
    <row r="3523" spans="1:7">
      <c r="A3523" s="521"/>
      <c r="B3523" s="521"/>
      <c r="C3523" s="525"/>
      <c r="D3523" s="521"/>
      <c r="E3523" s="521"/>
      <c r="F3523" s="526"/>
      <c r="G3523" s="521"/>
    </row>
    <row r="3524" spans="1:7">
      <c r="A3524" s="521"/>
      <c r="B3524" s="521"/>
      <c r="C3524" s="525"/>
      <c r="D3524" s="521"/>
      <c r="E3524" s="521"/>
      <c r="F3524" s="526"/>
      <c r="G3524" s="521"/>
    </row>
    <row r="3525" spans="1:7">
      <c r="A3525" s="521"/>
      <c r="B3525" s="521"/>
      <c r="C3525" s="525"/>
      <c r="D3525" s="521"/>
      <c r="E3525" s="521"/>
      <c r="F3525" s="526"/>
      <c r="G3525" s="521"/>
    </row>
    <row r="3526" spans="1:7">
      <c r="A3526" s="521"/>
      <c r="B3526" s="521"/>
      <c r="C3526" s="525"/>
      <c r="D3526" s="521"/>
      <c r="E3526" s="521"/>
      <c r="F3526" s="526"/>
      <c r="G3526" s="521"/>
    </row>
    <row r="3527" spans="1:7">
      <c r="A3527" s="521"/>
      <c r="B3527" s="521"/>
      <c r="C3527" s="525"/>
      <c r="D3527" s="521"/>
      <c r="E3527" s="521"/>
      <c r="F3527" s="526"/>
      <c r="G3527" s="521"/>
    </row>
    <row r="3528" spans="1:7">
      <c r="A3528" s="521"/>
      <c r="B3528" s="521"/>
      <c r="C3528" s="525"/>
      <c r="D3528" s="521"/>
      <c r="E3528" s="521"/>
      <c r="F3528" s="526"/>
      <c r="G3528" s="521"/>
    </row>
    <row r="3529" spans="1:7">
      <c r="A3529" s="521"/>
      <c r="B3529" s="521"/>
      <c r="C3529" s="525"/>
      <c r="D3529" s="521"/>
      <c r="E3529" s="521"/>
      <c r="F3529" s="526"/>
      <c r="G3529" s="521"/>
    </row>
    <row r="3530" spans="1:7">
      <c r="A3530" s="521"/>
      <c r="B3530" s="521"/>
      <c r="C3530" s="525"/>
      <c r="D3530" s="521"/>
      <c r="E3530" s="521"/>
      <c r="F3530" s="526"/>
      <c r="G3530" s="521"/>
    </row>
    <row r="3531" spans="1:7">
      <c r="A3531" s="521"/>
      <c r="B3531" s="521"/>
      <c r="C3531" s="525"/>
      <c r="D3531" s="521"/>
      <c r="E3531" s="521"/>
      <c r="F3531" s="526"/>
      <c r="G3531" s="521"/>
    </row>
    <row r="3532" spans="1:7">
      <c r="A3532" s="521"/>
      <c r="B3532" s="521"/>
      <c r="C3532" s="525"/>
      <c r="D3532" s="521"/>
      <c r="E3532" s="521"/>
      <c r="F3532" s="526"/>
      <c r="G3532" s="521"/>
    </row>
    <row r="3533" spans="1:7">
      <c r="A3533" s="521"/>
      <c r="B3533" s="521"/>
      <c r="C3533" s="525"/>
      <c r="D3533" s="521"/>
      <c r="E3533" s="521"/>
      <c r="F3533" s="526"/>
      <c r="G3533" s="521"/>
    </row>
    <row r="3534" spans="1:7">
      <c r="A3534" s="521"/>
      <c r="B3534" s="521"/>
      <c r="C3534" s="525"/>
      <c r="D3534" s="521"/>
      <c r="E3534" s="521"/>
      <c r="F3534" s="526"/>
      <c r="G3534" s="521"/>
    </row>
    <row r="3535" spans="1:7">
      <c r="A3535" s="521"/>
      <c r="B3535" s="521"/>
      <c r="C3535" s="525"/>
      <c r="D3535" s="521"/>
      <c r="E3535" s="521"/>
      <c r="F3535" s="526"/>
      <c r="G3535" s="521"/>
    </row>
    <row r="3536" spans="1:7">
      <c r="A3536" s="521"/>
      <c r="B3536" s="521"/>
      <c r="C3536" s="525"/>
      <c r="D3536" s="521"/>
      <c r="E3536" s="521"/>
      <c r="F3536" s="526"/>
      <c r="G3536" s="521"/>
    </row>
    <row r="3537" spans="1:7">
      <c r="A3537" s="521"/>
      <c r="B3537" s="521"/>
      <c r="C3537" s="525"/>
      <c r="D3537" s="521"/>
      <c r="E3537" s="521"/>
      <c r="F3537" s="526"/>
      <c r="G3537" s="521"/>
    </row>
    <row r="3538" spans="1:7">
      <c r="A3538" s="521"/>
      <c r="B3538" s="521"/>
      <c r="C3538" s="525"/>
      <c r="D3538" s="521"/>
      <c r="E3538" s="521"/>
      <c r="F3538" s="526"/>
      <c r="G3538" s="521"/>
    </row>
    <row r="3539" spans="1:7">
      <c r="A3539" s="521"/>
      <c r="B3539" s="521"/>
      <c r="C3539" s="525"/>
      <c r="D3539" s="521"/>
      <c r="E3539" s="521"/>
      <c r="F3539" s="526"/>
      <c r="G3539" s="521"/>
    </row>
    <row r="3540" spans="1:7">
      <c r="A3540" s="521"/>
      <c r="B3540" s="521"/>
      <c r="C3540" s="525"/>
      <c r="D3540" s="521"/>
      <c r="E3540" s="521"/>
      <c r="F3540" s="526"/>
      <c r="G3540" s="521"/>
    </row>
    <row r="3541" spans="1:7">
      <c r="A3541" s="521"/>
      <c r="B3541" s="521"/>
      <c r="C3541" s="525"/>
      <c r="D3541" s="521"/>
      <c r="E3541" s="521"/>
      <c r="F3541" s="526"/>
      <c r="G3541" s="521"/>
    </row>
    <row r="3542" spans="1:7">
      <c r="A3542" s="521"/>
      <c r="B3542" s="521"/>
      <c r="C3542" s="525"/>
      <c r="D3542" s="521"/>
      <c r="E3542" s="521"/>
      <c r="F3542" s="526"/>
      <c r="G3542" s="521"/>
    </row>
    <row r="3543" spans="1:7">
      <c r="A3543" s="521"/>
      <c r="B3543" s="521"/>
      <c r="C3543" s="525"/>
      <c r="D3543" s="521"/>
      <c r="E3543" s="521"/>
      <c r="F3543" s="526"/>
      <c r="G3543" s="521"/>
    </row>
    <row r="3544" spans="1:7">
      <c r="A3544" s="521"/>
      <c r="B3544" s="521"/>
      <c r="C3544" s="525"/>
      <c r="D3544" s="521"/>
      <c r="E3544" s="521"/>
      <c r="F3544" s="526"/>
      <c r="G3544" s="521"/>
    </row>
    <row r="3545" spans="1:7">
      <c r="A3545" s="521"/>
      <c r="B3545" s="521"/>
      <c r="C3545" s="525"/>
      <c r="D3545" s="521"/>
      <c r="E3545" s="521"/>
      <c r="F3545" s="526"/>
      <c r="G3545" s="521"/>
    </row>
    <row r="3546" spans="1:7">
      <c r="A3546" s="521"/>
      <c r="B3546" s="521"/>
      <c r="C3546" s="525"/>
      <c r="D3546" s="521"/>
      <c r="E3546" s="521"/>
      <c r="F3546" s="526"/>
      <c r="G3546" s="521"/>
    </row>
    <row r="3547" spans="1:7">
      <c r="A3547" s="521"/>
      <c r="B3547" s="521"/>
      <c r="C3547" s="525"/>
      <c r="D3547" s="521"/>
      <c r="E3547" s="521"/>
      <c r="F3547" s="526"/>
      <c r="G3547" s="521"/>
    </row>
    <row r="3548" spans="1:7">
      <c r="A3548" s="521"/>
      <c r="B3548" s="521"/>
      <c r="C3548" s="525"/>
      <c r="D3548" s="521"/>
      <c r="E3548" s="521"/>
      <c r="F3548" s="526"/>
      <c r="G3548" s="521"/>
    </row>
    <row r="3549" spans="1:7">
      <c r="A3549" s="521"/>
      <c r="B3549" s="521"/>
      <c r="C3549" s="525"/>
      <c r="D3549" s="521"/>
      <c r="E3549" s="521"/>
      <c r="F3549" s="526"/>
      <c r="G3549" s="521"/>
    </row>
    <row r="3550" spans="1:7">
      <c r="A3550" s="521"/>
      <c r="B3550" s="521"/>
      <c r="C3550" s="525"/>
      <c r="D3550" s="521"/>
      <c r="E3550" s="521"/>
      <c r="F3550" s="526"/>
      <c r="G3550" s="521"/>
    </row>
    <row r="3551" spans="1:7">
      <c r="A3551" s="521"/>
      <c r="B3551" s="521"/>
      <c r="C3551" s="525"/>
      <c r="D3551" s="521"/>
      <c r="E3551" s="521"/>
      <c r="F3551" s="526"/>
      <c r="G3551" s="521"/>
    </row>
    <row r="3552" spans="1:7">
      <c r="A3552" s="521"/>
      <c r="B3552" s="521"/>
      <c r="C3552" s="525"/>
      <c r="D3552" s="521"/>
      <c r="E3552" s="521"/>
      <c r="F3552" s="526"/>
      <c r="G3552" s="521"/>
    </row>
    <row r="3553" spans="1:7">
      <c r="A3553" s="521"/>
      <c r="B3553" s="521"/>
      <c r="C3553" s="525"/>
      <c r="D3553" s="521"/>
      <c r="E3553" s="521"/>
      <c r="F3553" s="526"/>
      <c r="G3553" s="521"/>
    </row>
    <row r="3554" spans="1:7">
      <c r="A3554" s="521"/>
      <c r="B3554" s="521"/>
      <c r="C3554" s="525"/>
      <c r="D3554" s="521"/>
      <c r="E3554" s="521"/>
      <c r="F3554" s="526"/>
      <c r="G3554" s="521"/>
    </row>
    <row r="3555" spans="1:7">
      <c r="A3555" s="521"/>
      <c r="B3555" s="521"/>
      <c r="C3555" s="525"/>
      <c r="D3555" s="521"/>
      <c r="E3555" s="521"/>
      <c r="F3555" s="526"/>
      <c r="G3555" s="521"/>
    </row>
    <row r="3556" spans="1:7">
      <c r="A3556" s="521"/>
      <c r="B3556" s="521"/>
      <c r="C3556" s="525"/>
      <c r="D3556" s="521"/>
      <c r="E3556" s="521"/>
      <c r="F3556" s="526"/>
      <c r="G3556" s="521"/>
    </row>
    <row r="3557" spans="1:7">
      <c r="A3557" s="521"/>
      <c r="B3557" s="521"/>
      <c r="C3557" s="525"/>
      <c r="D3557" s="521"/>
      <c r="E3557" s="521"/>
      <c r="F3557" s="526"/>
      <c r="G3557" s="521"/>
    </row>
    <row r="3558" spans="1:7">
      <c r="A3558" s="521"/>
      <c r="B3558" s="521"/>
      <c r="C3558" s="525"/>
      <c r="D3558" s="521"/>
      <c r="E3558" s="521"/>
      <c r="F3558" s="526"/>
      <c r="G3558" s="521"/>
    </row>
    <row r="3559" spans="1:7">
      <c r="A3559" s="521"/>
      <c r="B3559" s="521"/>
      <c r="C3559" s="525"/>
      <c r="D3559" s="521"/>
      <c r="E3559" s="521"/>
      <c r="F3559" s="526"/>
      <c r="G3559" s="521"/>
    </row>
    <row r="3560" spans="1:7">
      <c r="A3560" s="521"/>
      <c r="B3560" s="521"/>
      <c r="C3560" s="525"/>
      <c r="D3560" s="521"/>
      <c r="E3560" s="521"/>
      <c r="F3560" s="526"/>
      <c r="G3560" s="521"/>
    </row>
    <row r="3561" spans="1:7">
      <c r="A3561" s="521"/>
      <c r="B3561" s="521"/>
      <c r="C3561" s="525"/>
      <c r="D3561" s="521"/>
      <c r="E3561" s="521"/>
      <c r="F3561" s="526"/>
      <c r="G3561" s="521"/>
    </row>
    <row r="3562" spans="1:7">
      <c r="A3562" s="521"/>
      <c r="B3562" s="521"/>
      <c r="C3562" s="525"/>
      <c r="D3562" s="521"/>
      <c r="E3562" s="521"/>
      <c r="F3562" s="526"/>
      <c r="G3562" s="521"/>
    </row>
    <row r="3563" spans="1:7">
      <c r="A3563" s="521"/>
      <c r="B3563" s="521"/>
      <c r="C3563" s="525"/>
      <c r="D3563" s="521"/>
      <c r="E3563" s="521"/>
      <c r="F3563" s="526"/>
      <c r="G3563" s="521"/>
    </row>
    <row r="3564" spans="1:7">
      <c r="A3564" s="521"/>
      <c r="B3564" s="521"/>
      <c r="C3564" s="525"/>
      <c r="D3564" s="521"/>
      <c r="E3564" s="521"/>
      <c r="F3564" s="526"/>
      <c r="G3564" s="521"/>
    </row>
    <row r="3565" spans="1:7">
      <c r="A3565" s="521"/>
      <c r="B3565" s="521"/>
      <c r="C3565" s="525"/>
      <c r="D3565" s="521"/>
      <c r="E3565" s="521"/>
      <c r="F3565" s="526"/>
      <c r="G3565" s="521"/>
    </row>
    <row r="3566" spans="1:7">
      <c r="A3566" s="521"/>
      <c r="B3566" s="521"/>
      <c r="C3566" s="525"/>
      <c r="D3566" s="521"/>
      <c r="E3566" s="521"/>
      <c r="F3566" s="526"/>
      <c r="G3566" s="521"/>
    </row>
    <row r="3567" spans="1:7">
      <c r="A3567" s="521"/>
      <c r="B3567" s="521"/>
      <c r="C3567" s="525"/>
      <c r="D3567" s="521"/>
      <c r="E3567" s="521"/>
      <c r="F3567" s="526"/>
      <c r="G3567" s="521"/>
    </row>
    <row r="3568" spans="1:7">
      <c r="A3568" s="521"/>
      <c r="B3568" s="521"/>
      <c r="C3568" s="525"/>
      <c r="D3568" s="521"/>
      <c r="E3568" s="521"/>
      <c r="F3568" s="526"/>
      <c r="G3568" s="521"/>
    </row>
    <row r="3569" spans="1:7">
      <c r="A3569" s="521"/>
      <c r="B3569" s="521"/>
      <c r="C3569" s="525"/>
      <c r="D3569" s="521"/>
      <c r="E3569" s="521"/>
      <c r="F3569" s="526"/>
      <c r="G3569" s="521"/>
    </row>
    <row r="3570" spans="1:7">
      <c r="A3570" s="521"/>
      <c r="B3570" s="521"/>
      <c r="C3570" s="525"/>
      <c r="D3570" s="521"/>
      <c r="E3570" s="521"/>
      <c r="F3570" s="526"/>
      <c r="G3570" s="521"/>
    </row>
    <row r="3571" spans="1:7">
      <c r="A3571" s="521"/>
      <c r="B3571" s="521"/>
      <c r="C3571" s="525"/>
      <c r="D3571" s="521"/>
      <c r="E3571" s="521"/>
      <c r="F3571" s="526"/>
      <c r="G3571" s="521"/>
    </row>
    <row r="3572" spans="1:7">
      <c r="A3572" s="521"/>
      <c r="B3572" s="521"/>
      <c r="C3572" s="525"/>
      <c r="D3572" s="521"/>
      <c r="E3572" s="521"/>
      <c r="F3572" s="526"/>
      <c r="G3572" s="521"/>
    </row>
    <row r="3573" spans="1:7">
      <c r="A3573" s="521"/>
      <c r="B3573" s="521"/>
      <c r="C3573" s="525"/>
      <c r="D3573" s="521"/>
      <c r="E3573" s="521"/>
      <c r="F3573" s="526"/>
      <c r="G3573" s="521"/>
    </row>
    <row r="3574" spans="1:7">
      <c r="A3574" s="521"/>
      <c r="B3574" s="521"/>
      <c r="C3574" s="525"/>
      <c r="D3574" s="521"/>
      <c r="E3574" s="521"/>
      <c r="F3574" s="526"/>
      <c r="G3574" s="521"/>
    </row>
    <row r="3575" spans="1:7">
      <c r="A3575" s="521"/>
      <c r="B3575" s="521"/>
      <c r="C3575" s="525"/>
      <c r="D3575" s="521"/>
      <c r="E3575" s="521"/>
      <c r="F3575" s="526"/>
      <c r="G3575" s="521"/>
    </row>
    <row r="3576" spans="1:7">
      <c r="A3576" s="521"/>
      <c r="B3576" s="521"/>
      <c r="C3576" s="525"/>
      <c r="D3576" s="521"/>
      <c r="E3576" s="521"/>
      <c r="F3576" s="526"/>
      <c r="G3576" s="521"/>
    </row>
    <row r="3577" spans="1:7">
      <c r="A3577" s="521"/>
      <c r="B3577" s="521"/>
      <c r="C3577" s="525"/>
      <c r="D3577" s="521"/>
      <c r="E3577" s="521"/>
      <c r="F3577" s="526"/>
      <c r="G3577" s="521"/>
    </row>
    <row r="3578" spans="1:7">
      <c r="A3578" s="521"/>
      <c r="B3578" s="521"/>
      <c r="C3578" s="525"/>
      <c r="D3578" s="521"/>
      <c r="E3578" s="521"/>
      <c r="F3578" s="526"/>
      <c r="G3578" s="521"/>
    </row>
    <row r="3579" spans="1:7">
      <c r="A3579" s="521"/>
      <c r="B3579" s="521"/>
      <c r="C3579" s="525"/>
      <c r="D3579" s="521"/>
      <c r="E3579" s="521"/>
      <c r="F3579" s="526"/>
      <c r="G3579" s="521"/>
    </row>
    <row r="3580" spans="1:7">
      <c r="A3580" s="521"/>
      <c r="B3580" s="521"/>
      <c r="C3580" s="525"/>
      <c r="D3580" s="521"/>
      <c r="E3580" s="521"/>
      <c r="F3580" s="526"/>
      <c r="G3580" s="521"/>
    </row>
    <row r="3581" spans="1:7">
      <c r="A3581" s="521"/>
      <c r="B3581" s="521"/>
      <c r="C3581" s="525"/>
      <c r="D3581" s="521"/>
      <c r="E3581" s="521"/>
      <c r="F3581" s="526"/>
      <c r="G3581" s="521"/>
    </row>
    <row r="3582" spans="1:7">
      <c r="A3582" s="521"/>
      <c r="B3582" s="521"/>
      <c r="C3582" s="525"/>
      <c r="D3582" s="521"/>
      <c r="E3582" s="521"/>
      <c r="F3582" s="526"/>
      <c r="G3582" s="521"/>
    </row>
    <row r="3583" spans="1:7">
      <c r="A3583" s="521"/>
      <c r="B3583" s="521"/>
      <c r="C3583" s="525"/>
      <c r="D3583" s="521"/>
      <c r="E3583" s="521"/>
      <c r="F3583" s="526"/>
      <c r="G3583" s="521"/>
    </row>
    <row r="3584" spans="1:7">
      <c r="A3584" s="521"/>
      <c r="B3584" s="521"/>
      <c r="C3584" s="525"/>
      <c r="D3584" s="521"/>
      <c r="E3584" s="521"/>
      <c r="F3584" s="526"/>
      <c r="G3584" s="521"/>
    </row>
    <row r="3585" spans="1:7">
      <c r="A3585" s="521"/>
      <c r="B3585" s="521"/>
      <c r="C3585" s="525"/>
      <c r="D3585" s="521"/>
      <c r="E3585" s="521"/>
      <c r="F3585" s="526"/>
      <c r="G3585" s="521"/>
    </row>
    <row r="3586" spans="1:7">
      <c r="A3586" s="521"/>
      <c r="B3586" s="521"/>
      <c r="C3586" s="525"/>
      <c r="D3586" s="521"/>
      <c r="E3586" s="521"/>
      <c r="F3586" s="526"/>
      <c r="G3586" s="521"/>
    </row>
    <row r="3587" spans="1:7">
      <c r="A3587" s="521"/>
      <c r="B3587" s="521"/>
      <c r="C3587" s="525"/>
      <c r="D3587" s="521"/>
      <c r="E3587" s="521"/>
      <c r="F3587" s="526"/>
      <c r="G3587" s="521"/>
    </row>
    <row r="3588" spans="1:7">
      <c r="A3588" s="521"/>
      <c r="B3588" s="521"/>
      <c r="C3588" s="525"/>
      <c r="D3588" s="521"/>
      <c r="E3588" s="521"/>
      <c r="F3588" s="526"/>
      <c r="G3588" s="521"/>
    </row>
    <row r="3589" spans="1:7">
      <c r="A3589" s="521"/>
      <c r="B3589" s="521"/>
      <c r="C3589" s="525"/>
      <c r="D3589" s="521"/>
      <c r="E3589" s="521"/>
      <c r="F3589" s="526"/>
      <c r="G3589" s="521"/>
    </row>
    <row r="3590" spans="1:7">
      <c r="A3590" s="521"/>
      <c r="B3590" s="521"/>
      <c r="C3590" s="525"/>
      <c r="D3590" s="521"/>
      <c r="E3590" s="521"/>
      <c r="F3590" s="526"/>
      <c r="G3590" s="521"/>
    </row>
    <row r="3591" spans="1:7">
      <c r="A3591" s="521"/>
      <c r="B3591" s="521"/>
      <c r="C3591" s="525"/>
      <c r="D3591" s="521"/>
      <c r="E3591" s="521"/>
      <c r="F3591" s="526"/>
      <c r="G3591" s="521"/>
    </row>
    <row r="3592" spans="1:7">
      <c r="A3592" s="521"/>
      <c r="B3592" s="521"/>
      <c r="C3592" s="525"/>
      <c r="D3592" s="521"/>
      <c r="E3592" s="521"/>
      <c r="F3592" s="526"/>
      <c r="G3592" s="521"/>
    </row>
    <row r="3593" spans="1:7">
      <c r="A3593" s="521"/>
      <c r="B3593" s="521"/>
      <c r="C3593" s="525"/>
      <c r="D3593" s="521"/>
      <c r="E3593" s="521"/>
      <c r="F3593" s="526"/>
      <c r="G3593" s="521"/>
    </row>
    <row r="3594" spans="1:7">
      <c r="A3594" s="521"/>
      <c r="B3594" s="521"/>
      <c r="C3594" s="525"/>
      <c r="D3594" s="521"/>
      <c r="E3594" s="521"/>
      <c r="F3594" s="526"/>
      <c r="G3594" s="521"/>
    </row>
    <row r="3595" spans="1:7">
      <c r="A3595" s="521"/>
      <c r="B3595" s="521"/>
      <c r="C3595" s="525"/>
      <c r="D3595" s="521"/>
      <c r="E3595" s="521"/>
      <c r="F3595" s="526"/>
      <c r="G3595" s="521"/>
    </row>
    <row r="3596" spans="1:7">
      <c r="A3596" s="521"/>
      <c r="B3596" s="521"/>
      <c r="C3596" s="525"/>
      <c r="D3596" s="521"/>
      <c r="E3596" s="521"/>
      <c r="F3596" s="526"/>
      <c r="G3596" s="521"/>
    </row>
    <row r="3597" spans="1:7">
      <c r="A3597" s="521"/>
      <c r="B3597" s="521"/>
      <c r="C3597" s="525"/>
      <c r="D3597" s="521"/>
      <c r="E3597" s="521"/>
      <c r="F3597" s="526"/>
      <c r="G3597" s="521"/>
    </row>
    <row r="3598" spans="1:7">
      <c r="A3598" s="521"/>
      <c r="B3598" s="521"/>
      <c r="C3598" s="525"/>
      <c r="D3598" s="521"/>
      <c r="E3598" s="521"/>
      <c r="F3598" s="526"/>
      <c r="G3598" s="521"/>
    </row>
    <row r="3599" spans="1:7">
      <c r="A3599" s="521"/>
      <c r="B3599" s="521"/>
      <c r="C3599" s="525"/>
      <c r="D3599" s="521"/>
      <c r="E3599" s="521"/>
      <c r="F3599" s="526"/>
      <c r="G3599" s="521"/>
    </row>
    <row r="3600" spans="1:7">
      <c r="A3600" s="521"/>
      <c r="B3600" s="521"/>
      <c r="C3600" s="525"/>
      <c r="D3600" s="521"/>
      <c r="E3600" s="521"/>
      <c r="F3600" s="526"/>
      <c r="G3600" s="521"/>
    </row>
    <row r="3601" spans="1:7">
      <c r="A3601" s="521"/>
      <c r="B3601" s="521"/>
      <c r="C3601" s="525"/>
      <c r="D3601" s="521"/>
      <c r="E3601" s="521"/>
      <c r="F3601" s="526"/>
      <c r="G3601" s="521"/>
    </row>
    <row r="3602" spans="1:7">
      <c r="A3602" s="521"/>
      <c r="B3602" s="521"/>
      <c r="C3602" s="525"/>
      <c r="D3602" s="521"/>
      <c r="E3602" s="521"/>
      <c r="F3602" s="526"/>
      <c r="G3602" s="521"/>
    </row>
    <row r="3603" spans="1:7">
      <c r="A3603" s="521"/>
      <c r="B3603" s="521"/>
      <c r="C3603" s="525"/>
      <c r="D3603" s="521"/>
      <c r="E3603" s="521"/>
      <c r="F3603" s="526"/>
      <c r="G3603" s="521"/>
    </row>
    <row r="3604" spans="1:7">
      <c r="A3604" s="521"/>
      <c r="B3604" s="521"/>
      <c r="C3604" s="525"/>
      <c r="D3604" s="521"/>
      <c r="E3604" s="521"/>
      <c r="F3604" s="526"/>
      <c r="G3604" s="521"/>
    </row>
    <row r="3605" spans="1:7">
      <c r="A3605" s="521"/>
      <c r="B3605" s="521"/>
      <c r="C3605" s="525"/>
      <c r="D3605" s="521"/>
      <c r="E3605" s="521"/>
      <c r="F3605" s="526"/>
      <c r="G3605" s="521"/>
    </row>
    <row r="3606" spans="1:7">
      <c r="A3606" s="521"/>
      <c r="B3606" s="521"/>
      <c r="C3606" s="525"/>
      <c r="D3606" s="521"/>
      <c r="E3606" s="521"/>
      <c r="F3606" s="526"/>
      <c r="G3606" s="521"/>
    </row>
    <row r="3607" spans="1:7">
      <c r="A3607" s="521"/>
      <c r="B3607" s="521"/>
      <c r="C3607" s="525"/>
      <c r="D3607" s="521"/>
      <c r="E3607" s="521"/>
      <c r="F3607" s="526"/>
      <c r="G3607" s="521"/>
    </row>
    <row r="3608" spans="1:7">
      <c r="A3608" s="521"/>
      <c r="B3608" s="521"/>
      <c r="C3608" s="525"/>
      <c r="D3608" s="521"/>
      <c r="E3608" s="521"/>
      <c r="F3608" s="526"/>
      <c r="G3608" s="521"/>
    </row>
    <row r="3609" spans="1:7">
      <c r="A3609" s="521"/>
      <c r="B3609" s="521"/>
      <c r="C3609" s="525"/>
      <c r="D3609" s="521"/>
      <c r="E3609" s="521"/>
      <c r="F3609" s="526"/>
      <c r="G3609" s="521"/>
    </row>
    <row r="3610" spans="1:7">
      <c r="A3610" s="521"/>
      <c r="B3610" s="521"/>
      <c r="C3610" s="525"/>
      <c r="D3610" s="521"/>
      <c r="E3610" s="521"/>
      <c r="F3610" s="526"/>
      <c r="G3610" s="521"/>
    </row>
    <row r="3611" spans="1:7">
      <c r="A3611" s="521"/>
      <c r="B3611" s="521"/>
      <c r="C3611" s="525"/>
      <c r="D3611" s="521"/>
      <c r="E3611" s="521"/>
      <c r="F3611" s="526"/>
      <c r="G3611" s="521"/>
    </row>
    <row r="3612" spans="1:7">
      <c r="A3612" s="521"/>
      <c r="B3612" s="521"/>
      <c r="C3612" s="525"/>
      <c r="D3612" s="521"/>
      <c r="E3612" s="521"/>
      <c r="F3612" s="526"/>
      <c r="G3612" s="521"/>
    </row>
    <row r="3613" spans="1:7">
      <c r="A3613" s="521"/>
      <c r="B3613" s="521"/>
      <c r="C3613" s="525"/>
      <c r="D3613" s="521"/>
      <c r="E3613" s="521"/>
      <c r="F3613" s="526"/>
      <c r="G3613" s="521"/>
    </row>
    <row r="3614" spans="1:7">
      <c r="A3614" s="521"/>
      <c r="B3614" s="521"/>
      <c r="C3614" s="525"/>
      <c r="D3614" s="521"/>
      <c r="E3614" s="521"/>
      <c r="F3614" s="526"/>
      <c r="G3614" s="521"/>
    </row>
    <row r="3615" spans="1:7">
      <c r="A3615" s="521"/>
      <c r="B3615" s="521"/>
      <c r="C3615" s="525"/>
      <c r="D3615" s="521"/>
      <c r="E3615" s="521"/>
      <c r="F3615" s="526"/>
      <c r="G3615" s="521"/>
    </row>
    <row r="3616" spans="1:7">
      <c r="A3616" s="521"/>
      <c r="B3616" s="521"/>
      <c r="C3616" s="525"/>
      <c r="D3616" s="521"/>
      <c r="E3616" s="521"/>
      <c r="F3616" s="526"/>
      <c r="G3616" s="521"/>
    </row>
    <row r="3617" spans="1:7">
      <c r="A3617" s="521"/>
      <c r="B3617" s="521"/>
      <c r="C3617" s="525"/>
      <c r="D3617" s="521"/>
      <c r="E3617" s="521"/>
      <c r="F3617" s="526"/>
      <c r="G3617" s="521"/>
    </row>
    <row r="3618" spans="1:7">
      <c r="A3618" s="521"/>
      <c r="B3618" s="521"/>
      <c r="C3618" s="525"/>
      <c r="D3618" s="521"/>
      <c r="E3618" s="521"/>
      <c r="F3618" s="526"/>
      <c r="G3618" s="521"/>
    </row>
    <row r="3619" spans="1:7">
      <c r="A3619" s="521"/>
      <c r="B3619" s="521"/>
      <c r="C3619" s="525"/>
      <c r="D3619" s="521"/>
      <c r="E3619" s="521"/>
      <c r="F3619" s="526"/>
      <c r="G3619" s="521"/>
    </row>
    <row r="3620" spans="1:7">
      <c r="A3620" s="521"/>
      <c r="B3620" s="521"/>
      <c r="C3620" s="525"/>
      <c r="D3620" s="521"/>
      <c r="E3620" s="521"/>
      <c r="F3620" s="526"/>
      <c r="G3620" s="521"/>
    </row>
    <row r="3621" spans="1:7">
      <c r="A3621" s="521"/>
      <c r="B3621" s="521"/>
      <c r="C3621" s="525"/>
      <c r="D3621" s="521"/>
      <c r="E3621" s="521"/>
      <c r="F3621" s="526"/>
      <c r="G3621" s="521"/>
    </row>
    <row r="3622" spans="1:7">
      <c r="A3622" s="521"/>
      <c r="B3622" s="521"/>
      <c r="C3622" s="525"/>
      <c r="D3622" s="521"/>
      <c r="E3622" s="521"/>
      <c r="F3622" s="526"/>
      <c r="G3622" s="521"/>
    </row>
    <row r="3623" spans="1:7">
      <c r="A3623" s="521"/>
      <c r="B3623" s="521"/>
      <c r="C3623" s="525"/>
      <c r="D3623" s="521"/>
      <c r="E3623" s="521"/>
      <c r="F3623" s="526"/>
      <c r="G3623" s="521"/>
    </row>
    <row r="3624" spans="1:7">
      <c r="A3624" s="521"/>
      <c r="B3624" s="521"/>
      <c r="C3624" s="525"/>
      <c r="D3624" s="521"/>
      <c r="E3624" s="521"/>
      <c r="F3624" s="526"/>
      <c r="G3624" s="521"/>
    </row>
    <row r="3625" spans="1:7">
      <c r="A3625" s="521"/>
      <c r="B3625" s="521"/>
      <c r="C3625" s="525"/>
      <c r="D3625" s="521"/>
      <c r="E3625" s="521"/>
      <c r="F3625" s="526"/>
      <c r="G3625" s="521"/>
    </row>
    <row r="3626" spans="1:7">
      <c r="A3626" s="521"/>
      <c r="B3626" s="521"/>
      <c r="C3626" s="525"/>
      <c r="D3626" s="521"/>
      <c r="E3626" s="521"/>
      <c r="F3626" s="526"/>
      <c r="G3626" s="521"/>
    </row>
    <row r="3627" spans="1:7">
      <c r="A3627" s="521"/>
      <c r="B3627" s="521"/>
      <c r="C3627" s="525"/>
      <c r="D3627" s="521"/>
      <c r="E3627" s="521"/>
      <c r="F3627" s="526"/>
      <c r="G3627" s="521"/>
    </row>
    <row r="3628" spans="1:7">
      <c r="A3628" s="521"/>
      <c r="B3628" s="521"/>
      <c r="C3628" s="525"/>
      <c r="D3628" s="521"/>
      <c r="E3628" s="521"/>
      <c r="F3628" s="526"/>
      <c r="G3628" s="521"/>
    </row>
    <row r="3629" spans="1:7">
      <c r="A3629" s="521"/>
      <c r="B3629" s="521"/>
      <c r="C3629" s="525"/>
      <c r="D3629" s="521"/>
      <c r="E3629" s="521"/>
      <c r="F3629" s="526"/>
      <c r="G3629" s="521"/>
    </row>
    <row r="3630" spans="1:7">
      <c r="A3630" s="521"/>
      <c r="B3630" s="521"/>
      <c r="C3630" s="525"/>
      <c r="D3630" s="521"/>
      <c r="E3630" s="521"/>
      <c r="F3630" s="526"/>
      <c r="G3630" s="521"/>
    </row>
    <row r="3631" spans="1:7">
      <c r="A3631" s="521"/>
      <c r="B3631" s="521"/>
      <c r="C3631" s="525"/>
      <c r="D3631" s="521"/>
      <c r="E3631" s="521"/>
      <c r="F3631" s="526"/>
      <c r="G3631" s="521"/>
    </row>
    <row r="3632" spans="1:7">
      <c r="A3632" s="521"/>
      <c r="B3632" s="521"/>
      <c r="C3632" s="525"/>
      <c r="D3632" s="521"/>
      <c r="E3632" s="521"/>
      <c r="F3632" s="526"/>
      <c r="G3632" s="521"/>
    </row>
    <row r="3633" spans="1:7">
      <c r="A3633" s="521"/>
      <c r="B3633" s="521"/>
      <c r="C3633" s="525"/>
      <c r="D3633" s="521"/>
      <c r="E3633" s="521"/>
      <c r="F3633" s="526"/>
      <c r="G3633" s="521"/>
    </row>
    <row r="3634" spans="1:7">
      <c r="A3634" s="521"/>
      <c r="B3634" s="521"/>
      <c r="C3634" s="525"/>
      <c r="D3634" s="521"/>
      <c r="E3634" s="521"/>
      <c r="F3634" s="526"/>
      <c r="G3634" s="521"/>
    </row>
    <row r="3635" spans="1:7">
      <c r="A3635" s="521"/>
      <c r="B3635" s="521"/>
      <c r="C3635" s="525"/>
      <c r="D3635" s="521"/>
      <c r="E3635" s="521"/>
      <c r="F3635" s="526"/>
      <c r="G3635" s="521"/>
    </row>
    <row r="3636" spans="1:7">
      <c r="A3636" s="521"/>
      <c r="B3636" s="521"/>
      <c r="C3636" s="525"/>
      <c r="D3636" s="521"/>
      <c r="E3636" s="521"/>
      <c r="F3636" s="526"/>
      <c r="G3636" s="521"/>
    </row>
    <row r="3637" spans="1:7">
      <c r="A3637" s="521"/>
      <c r="B3637" s="521"/>
      <c r="C3637" s="525"/>
      <c r="D3637" s="521"/>
      <c r="E3637" s="521"/>
      <c r="F3637" s="526"/>
      <c r="G3637" s="521"/>
    </row>
    <row r="3638" spans="1:7">
      <c r="A3638" s="521"/>
      <c r="B3638" s="521"/>
      <c r="C3638" s="525"/>
      <c r="D3638" s="521"/>
      <c r="E3638" s="521"/>
      <c r="F3638" s="526"/>
      <c r="G3638" s="521"/>
    </row>
    <row r="3639" spans="1:7">
      <c r="A3639" s="521"/>
      <c r="B3639" s="521"/>
      <c r="C3639" s="525"/>
      <c r="D3639" s="521"/>
      <c r="E3639" s="521"/>
      <c r="F3639" s="526"/>
      <c r="G3639" s="521"/>
    </row>
    <row r="3640" spans="1:7">
      <c r="A3640" s="521"/>
      <c r="B3640" s="521"/>
      <c r="C3640" s="525"/>
      <c r="D3640" s="521"/>
      <c r="E3640" s="521"/>
      <c r="F3640" s="526"/>
      <c r="G3640" s="521"/>
    </row>
    <row r="3641" spans="1:7">
      <c r="A3641" s="521"/>
      <c r="B3641" s="521"/>
      <c r="C3641" s="525"/>
      <c r="D3641" s="521"/>
      <c r="E3641" s="521"/>
      <c r="F3641" s="526"/>
      <c r="G3641" s="521"/>
    </row>
    <row r="3642" spans="1:7">
      <c r="A3642" s="521"/>
      <c r="B3642" s="521"/>
      <c r="C3642" s="525"/>
      <c r="D3642" s="521"/>
      <c r="E3642" s="521"/>
      <c r="F3642" s="526"/>
      <c r="G3642" s="521"/>
    </row>
    <row r="3643" spans="1:7">
      <c r="A3643" s="521"/>
      <c r="B3643" s="521"/>
      <c r="C3643" s="525"/>
      <c r="D3643" s="521"/>
      <c r="E3643" s="521"/>
      <c r="F3643" s="526"/>
      <c r="G3643" s="521"/>
    </row>
    <row r="3644" spans="1:7">
      <c r="A3644" s="521"/>
      <c r="B3644" s="521"/>
      <c r="C3644" s="525"/>
      <c r="D3644" s="521"/>
      <c r="E3644" s="521"/>
      <c r="F3644" s="526"/>
      <c r="G3644" s="521"/>
    </row>
    <row r="3645" spans="1:7">
      <c r="A3645" s="521"/>
      <c r="B3645" s="521"/>
      <c r="C3645" s="525"/>
      <c r="D3645" s="521"/>
      <c r="E3645" s="521"/>
      <c r="F3645" s="526"/>
      <c r="G3645" s="521"/>
    </row>
    <row r="3646" spans="1:7">
      <c r="A3646" s="521"/>
      <c r="B3646" s="521"/>
      <c r="C3646" s="525"/>
      <c r="D3646" s="521"/>
      <c r="E3646" s="521"/>
      <c r="F3646" s="526"/>
      <c r="G3646" s="521"/>
    </row>
    <row r="3647" spans="1:7">
      <c r="A3647" s="521"/>
      <c r="B3647" s="521"/>
      <c r="C3647" s="525"/>
      <c r="D3647" s="521"/>
      <c r="E3647" s="521"/>
      <c r="F3647" s="526"/>
      <c r="G3647" s="521"/>
    </row>
    <row r="3648" spans="1:7">
      <c r="A3648" s="521"/>
      <c r="B3648" s="521"/>
      <c r="C3648" s="525"/>
      <c r="D3648" s="521"/>
      <c r="E3648" s="521"/>
      <c r="F3648" s="526"/>
      <c r="G3648" s="521"/>
    </row>
    <row r="3649" spans="1:7">
      <c r="A3649" s="521"/>
      <c r="B3649" s="521"/>
      <c r="C3649" s="525"/>
      <c r="D3649" s="521"/>
      <c r="E3649" s="521"/>
      <c r="F3649" s="526"/>
      <c r="G3649" s="521"/>
    </row>
    <row r="3650" spans="1:7">
      <c r="A3650" s="521"/>
      <c r="B3650" s="521"/>
      <c r="C3650" s="525"/>
      <c r="D3650" s="521"/>
      <c r="E3650" s="521"/>
      <c r="F3650" s="526"/>
      <c r="G3650" s="521"/>
    </row>
    <row r="3651" spans="1:7">
      <c r="A3651" s="521"/>
      <c r="B3651" s="521"/>
      <c r="C3651" s="525"/>
      <c r="D3651" s="521"/>
      <c r="E3651" s="521"/>
      <c r="F3651" s="526"/>
      <c r="G3651" s="521"/>
    </row>
    <row r="3652" spans="1:7">
      <c r="A3652" s="521"/>
      <c r="B3652" s="521"/>
      <c r="C3652" s="525"/>
      <c r="D3652" s="521"/>
      <c r="E3652" s="521"/>
      <c r="F3652" s="526"/>
      <c r="G3652" s="521"/>
    </row>
    <row r="3653" spans="1:7">
      <c r="A3653" s="521"/>
      <c r="B3653" s="521"/>
      <c r="C3653" s="525"/>
      <c r="D3653" s="521"/>
      <c r="E3653" s="521"/>
      <c r="F3653" s="526"/>
      <c r="G3653" s="521"/>
    </row>
    <row r="3654" spans="1:7">
      <c r="A3654" s="521"/>
      <c r="B3654" s="521"/>
      <c r="C3654" s="525"/>
      <c r="D3654" s="521"/>
      <c r="E3654" s="521"/>
      <c r="F3654" s="526"/>
      <c r="G3654" s="521"/>
    </row>
    <row r="3655" spans="1:7">
      <c r="A3655" s="521"/>
      <c r="B3655" s="521"/>
      <c r="C3655" s="525"/>
      <c r="D3655" s="521"/>
      <c r="E3655" s="521"/>
      <c r="F3655" s="526"/>
      <c r="G3655" s="521"/>
    </row>
    <row r="3656" spans="1:7">
      <c r="A3656" s="521"/>
      <c r="B3656" s="521"/>
      <c r="C3656" s="525"/>
      <c r="D3656" s="521"/>
      <c r="E3656" s="521"/>
      <c r="F3656" s="526"/>
      <c r="G3656" s="521"/>
    </row>
    <row r="3657" spans="1:7">
      <c r="A3657" s="521"/>
      <c r="B3657" s="521"/>
      <c r="C3657" s="525"/>
      <c r="D3657" s="521"/>
      <c r="E3657" s="521"/>
      <c r="F3657" s="526"/>
      <c r="G3657" s="521"/>
    </row>
    <row r="3658" spans="1:7">
      <c r="A3658" s="521"/>
      <c r="B3658" s="521"/>
      <c r="C3658" s="525"/>
      <c r="D3658" s="521"/>
      <c r="E3658" s="521"/>
      <c r="F3658" s="526"/>
      <c r="G3658" s="521"/>
    </row>
    <row r="3659" spans="1:7">
      <c r="A3659" s="521"/>
      <c r="B3659" s="521"/>
      <c r="C3659" s="525"/>
      <c r="D3659" s="521"/>
      <c r="E3659" s="521"/>
      <c r="F3659" s="526"/>
      <c r="G3659" s="521"/>
    </row>
    <row r="3660" spans="1:7">
      <c r="A3660" s="521"/>
      <c r="B3660" s="521"/>
      <c r="C3660" s="525"/>
      <c r="D3660" s="521"/>
      <c r="E3660" s="521"/>
      <c r="F3660" s="526"/>
      <c r="G3660" s="521"/>
    </row>
    <row r="3661" spans="1:7">
      <c r="A3661" s="521"/>
      <c r="B3661" s="521"/>
      <c r="C3661" s="525"/>
      <c r="D3661" s="521"/>
      <c r="E3661" s="521"/>
      <c r="F3661" s="526"/>
      <c r="G3661" s="521"/>
    </row>
    <row r="3662" spans="1:7">
      <c r="A3662" s="521"/>
      <c r="B3662" s="521"/>
      <c r="C3662" s="525"/>
      <c r="D3662" s="521"/>
      <c r="E3662" s="521"/>
      <c r="F3662" s="526"/>
      <c r="G3662" s="521"/>
    </row>
    <row r="3663" spans="1:7">
      <c r="A3663" s="521"/>
      <c r="B3663" s="521"/>
      <c r="C3663" s="525"/>
      <c r="D3663" s="521"/>
      <c r="E3663" s="521"/>
      <c r="F3663" s="526"/>
      <c r="G3663" s="521"/>
    </row>
    <row r="3664" spans="1:7">
      <c r="A3664" s="521"/>
      <c r="B3664" s="521"/>
      <c r="C3664" s="525"/>
      <c r="D3664" s="521"/>
      <c r="E3664" s="521"/>
      <c r="F3664" s="526"/>
      <c r="G3664" s="521"/>
    </row>
    <row r="3665" spans="1:7">
      <c r="A3665" s="521"/>
      <c r="B3665" s="521"/>
      <c r="C3665" s="525"/>
      <c r="D3665" s="521"/>
      <c r="E3665" s="521"/>
      <c r="F3665" s="526"/>
      <c r="G3665" s="521"/>
    </row>
    <row r="3666" spans="1:7">
      <c r="A3666" s="521"/>
      <c r="B3666" s="521"/>
      <c r="C3666" s="525"/>
      <c r="D3666" s="521"/>
      <c r="E3666" s="521"/>
      <c r="F3666" s="526"/>
      <c r="G3666" s="521"/>
    </row>
    <row r="3667" spans="1:7">
      <c r="A3667" s="521"/>
      <c r="B3667" s="521"/>
      <c r="C3667" s="525"/>
      <c r="D3667" s="521"/>
      <c r="E3667" s="521"/>
      <c r="F3667" s="526"/>
      <c r="G3667" s="521"/>
    </row>
    <row r="3668" spans="1:7">
      <c r="A3668" s="521"/>
      <c r="B3668" s="521"/>
      <c r="C3668" s="525"/>
      <c r="D3668" s="521"/>
      <c r="E3668" s="521"/>
      <c r="F3668" s="526"/>
      <c r="G3668" s="521"/>
    </row>
    <row r="3669" spans="1:7">
      <c r="A3669" s="521"/>
      <c r="B3669" s="521"/>
      <c r="C3669" s="525"/>
      <c r="D3669" s="521"/>
      <c r="E3669" s="521"/>
      <c r="F3669" s="526"/>
      <c r="G3669" s="521"/>
    </row>
    <row r="3670" spans="1:7">
      <c r="A3670" s="521"/>
      <c r="B3670" s="521"/>
      <c r="C3670" s="525"/>
      <c r="D3670" s="521"/>
      <c r="E3670" s="521"/>
      <c r="F3670" s="526"/>
      <c r="G3670" s="521"/>
    </row>
    <row r="3671" spans="1:7">
      <c r="A3671" s="521"/>
      <c r="B3671" s="521"/>
      <c r="C3671" s="525"/>
      <c r="D3671" s="521"/>
      <c r="E3671" s="521"/>
      <c r="F3671" s="526"/>
      <c r="G3671" s="521"/>
    </row>
    <row r="3672" spans="1:7">
      <c r="A3672" s="521"/>
      <c r="B3672" s="521"/>
      <c r="C3672" s="525"/>
      <c r="D3672" s="521"/>
      <c r="E3672" s="521"/>
      <c r="F3672" s="526"/>
      <c r="G3672" s="521"/>
    </row>
    <row r="3673" spans="1:7">
      <c r="A3673" s="521"/>
      <c r="B3673" s="521"/>
      <c r="C3673" s="525"/>
      <c r="D3673" s="521"/>
      <c r="E3673" s="521"/>
      <c r="F3673" s="526"/>
      <c r="G3673" s="521"/>
    </row>
    <row r="3674" spans="1:7">
      <c r="A3674" s="521"/>
      <c r="B3674" s="521"/>
      <c r="C3674" s="525"/>
      <c r="D3674" s="521"/>
      <c r="E3674" s="521"/>
      <c r="F3674" s="526"/>
      <c r="G3674" s="521"/>
    </row>
    <row r="3675" spans="1:7">
      <c r="A3675" s="521"/>
      <c r="B3675" s="521"/>
      <c r="C3675" s="525"/>
      <c r="D3675" s="521"/>
      <c r="E3675" s="521"/>
      <c r="F3675" s="526"/>
      <c r="G3675" s="521"/>
    </row>
    <row r="3676" spans="1:7">
      <c r="A3676" s="521"/>
      <c r="B3676" s="521"/>
      <c r="C3676" s="525"/>
      <c r="D3676" s="521"/>
      <c r="E3676" s="521"/>
      <c r="F3676" s="526"/>
      <c r="G3676" s="521"/>
    </row>
    <row r="3677" spans="1:7">
      <c r="A3677" s="521"/>
      <c r="B3677" s="521"/>
      <c r="C3677" s="525"/>
      <c r="D3677" s="521"/>
      <c r="E3677" s="521"/>
      <c r="F3677" s="526"/>
      <c r="G3677" s="521"/>
    </row>
    <row r="3678" spans="1:7">
      <c r="A3678" s="521"/>
      <c r="B3678" s="521"/>
      <c r="C3678" s="525"/>
      <c r="D3678" s="521"/>
      <c r="E3678" s="521"/>
      <c r="F3678" s="526"/>
      <c r="G3678" s="521"/>
    </row>
    <row r="3679" spans="1:7">
      <c r="A3679" s="521"/>
      <c r="B3679" s="521"/>
      <c r="C3679" s="525"/>
      <c r="D3679" s="521"/>
      <c r="E3679" s="521"/>
      <c r="F3679" s="526"/>
      <c r="G3679" s="521"/>
    </row>
    <row r="3680" spans="1:7">
      <c r="A3680" s="521"/>
      <c r="B3680" s="521"/>
      <c r="C3680" s="525"/>
      <c r="D3680" s="521"/>
      <c r="E3680" s="521"/>
      <c r="F3680" s="526"/>
      <c r="G3680" s="521"/>
    </row>
    <row r="3681" spans="1:7">
      <c r="A3681" s="521"/>
      <c r="B3681" s="521"/>
      <c r="C3681" s="525"/>
      <c r="D3681" s="521"/>
      <c r="E3681" s="521"/>
      <c r="F3681" s="526"/>
      <c r="G3681" s="521"/>
    </row>
    <row r="3682" spans="1:7">
      <c r="A3682" s="521"/>
      <c r="B3682" s="521"/>
      <c r="C3682" s="525"/>
      <c r="D3682" s="521"/>
      <c r="E3682" s="521"/>
      <c r="F3682" s="526"/>
      <c r="G3682" s="521"/>
    </row>
    <row r="3683" spans="1:7">
      <c r="A3683" s="521"/>
      <c r="B3683" s="521"/>
      <c r="C3683" s="525"/>
      <c r="D3683" s="521"/>
      <c r="E3683" s="521"/>
      <c r="F3683" s="526"/>
      <c r="G3683" s="521"/>
    </row>
    <row r="3684" spans="1:7">
      <c r="A3684" s="521"/>
      <c r="B3684" s="521"/>
      <c r="C3684" s="525"/>
      <c r="D3684" s="521"/>
      <c r="E3684" s="521"/>
      <c r="F3684" s="526"/>
      <c r="G3684" s="521"/>
    </row>
    <row r="3685" spans="1:7">
      <c r="A3685" s="521"/>
      <c r="B3685" s="521"/>
      <c r="C3685" s="525"/>
      <c r="D3685" s="521"/>
      <c r="E3685" s="521"/>
      <c r="F3685" s="526"/>
      <c r="G3685" s="521"/>
    </row>
    <row r="3686" spans="1:7">
      <c r="A3686" s="521"/>
      <c r="B3686" s="521"/>
      <c r="C3686" s="525"/>
      <c r="D3686" s="521"/>
      <c r="E3686" s="521"/>
      <c r="F3686" s="526"/>
      <c r="G3686" s="521"/>
    </row>
    <row r="3687" spans="1:7">
      <c r="A3687" s="521"/>
      <c r="B3687" s="521"/>
      <c r="C3687" s="525"/>
      <c r="D3687" s="521"/>
      <c r="E3687" s="521"/>
      <c r="F3687" s="526"/>
      <c r="G3687" s="521"/>
    </row>
    <row r="3688" spans="1:7">
      <c r="A3688" s="521"/>
      <c r="B3688" s="521"/>
      <c r="C3688" s="525"/>
      <c r="D3688" s="521"/>
      <c r="E3688" s="521"/>
      <c r="F3688" s="526"/>
      <c r="G3688" s="521"/>
    </row>
    <row r="3689" spans="1:7">
      <c r="A3689" s="521"/>
      <c r="B3689" s="521"/>
      <c r="C3689" s="525"/>
      <c r="D3689" s="521"/>
      <c r="E3689" s="521"/>
      <c r="F3689" s="526"/>
      <c r="G3689" s="521"/>
    </row>
    <row r="3690" spans="1:7">
      <c r="A3690" s="521"/>
      <c r="B3690" s="521"/>
      <c r="C3690" s="525"/>
      <c r="D3690" s="521"/>
      <c r="E3690" s="521"/>
      <c r="F3690" s="526"/>
      <c r="G3690" s="521"/>
    </row>
    <row r="3691" spans="1:7">
      <c r="A3691" s="521"/>
      <c r="B3691" s="521"/>
      <c r="C3691" s="525"/>
      <c r="D3691" s="521"/>
      <c r="E3691" s="521"/>
      <c r="F3691" s="526"/>
      <c r="G3691" s="521"/>
    </row>
    <row r="3692" spans="1:7">
      <c r="A3692" s="521"/>
      <c r="B3692" s="521"/>
      <c r="C3692" s="525"/>
      <c r="D3692" s="521"/>
      <c r="E3692" s="521"/>
      <c r="F3692" s="526"/>
      <c r="G3692" s="521"/>
    </row>
    <row r="3693" spans="1:7">
      <c r="A3693" s="521"/>
      <c r="B3693" s="521"/>
      <c r="C3693" s="525"/>
      <c r="D3693" s="521"/>
      <c r="E3693" s="521"/>
      <c r="F3693" s="526"/>
      <c r="G3693" s="521"/>
    </row>
    <row r="3694" spans="1:7">
      <c r="A3694" s="521"/>
      <c r="B3694" s="521"/>
      <c r="C3694" s="525"/>
      <c r="D3694" s="521"/>
      <c r="E3694" s="521"/>
      <c r="F3694" s="526"/>
      <c r="G3694" s="521"/>
    </row>
    <row r="3695" spans="1:7">
      <c r="A3695" s="521"/>
      <c r="B3695" s="521"/>
      <c r="C3695" s="525"/>
      <c r="D3695" s="521"/>
      <c r="E3695" s="521"/>
      <c r="F3695" s="526"/>
      <c r="G3695" s="521"/>
    </row>
    <row r="3696" spans="1:7">
      <c r="A3696" s="521"/>
      <c r="B3696" s="521"/>
      <c r="C3696" s="525"/>
      <c r="D3696" s="521"/>
      <c r="E3696" s="521"/>
      <c r="F3696" s="526"/>
      <c r="G3696" s="521"/>
    </row>
    <row r="3697" spans="1:7">
      <c r="A3697" s="521"/>
      <c r="B3697" s="521"/>
      <c r="C3697" s="525"/>
      <c r="D3697" s="521"/>
      <c r="E3697" s="521"/>
      <c r="F3697" s="526"/>
      <c r="G3697" s="521"/>
    </row>
    <row r="3698" spans="1:7">
      <c r="A3698" s="521"/>
      <c r="B3698" s="521"/>
      <c r="C3698" s="525"/>
      <c r="D3698" s="521"/>
      <c r="E3698" s="521"/>
      <c r="F3698" s="526"/>
      <c r="G3698" s="521"/>
    </row>
    <row r="3699" spans="1:7">
      <c r="A3699" s="521"/>
      <c r="B3699" s="521"/>
      <c r="C3699" s="525"/>
      <c r="D3699" s="521"/>
      <c r="E3699" s="521"/>
      <c r="F3699" s="526"/>
      <c r="G3699" s="521"/>
    </row>
    <row r="3700" spans="1:7">
      <c r="A3700" s="521"/>
      <c r="B3700" s="521"/>
      <c r="C3700" s="525"/>
      <c r="D3700" s="521"/>
      <c r="E3700" s="521"/>
      <c r="F3700" s="526"/>
      <c r="G3700" s="521"/>
    </row>
    <row r="3701" spans="1:7">
      <c r="A3701" s="521"/>
      <c r="B3701" s="521"/>
      <c r="C3701" s="525"/>
      <c r="D3701" s="521"/>
      <c r="E3701" s="521"/>
      <c r="F3701" s="526"/>
      <c r="G3701" s="521"/>
    </row>
    <row r="3702" spans="1:7">
      <c r="A3702" s="521"/>
      <c r="B3702" s="521"/>
      <c r="C3702" s="525"/>
      <c r="D3702" s="521"/>
      <c r="E3702" s="521"/>
      <c r="F3702" s="526"/>
      <c r="G3702" s="521"/>
    </row>
    <row r="3703" spans="1:7">
      <c r="A3703" s="521"/>
      <c r="B3703" s="521"/>
      <c r="C3703" s="525"/>
      <c r="D3703" s="521"/>
      <c r="E3703" s="521"/>
      <c r="F3703" s="526"/>
      <c r="G3703" s="521"/>
    </row>
    <row r="3704" spans="1:7">
      <c r="A3704" s="521"/>
      <c r="B3704" s="521"/>
      <c r="C3704" s="525"/>
      <c r="D3704" s="521"/>
      <c r="E3704" s="521"/>
      <c r="F3704" s="526"/>
      <c r="G3704" s="521"/>
    </row>
    <row r="3705" spans="1:7">
      <c r="A3705" s="521"/>
      <c r="B3705" s="521"/>
      <c r="C3705" s="525"/>
      <c r="D3705" s="521"/>
      <c r="E3705" s="521"/>
      <c r="F3705" s="526"/>
      <c r="G3705" s="521"/>
    </row>
    <row r="3706" spans="1:7">
      <c r="A3706" s="521"/>
      <c r="B3706" s="521"/>
      <c r="C3706" s="525"/>
      <c r="D3706" s="521"/>
      <c r="E3706" s="521"/>
      <c r="F3706" s="526"/>
      <c r="G3706" s="521"/>
    </row>
    <row r="3707" spans="1:7">
      <c r="A3707" s="521"/>
      <c r="B3707" s="521"/>
      <c r="C3707" s="525"/>
      <c r="D3707" s="521"/>
      <c r="E3707" s="521"/>
      <c r="F3707" s="526"/>
      <c r="G3707" s="521"/>
    </row>
    <row r="3708" spans="1:7">
      <c r="A3708" s="521"/>
      <c r="B3708" s="521"/>
      <c r="C3708" s="525"/>
      <c r="D3708" s="521"/>
      <c r="E3708" s="521"/>
      <c r="F3708" s="526"/>
      <c r="G3708" s="521"/>
    </row>
    <row r="3709" spans="1:7">
      <c r="A3709" s="521"/>
      <c r="B3709" s="521"/>
      <c r="C3709" s="525"/>
      <c r="D3709" s="521"/>
      <c r="E3709" s="521"/>
      <c r="F3709" s="526"/>
      <c r="G3709" s="521"/>
    </row>
    <row r="3710" spans="1:7">
      <c r="A3710" s="521"/>
      <c r="B3710" s="521"/>
      <c r="C3710" s="525"/>
      <c r="D3710" s="521"/>
      <c r="E3710" s="521"/>
      <c r="F3710" s="526"/>
      <c r="G3710" s="521"/>
    </row>
    <row r="3711" spans="1:7">
      <c r="A3711" s="521"/>
      <c r="B3711" s="521"/>
      <c r="C3711" s="525"/>
      <c r="D3711" s="521"/>
      <c r="E3711" s="521"/>
      <c r="F3711" s="526"/>
      <c r="G3711" s="521"/>
    </row>
    <row r="3712" spans="1:7">
      <c r="A3712" s="521"/>
      <c r="B3712" s="521"/>
      <c r="C3712" s="525"/>
      <c r="D3712" s="521"/>
      <c r="E3712" s="521"/>
      <c r="F3712" s="526"/>
      <c r="G3712" s="521"/>
    </row>
    <row r="3713" spans="1:7">
      <c r="A3713" s="521"/>
      <c r="B3713" s="521"/>
      <c r="C3713" s="525"/>
      <c r="D3713" s="521"/>
      <c r="E3713" s="521"/>
      <c r="F3713" s="526"/>
      <c r="G3713" s="521"/>
    </row>
    <row r="3714" spans="1:7">
      <c r="A3714" s="521"/>
      <c r="B3714" s="521"/>
      <c r="C3714" s="525"/>
      <c r="D3714" s="521"/>
      <c r="E3714" s="521"/>
      <c r="F3714" s="526"/>
      <c r="G3714" s="521"/>
    </row>
    <row r="3715" spans="1:7">
      <c r="A3715" s="521"/>
      <c r="B3715" s="521"/>
      <c r="C3715" s="525"/>
      <c r="D3715" s="521"/>
      <c r="E3715" s="521"/>
      <c r="F3715" s="526"/>
      <c r="G3715" s="521"/>
    </row>
    <row r="3716" spans="1:7">
      <c r="A3716" s="521"/>
      <c r="B3716" s="521"/>
      <c r="C3716" s="525"/>
      <c r="D3716" s="521"/>
      <c r="E3716" s="521"/>
      <c r="F3716" s="526"/>
      <c r="G3716" s="521"/>
    </row>
    <row r="3717" spans="1:7">
      <c r="A3717" s="521"/>
      <c r="B3717" s="521"/>
      <c r="C3717" s="525"/>
      <c r="D3717" s="521"/>
      <c r="E3717" s="521"/>
      <c r="F3717" s="526"/>
      <c r="G3717" s="521"/>
    </row>
    <row r="3718" spans="1:7">
      <c r="A3718" s="521"/>
      <c r="B3718" s="521"/>
      <c r="C3718" s="525"/>
      <c r="D3718" s="521"/>
      <c r="E3718" s="521"/>
      <c r="F3718" s="526"/>
      <c r="G3718" s="521"/>
    </row>
    <row r="3719" spans="1:7">
      <c r="A3719" s="521"/>
      <c r="B3719" s="521"/>
      <c r="C3719" s="525"/>
      <c r="D3719" s="521"/>
      <c r="E3719" s="521"/>
      <c r="F3719" s="526"/>
      <c r="G3719" s="521"/>
    </row>
    <row r="3720" spans="1:7">
      <c r="A3720" s="521"/>
      <c r="B3720" s="521"/>
      <c r="C3720" s="525"/>
      <c r="D3720" s="521"/>
      <c r="E3720" s="521"/>
      <c r="F3720" s="526"/>
      <c r="G3720" s="521"/>
    </row>
    <row r="3721" spans="1:7">
      <c r="A3721" s="521"/>
      <c r="B3721" s="521"/>
      <c r="C3721" s="525"/>
      <c r="D3721" s="521"/>
      <c r="E3721" s="521"/>
      <c r="F3721" s="526"/>
      <c r="G3721" s="521"/>
    </row>
    <row r="3722" spans="1:7">
      <c r="A3722" s="521"/>
      <c r="B3722" s="521"/>
      <c r="C3722" s="525"/>
      <c r="D3722" s="521"/>
      <c r="E3722" s="521"/>
      <c r="F3722" s="526"/>
      <c r="G3722" s="521"/>
    </row>
    <row r="3723" spans="1:7">
      <c r="A3723" s="521"/>
      <c r="B3723" s="521"/>
      <c r="C3723" s="525"/>
      <c r="D3723" s="521"/>
      <c r="E3723" s="521"/>
      <c r="F3723" s="526"/>
      <c r="G3723" s="521"/>
    </row>
    <row r="3724" spans="1:7">
      <c r="A3724" s="521"/>
      <c r="B3724" s="521"/>
      <c r="C3724" s="525"/>
      <c r="D3724" s="521"/>
      <c r="E3724" s="521"/>
      <c r="F3724" s="526"/>
      <c r="G3724" s="521"/>
    </row>
    <row r="3725" spans="1:7">
      <c r="A3725" s="521"/>
      <c r="B3725" s="521"/>
      <c r="C3725" s="525"/>
      <c r="D3725" s="521"/>
      <c r="E3725" s="521"/>
      <c r="F3725" s="526"/>
      <c r="G3725" s="521"/>
    </row>
    <row r="3726" spans="1:7">
      <c r="A3726" s="521"/>
      <c r="B3726" s="521"/>
      <c r="C3726" s="525"/>
      <c r="D3726" s="521"/>
      <c r="E3726" s="521"/>
      <c r="F3726" s="526"/>
      <c r="G3726" s="521"/>
    </row>
    <row r="3727" spans="1:7">
      <c r="A3727" s="521"/>
      <c r="B3727" s="521"/>
      <c r="C3727" s="525"/>
      <c r="D3727" s="521"/>
      <c r="E3727" s="521"/>
      <c r="F3727" s="526"/>
      <c r="G3727" s="521"/>
    </row>
    <row r="3728" spans="1:7">
      <c r="A3728" s="521"/>
      <c r="B3728" s="521"/>
      <c r="C3728" s="525"/>
      <c r="D3728" s="521"/>
      <c r="E3728" s="521"/>
      <c r="F3728" s="526"/>
      <c r="G3728" s="521"/>
    </row>
    <row r="3729" spans="1:7">
      <c r="A3729" s="521"/>
      <c r="B3729" s="521"/>
      <c r="C3729" s="525"/>
      <c r="D3729" s="521"/>
      <c r="E3729" s="521"/>
      <c r="F3729" s="526"/>
      <c r="G3729" s="521"/>
    </row>
    <row r="3730" spans="1:7">
      <c r="A3730" s="521"/>
      <c r="B3730" s="521"/>
      <c r="C3730" s="525"/>
      <c r="D3730" s="521"/>
      <c r="E3730" s="521"/>
      <c r="F3730" s="526"/>
      <c r="G3730" s="521"/>
    </row>
    <row r="3731" spans="1:7">
      <c r="A3731" s="521"/>
      <c r="B3731" s="521"/>
      <c r="C3731" s="525"/>
      <c r="D3731" s="521"/>
      <c r="E3731" s="521"/>
      <c r="F3731" s="526"/>
      <c r="G3731" s="521"/>
    </row>
    <row r="3732" spans="1:7">
      <c r="A3732" s="521"/>
      <c r="B3732" s="521"/>
      <c r="C3732" s="525"/>
      <c r="D3732" s="521"/>
      <c r="E3732" s="521"/>
      <c r="F3732" s="526"/>
      <c r="G3732" s="521"/>
    </row>
    <row r="3733" spans="1:7">
      <c r="A3733" s="521"/>
      <c r="B3733" s="521"/>
      <c r="C3733" s="525"/>
      <c r="D3733" s="521"/>
      <c r="E3733" s="521"/>
      <c r="F3733" s="526"/>
      <c r="G3733" s="521"/>
    </row>
    <row r="3734" spans="1:7">
      <c r="A3734" s="521"/>
      <c r="B3734" s="521"/>
      <c r="C3734" s="525"/>
      <c r="D3734" s="521"/>
      <c r="E3734" s="521"/>
      <c r="F3734" s="526"/>
      <c r="G3734" s="521"/>
    </row>
    <row r="3735" spans="1:7">
      <c r="A3735" s="521"/>
      <c r="B3735" s="521"/>
      <c r="C3735" s="525"/>
      <c r="D3735" s="521"/>
      <c r="E3735" s="521"/>
      <c r="F3735" s="526"/>
      <c r="G3735" s="521"/>
    </row>
    <row r="3736" spans="1:7">
      <c r="A3736" s="521"/>
      <c r="B3736" s="521"/>
      <c r="C3736" s="525"/>
      <c r="D3736" s="521"/>
      <c r="E3736" s="521"/>
      <c r="F3736" s="526"/>
      <c r="G3736" s="521"/>
    </row>
    <row r="3737" spans="1:7">
      <c r="A3737" s="521"/>
      <c r="B3737" s="521"/>
      <c r="C3737" s="525"/>
      <c r="D3737" s="521"/>
      <c r="E3737" s="521"/>
      <c r="F3737" s="526"/>
      <c r="G3737" s="521"/>
    </row>
    <row r="3738" spans="1:7">
      <c r="A3738" s="521"/>
      <c r="B3738" s="521"/>
      <c r="C3738" s="525"/>
      <c r="D3738" s="521"/>
      <c r="E3738" s="521"/>
      <c r="F3738" s="526"/>
      <c r="G3738" s="521"/>
    </row>
    <row r="3739" spans="1:7">
      <c r="A3739" s="521"/>
      <c r="B3739" s="521"/>
      <c r="C3739" s="525"/>
      <c r="D3739" s="521"/>
      <c r="E3739" s="521"/>
      <c r="F3739" s="526"/>
      <c r="G3739" s="521"/>
    </row>
    <row r="3740" spans="1:7">
      <c r="A3740" s="521"/>
      <c r="B3740" s="521"/>
      <c r="C3740" s="525"/>
      <c r="D3740" s="521"/>
      <c r="E3740" s="521"/>
      <c r="F3740" s="526"/>
      <c r="G3740" s="521"/>
    </row>
    <row r="3741" spans="1:7">
      <c r="A3741" s="521"/>
      <c r="B3741" s="521"/>
      <c r="C3741" s="525"/>
      <c r="D3741" s="521"/>
      <c r="E3741" s="521"/>
      <c r="F3741" s="526"/>
      <c r="G3741" s="521"/>
    </row>
    <row r="3742" spans="1:7">
      <c r="A3742" s="521"/>
      <c r="B3742" s="521"/>
      <c r="C3742" s="525"/>
      <c r="D3742" s="521"/>
      <c r="E3742" s="521"/>
      <c r="F3742" s="526"/>
      <c r="G3742" s="521"/>
    </row>
    <row r="3743" spans="1:7">
      <c r="A3743" s="521"/>
      <c r="B3743" s="521"/>
      <c r="C3743" s="525"/>
      <c r="D3743" s="521"/>
      <c r="E3743" s="521"/>
      <c r="F3743" s="526"/>
      <c r="G3743" s="521"/>
    </row>
    <row r="3744" spans="1:7">
      <c r="A3744" s="521"/>
      <c r="B3744" s="521"/>
      <c r="C3744" s="525"/>
      <c r="D3744" s="521"/>
      <c r="E3744" s="521"/>
      <c r="F3744" s="526"/>
      <c r="G3744" s="521"/>
    </row>
    <row r="3745" spans="1:7">
      <c r="A3745" s="521"/>
      <c r="B3745" s="521"/>
      <c r="C3745" s="525"/>
      <c r="D3745" s="521"/>
      <c r="E3745" s="521"/>
      <c r="F3745" s="526"/>
      <c r="G3745" s="521"/>
    </row>
    <row r="3746" spans="1:7">
      <c r="A3746" s="521"/>
      <c r="B3746" s="521"/>
      <c r="C3746" s="525"/>
      <c r="D3746" s="521"/>
      <c r="E3746" s="521"/>
      <c r="F3746" s="526"/>
      <c r="G3746" s="521"/>
    </row>
    <row r="3747" spans="1:7">
      <c r="A3747" s="521"/>
      <c r="B3747" s="521"/>
      <c r="C3747" s="525"/>
      <c r="D3747" s="521"/>
      <c r="E3747" s="521"/>
      <c r="F3747" s="526"/>
      <c r="G3747" s="521"/>
    </row>
    <row r="3748" spans="1:7">
      <c r="A3748" s="521"/>
      <c r="B3748" s="521"/>
      <c r="C3748" s="525"/>
      <c r="D3748" s="521"/>
      <c r="E3748" s="521"/>
      <c r="F3748" s="526"/>
      <c r="G3748" s="521"/>
    </row>
    <row r="3749" spans="1:7">
      <c r="A3749" s="521"/>
      <c r="B3749" s="521"/>
      <c r="C3749" s="525"/>
      <c r="D3749" s="521"/>
      <c r="E3749" s="521"/>
      <c r="F3749" s="526"/>
      <c r="G3749" s="521"/>
    </row>
    <row r="3750" spans="1:7">
      <c r="A3750" s="521"/>
      <c r="B3750" s="521"/>
      <c r="C3750" s="525"/>
      <c r="D3750" s="521"/>
      <c r="E3750" s="521"/>
      <c r="F3750" s="526"/>
      <c r="G3750" s="521"/>
    </row>
    <row r="3751" spans="1:7">
      <c r="A3751" s="521"/>
      <c r="B3751" s="521"/>
      <c r="C3751" s="525"/>
      <c r="D3751" s="521"/>
      <c r="E3751" s="521"/>
      <c r="F3751" s="526"/>
      <c r="G3751" s="521"/>
    </row>
    <row r="3752" spans="1:7">
      <c r="A3752" s="521"/>
      <c r="B3752" s="521"/>
      <c r="C3752" s="525"/>
      <c r="D3752" s="521"/>
      <c r="E3752" s="521"/>
      <c r="F3752" s="526"/>
      <c r="G3752" s="521"/>
    </row>
    <row r="3753" spans="1:7">
      <c r="A3753" s="521"/>
      <c r="B3753" s="521"/>
      <c r="C3753" s="525"/>
      <c r="D3753" s="521"/>
      <c r="E3753" s="521"/>
      <c r="F3753" s="526"/>
      <c r="G3753" s="521"/>
    </row>
    <row r="3754" spans="1:7">
      <c r="A3754" s="521"/>
      <c r="B3754" s="521"/>
      <c r="C3754" s="525"/>
      <c r="D3754" s="521"/>
      <c r="E3754" s="521"/>
      <c r="F3754" s="526"/>
      <c r="G3754" s="521"/>
    </row>
    <row r="3755" spans="1:7">
      <c r="A3755" s="521"/>
      <c r="B3755" s="521"/>
      <c r="C3755" s="525"/>
      <c r="D3755" s="521"/>
      <c r="E3755" s="521"/>
      <c r="F3755" s="526"/>
      <c r="G3755" s="521"/>
    </row>
    <row r="3756" spans="1:7">
      <c r="A3756" s="521"/>
      <c r="B3756" s="521"/>
      <c r="C3756" s="525"/>
      <c r="D3756" s="521"/>
      <c r="E3756" s="521"/>
      <c r="F3756" s="526"/>
      <c r="G3756" s="521"/>
    </row>
    <row r="3757" spans="1:7">
      <c r="A3757" s="521"/>
      <c r="B3757" s="521"/>
      <c r="C3757" s="525"/>
      <c r="D3757" s="521"/>
      <c r="E3757" s="521"/>
      <c r="F3757" s="526"/>
      <c r="G3757" s="521"/>
    </row>
    <row r="3758" spans="1:7">
      <c r="A3758" s="521"/>
      <c r="B3758" s="521"/>
      <c r="C3758" s="525"/>
      <c r="D3758" s="521"/>
      <c r="E3758" s="521"/>
      <c r="F3758" s="526"/>
      <c r="G3758" s="521"/>
    </row>
    <row r="3759" spans="1:7">
      <c r="A3759" s="521"/>
      <c r="B3759" s="521"/>
      <c r="C3759" s="525"/>
      <c r="D3759" s="521"/>
      <c r="E3759" s="521"/>
      <c r="F3759" s="526"/>
      <c r="G3759" s="521"/>
    </row>
    <row r="3760" spans="1:7">
      <c r="A3760" s="521"/>
      <c r="B3760" s="521"/>
      <c r="C3760" s="525"/>
      <c r="D3760" s="521"/>
      <c r="E3760" s="521"/>
      <c r="F3760" s="526"/>
      <c r="G3760" s="521"/>
    </row>
    <row r="3761" spans="1:7">
      <c r="A3761" s="521"/>
      <c r="B3761" s="521"/>
      <c r="C3761" s="525"/>
      <c r="D3761" s="521"/>
      <c r="E3761" s="521"/>
      <c r="F3761" s="526"/>
      <c r="G3761" s="521"/>
    </row>
    <row r="3762" spans="1:7">
      <c r="A3762" s="521"/>
      <c r="B3762" s="521"/>
      <c r="C3762" s="525"/>
      <c r="D3762" s="521"/>
      <c r="E3762" s="521"/>
      <c r="F3762" s="526"/>
      <c r="G3762" s="521"/>
    </row>
    <row r="3763" spans="1:7">
      <c r="A3763" s="521"/>
      <c r="B3763" s="521"/>
      <c r="C3763" s="525"/>
      <c r="D3763" s="521"/>
      <c r="E3763" s="521"/>
      <c r="F3763" s="526"/>
      <c r="G3763" s="521"/>
    </row>
    <row r="3764" spans="1:7">
      <c r="A3764" s="521"/>
      <c r="B3764" s="521"/>
      <c r="C3764" s="525"/>
      <c r="D3764" s="521"/>
      <c r="E3764" s="521"/>
      <c r="F3764" s="526"/>
      <c r="G3764" s="521"/>
    </row>
    <row r="3765" spans="1:7">
      <c r="A3765" s="521"/>
      <c r="B3765" s="521"/>
      <c r="C3765" s="525"/>
      <c r="D3765" s="521"/>
      <c r="E3765" s="521"/>
      <c r="F3765" s="526"/>
      <c r="G3765" s="521"/>
    </row>
    <row r="3766" spans="1:7">
      <c r="A3766" s="521"/>
      <c r="B3766" s="521"/>
      <c r="C3766" s="525"/>
      <c r="D3766" s="521"/>
      <c r="E3766" s="521"/>
      <c r="F3766" s="526"/>
      <c r="G3766" s="521"/>
    </row>
    <row r="3767" spans="1:7">
      <c r="A3767" s="521"/>
      <c r="B3767" s="521"/>
      <c r="C3767" s="525"/>
      <c r="D3767" s="521"/>
      <c r="E3767" s="521"/>
      <c r="F3767" s="526"/>
      <c r="G3767" s="521"/>
    </row>
    <row r="3768" spans="1:7">
      <c r="A3768" s="521"/>
      <c r="B3768" s="521"/>
      <c r="C3768" s="525"/>
      <c r="D3768" s="521"/>
      <c r="E3768" s="521"/>
      <c r="F3768" s="526"/>
      <c r="G3768" s="521"/>
    </row>
    <row r="3769" spans="1:7">
      <c r="A3769" s="521"/>
      <c r="B3769" s="521"/>
      <c r="C3769" s="525"/>
      <c r="D3769" s="521"/>
      <c r="E3769" s="521"/>
      <c r="F3769" s="526"/>
      <c r="G3769" s="521"/>
    </row>
    <row r="3770" spans="1:7">
      <c r="A3770" s="521"/>
      <c r="B3770" s="521"/>
      <c r="C3770" s="525"/>
      <c r="D3770" s="521"/>
      <c r="E3770" s="521"/>
      <c r="F3770" s="526"/>
      <c r="G3770" s="521"/>
    </row>
    <row r="3771" spans="1:7">
      <c r="A3771" s="521"/>
      <c r="B3771" s="521"/>
      <c r="C3771" s="525"/>
      <c r="D3771" s="521"/>
      <c r="E3771" s="521"/>
      <c r="F3771" s="526"/>
      <c r="G3771" s="521"/>
    </row>
    <row r="3772" spans="1:7">
      <c r="A3772" s="521"/>
      <c r="B3772" s="521"/>
      <c r="C3772" s="525"/>
      <c r="D3772" s="521"/>
      <c r="E3772" s="521"/>
      <c r="F3772" s="526"/>
      <c r="G3772" s="521"/>
    </row>
    <row r="3773" spans="1:7">
      <c r="A3773" s="521"/>
      <c r="B3773" s="521"/>
      <c r="C3773" s="525"/>
      <c r="D3773" s="521"/>
      <c r="E3773" s="521"/>
      <c r="F3773" s="526"/>
      <c r="G3773" s="521"/>
    </row>
    <row r="3774" spans="1:7">
      <c r="A3774" s="521"/>
      <c r="B3774" s="521"/>
      <c r="C3774" s="525"/>
      <c r="D3774" s="521"/>
      <c r="E3774" s="521"/>
      <c r="F3774" s="526"/>
      <c r="G3774" s="521"/>
    </row>
    <row r="3775" spans="1:7">
      <c r="A3775" s="521"/>
      <c r="B3775" s="521"/>
      <c r="C3775" s="525"/>
      <c r="D3775" s="521"/>
      <c r="E3775" s="521"/>
      <c r="F3775" s="526"/>
      <c r="G3775" s="521"/>
    </row>
    <row r="3776" spans="1:7">
      <c r="A3776" s="521"/>
      <c r="B3776" s="521"/>
      <c r="C3776" s="525"/>
      <c r="D3776" s="521"/>
      <c r="E3776" s="521"/>
      <c r="F3776" s="526"/>
      <c r="G3776" s="521"/>
    </row>
    <row r="3777" spans="1:7">
      <c r="A3777" s="521"/>
      <c r="B3777" s="521"/>
      <c r="C3777" s="525"/>
      <c r="D3777" s="521"/>
      <c r="E3777" s="521"/>
      <c r="F3777" s="526"/>
      <c r="G3777" s="521"/>
    </row>
    <row r="3778" spans="1:7">
      <c r="A3778" s="521"/>
      <c r="B3778" s="521"/>
      <c r="C3778" s="525"/>
      <c r="D3778" s="521"/>
      <c r="E3778" s="521"/>
      <c r="F3778" s="526"/>
      <c r="G3778" s="521"/>
    </row>
    <row r="3779" spans="1:7">
      <c r="A3779" s="521"/>
      <c r="B3779" s="521"/>
      <c r="C3779" s="525"/>
      <c r="D3779" s="521"/>
      <c r="E3779" s="521"/>
      <c r="F3779" s="526"/>
      <c r="G3779" s="521"/>
    </row>
    <row r="3780" spans="1:7">
      <c r="A3780" s="521"/>
      <c r="B3780" s="521"/>
      <c r="C3780" s="525"/>
      <c r="D3780" s="521"/>
      <c r="E3780" s="521"/>
      <c r="F3780" s="526"/>
      <c r="G3780" s="521"/>
    </row>
    <row r="3781" spans="1:7">
      <c r="A3781" s="521"/>
      <c r="B3781" s="521"/>
      <c r="C3781" s="525"/>
      <c r="D3781" s="521"/>
      <c r="E3781" s="521"/>
      <c r="F3781" s="526"/>
      <c r="G3781" s="521"/>
    </row>
    <row r="3782" spans="1:7">
      <c r="A3782" s="521"/>
      <c r="B3782" s="521"/>
      <c r="C3782" s="525"/>
      <c r="D3782" s="521"/>
      <c r="E3782" s="521"/>
      <c r="F3782" s="526"/>
      <c r="G3782" s="521"/>
    </row>
    <row r="3783" spans="1:7">
      <c r="A3783" s="521"/>
      <c r="B3783" s="521"/>
      <c r="C3783" s="525"/>
      <c r="D3783" s="521"/>
      <c r="E3783" s="521"/>
      <c r="F3783" s="526"/>
      <c r="G3783" s="521"/>
    </row>
    <row r="3784" spans="1:7">
      <c r="A3784" s="521"/>
      <c r="B3784" s="521"/>
      <c r="C3784" s="525"/>
      <c r="D3784" s="521"/>
      <c r="E3784" s="521"/>
      <c r="F3784" s="526"/>
      <c r="G3784" s="521"/>
    </row>
    <row r="3785" spans="1:7">
      <c r="A3785" s="521"/>
      <c r="B3785" s="521"/>
      <c r="C3785" s="525"/>
      <c r="D3785" s="521"/>
      <c r="E3785" s="521"/>
      <c r="F3785" s="526"/>
      <c r="G3785" s="521"/>
    </row>
    <row r="3786" spans="1:7">
      <c r="A3786" s="521"/>
      <c r="B3786" s="521"/>
      <c r="C3786" s="525"/>
      <c r="D3786" s="521"/>
      <c r="E3786" s="521"/>
      <c r="F3786" s="526"/>
      <c r="G3786" s="521"/>
    </row>
    <row r="3787" spans="1:7">
      <c r="A3787" s="521"/>
      <c r="B3787" s="521"/>
      <c r="C3787" s="525"/>
      <c r="D3787" s="521"/>
      <c r="E3787" s="521"/>
      <c r="F3787" s="526"/>
      <c r="G3787" s="521"/>
    </row>
    <row r="3788" spans="1:7">
      <c r="A3788" s="521"/>
      <c r="B3788" s="521"/>
      <c r="C3788" s="525"/>
      <c r="D3788" s="521"/>
      <c r="E3788" s="521"/>
      <c r="F3788" s="526"/>
      <c r="G3788" s="521"/>
    </row>
    <row r="3789" spans="1:7">
      <c r="A3789" s="521"/>
      <c r="B3789" s="521"/>
      <c r="C3789" s="525"/>
      <c r="D3789" s="521"/>
      <c r="E3789" s="521"/>
      <c r="F3789" s="526"/>
      <c r="G3789" s="521"/>
    </row>
    <row r="3790" spans="1:7">
      <c r="A3790" s="521"/>
      <c r="B3790" s="521"/>
      <c r="C3790" s="525"/>
      <c r="D3790" s="521"/>
      <c r="E3790" s="521"/>
      <c r="F3790" s="526"/>
      <c r="G3790" s="521"/>
    </row>
    <row r="3791" spans="1:7">
      <c r="A3791" s="521"/>
      <c r="B3791" s="521"/>
      <c r="C3791" s="525"/>
      <c r="D3791" s="521"/>
      <c r="E3791" s="521"/>
      <c r="F3791" s="526"/>
      <c r="G3791" s="521"/>
    </row>
    <row r="3792" spans="1:7">
      <c r="A3792" s="521"/>
      <c r="B3792" s="521"/>
      <c r="C3792" s="525"/>
      <c r="D3792" s="521"/>
      <c r="E3792" s="521"/>
      <c r="F3792" s="526"/>
      <c r="G3792" s="521"/>
    </row>
    <row r="3793" spans="1:7">
      <c r="A3793" s="521"/>
      <c r="B3793" s="521"/>
      <c r="C3793" s="525"/>
      <c r="D3793" s="521"/>
      <c r="E3793" s="521"/>
      <c r="F3793" s="526"/>
      <c r="G3793" s="521"/>
    </row>
    <row r="3794" spans="1:7">
      <c r="A3794" s="521"/>
      <c r="B3794" s="521"/>
      <c r="C3794" s="525"/>
      <c r="D3794" s="521"/>
      <c r="E3794" s="521"/>
      <c r="F3794" s="526"/>
      <c r="G3794" s="521"/>
    </row>
    <row r="3795" spans="1:7">
      <c r="A3795" s="521"/>
      <c r="B3795" s="521"/>
      <c r="C3795" s="525"/>
      <c r="D3795" s="521"/>
      <c r="E3795" s="521"/>
      <c r="F3795" s="526"/>
      <c r="G3795" s="521"/>
    </row>
    <row r="3796" spans="1:7">
      <c r="A3796" s="521"/>
      <c r="B3796" s="521"/>
      <c r="C3796" s="525"/>
      <c r="D3796" s="521"/>
      <c r="E3796" s="521"/>
      <c r="F3796" s="526"/>
      <c r="G3796" s="521"/>
    </row>
    <row r="3797" spans="1:7">
      <c r="A3797" s="521"/>
      <c r="B3797" s="521"/>
      <c r="C3797" s="525"/>
      <c r="D3797" s="521"/>
      <c r="E3797" s="521"/>
      <c r="F3797" s="526"/>
      <c r="G3797" s="521"/>
    </row>
    <row r="3798" spans="1:7">
      <c r="A3798" s="521"/>
      <c r="B3798" s="521"/>
      <c r="C3798" s="525"/>
      <c r="D3798" s="521"/>
      <c r="E3798" s="521"/>
      <c r="F3798" s="526"/>
      <c r="G3798" s="521"/>
    </row>
    <row r="3799" spans="1:7">
      <c r="A3799" s="521"/>
      <c r="B3799" s="521"/>
      <c r="C3799" s="525"/>
      <c r="D3799" s="521"/>
      <c r="E3799" s="521"/>
      <c r="F3799" s="526"/>
      <c r="G3799" s="521"/>
    </row>
    <row r="3800" spans="1:7">
      <c r="A3800" s="521"/>
      <c r="B3800" s="521"/>
      <c r="C3800" s="525"/>
      <c r="D3800" s="521"/>
      <c r="E3800" s="521"/>
      <c r="F3800" s="526"/>
      <c r="G3800" s="521"/>
    </row>
    <row r="3801" spans="1:7">
      <c r="A3801" s="521"/>
      <c r="B3801" s="521"/>
      <c r="C3801" s="525"/>
      <c r="D3801" s="521"/>
      <c r="E3801" s="521"/>
      <c r="F3801" s="526"/>
      <c r="G3801" s="521"/>
    </row>
    <row r="3802" spans="1:7">
      <c r="A3802" s="521"/>
      <c r="B3802" s="521"/>
      <c r="C3802" s="525"/>
      <c r="D3802" s="521"/>
      <c r="E3802" s="521"/>
      <c r="F3802" s="526"/>
      <c r="G3802" s="521"/>
    </row>
    <row r="3803" spans="1:7">
      <c r="A3803" s="521"/>
      <c r="B3803" s="521"/>
      <c r="C3803" s="525"/>
      <c r="D3803" s="521"/>
      <c r="E3803" s="521"/>
      <c r="F3803" s="526"/>
      <c r="G3803" s="521"/>
    </row>
    <row r="3804" spans="1:7">
      <c r="A3804" s="521"/>
      <c r="B3804" s="521"/>
      <c r="C3804" s="525"/>
      <c r="D3804" s="521"/>
      <c r="E3804" s="521"/>
      <c r="F3804" s="526"/>
      <c r="G3804" s="521"/>
    </row>
    <row r="3805" spans="1:7">
      <c r="A3805" s="521"/>
      <c r="B3805" s="521"/>
      <c r="C3805" s="525"/>
      <c r="D3805" s="521"/>
      <c r="E3805" s="521"/>
      <c r="F3805" s="526"/>
      <c r="G3805" s="521"/>
    </row>
    <row r="3806" spans="1:7">
      <c r="A3806" s="521"/>
      <c r="B3806" s="521"/>
      <c r="C3806" s="525"/>
      <c r="D3806" s="521"/>
      <c r="E3806" s="521"/>
      <c r="F3806" s="526"/>
      <c r="G3806" s="521"/>
    </row>
    <row r="3807" spans="1:7">
      <c r="A3807" s="521"/>
      <c r="B3807" s="521"/>
      <c r="C3807" s="525"/>
      <c r="D3807" s="521"/>
      <c r="E3807" s="521"/>
      <c r="F3807" s="526"/>
      <c r="G3807" s="521"/>
    </row>
    <row r="3808" spans="1:7">
      <c r="A3808" s="521"/>
      <c r="B3808" s="521"/>
      <c r="C3808" s="525"/>
      <c r="D3808" s="521"/>
      <c r="E3808" s="521"/>
      <c r="F3808" s="526"/>
      <c r="G3808" s="521"/>
    </row>
    <row r="3809" spans="1:7">
      <c r="A3809" s="521"/>
      <c r="B3809" s="521"/>
      <c r="C3809" s="525"/>
      <c r="D3809" s="521"/>
      <c r="E3809" s="521"/>
      <c r="F3809" s="526"/>
      <c r="G3809" s="521"/>
    </row>
    <row r="3810" spans="1:7">
      <c r="A3810" s="521"/>
      <c r="B3810" s="521"/>
      <c r="C3810" s="525"/>
      <c r="D3810" s="521"/>
      <c r="E3810" s="521"/>
      <c r="F3810" s="526"/>
      <c r="G3810" s="521"/>
    </row>
    <row r="3811" spans="1:7">
      <c r="A3811" s="521"/>
      <c r="B3811" s="521"/>
      <c r="C3811" s="525"/>
      <c r="D3811" s="521"/>
      <c r="E3811" s="521"/>
      <c r="F3811" s="526"/>
      <c r="G3811" s="521"/>
    </row>
    <row r="3812" spans="1:7">
      <c r="A3812" s="521"/>
      <c r="B3812" s="521"/>
      <c r="C3812" s="525"/>
      <c r="D3812" s="521"/>
      <c r="E3812" s="521"/>
      <c r="F3812" s="526"/>
      <c r="G3812" s="521"/>
    </row>
    <row r="3813" spans="1:7">
      <c r="A3813" s="521"/>
      <c r="B3813" s="521"/>
      <c r="C3813" s="525"/>
      <c r="D3813" s="521"/>
      <c r="E3813" s="521"/>
      <c r="F3813" s="526"/>
      <c r="G3813" s="521"/>
    </row>
    <row r="3814" spans="1:7">
      <c r="A3814" s="521"/>
      <c r="B3814" s="521"/>
      <c r="C3814" s="525"/>
      <c r="D3814" s="521"/>
      <c r="E3814" s="521"/>
      <c r="F3814" s="526"/>
      <c r="G3814" s="521"/>
    </row>
    <row r="3815" spans="1:7">
      <c r="A3815" s="521"/>
      <c r="B3815" s="521"/>
      <c r="C3815" s="525"/>
      <c r="D3815" s="521"/>
      <c r="E3815" s="521"/>
      <c r="F3815" s="526"/>
      <c r="G3815" s="521"/>
    </row>
    <row r="3816" spans="1:7">
      <c r="A3816" s="521"/>
      <c r="B3816" s="521"/>
      <c r="C3816" s="525"/>
      <c r="D3816" s="521"/>
      <c r="E3816" s="521"/>
      <c r="F3816" s="526"/>
      <c r="G3816" s="521"/>
    </row>
    <row r="3817" spans="1:7">
      <c r="A3817" s="521"/>
      <c r="B3817" s="521"/>
      <c r="C3817" s="525"/>
      <c r="D3817" s="521"/>
      <c r="E3817" s="521"/>
      <c r="F3817" s="526"/>
      <c r="G3817" s="521"/>
    </row>
    <row r="3818" spans="1:7">
      <c r="A3818" s="521"/>
      <c r="B3818" s="521"/>
      <c r="C3818" s="525"/>
      <c r="D3818" s="521"/>
      <c r="E3818" s="521"/>
      <c r="F3818" s="526"/>
      <c r="G3818" s="521"/>
    </row>
    <row r="3819" spans="1:7">
      <c r="A3819" s="521"/>
      <c r="B3819" s="521"/>
      <c r="C3819" s="525"/>
      <c r="D3819" s="521"/>
      <c r="E3819" s="521"/>
      <c r="F3819" s="526"/>
      <c r="G3819" s="521"/>
    </row>
    <row r="3820" spans="1:7">
      <c r="A3820" s="521"/>
      <c r="B3820" s="521"/>
      <c r="C3820" s="525"/>
      <c r="D3820" s="521"/>
      <c r="E3820" s="521"/>
      <c r="F3820" s="526"/>
      <c r="G3820" s="521"/>
    </row>
    <row r="3821" spans="1:7">
      <c r="A3821" s="521"/>
      <c r="B3821" s="521"/>
      <c r="C3821" s="525"/>
      <c r="D3821" s="521"/>
      <c r="E3821" s="521"/>
      <c r="F3821" s="526"/>
      <c r="G3821" s="521"/>
    </row>
    <row r="3822" spans="1:7">
      <c r="A3822" s="521"/>
      <c r="B3822" s="521"/>
      <c r="C3822" s="525"/>
      <c r="D3822" s="521"/>
      <c r="E3822" s="521"/>
      <c r="F3822" s="526"/>
      <c r="G3822" s="521"/>
    </row>
    <row r="3823" spans="1:7">
      <c r="A3823" s="521"/>
      <c r="B3823" s="521"/>
      <c r="C3823" s="525"/>
      <c r="D3823" s="521"/>
      <c r="E3823" s="521"/>
      <c r="F3823" s="526"/>
      <c r="G3823" s="521"/>
    </row>
    <row r="3824" spans="1:7">
      <c r="A3824" s="521"/>
      <c r="B3824" s="521"/>
      <c r="C3824" s="525"/>
      <c r="D3824" s="521"/>
      <c r="E3824" s="521"/>
      <c r="F3824" s="526"/>
      <c r="G3824" s="521"/>
    </row>
    <row r="3825" spans="1:7">
      <c r="A3825" s="521"/>
      <c r="B3825" s="521"/>
      <c r="C3825" s="525"/>
      <c r="D3825" s="521"/>
      <c r="E3825" s="521"/>
      <c r="F3825" s="526"/>
      <c r="G3825" s="521"/>
    </row>
    <row r="3826" spans="1:7">
      <c r="A3826" s="521"/>
      <c r="B3826" s="521"/>
      <c r="C3826" s="525"/>
      <c r="D3826" s="521"/>
      <c r="E3826" s="521"/>
      <c r="F3826" s="526"/>
      <c r="G3826" s="521"/>
    </row>
    <row r="3827" spans="1:7">
      <c r="A3827" s="521"/>
      <c r="B3827" s="521"/>
      <c r="C3827" s="525"/>
      <c r="D3827" s="521"/>
      <c r="E3827" s="521"/>
      <c r="F3827" s="526"/>
      <c r="G3827" s="521"/>
    </row>
    <row r="3828" spans="1:7">
      <c r="A3828" s="521"/>
      <c r="B3828" s="521"/>
      <c r="C3828" s="525"/>
      <c r="D3828" s="521"/>
      <c r="E3828" s="521"/>
      <c r="F3828" s="526"/>
      <c r="G3828" s="521"/>
    </row>
    <row r="3829" spans="1:7">
      <c r="A3829" s="521"/>
      <c r="B3829" s="521"/>
      <c r="C3829" s="525"/>
      <c r="D3829" s="521"/>
      <c r="E3829" s="521"/>
      <c r="F3829" s="526"/>
      <c r="G3829" s="521"/>
    </row>
    <row r="3830" spans="1:7">
      <c r="A3830" s="521"/>
      <c r="B3830" s="521"/>
      <c r="C3830" s="525"/>
      <c r="D3830" s="521"/>
      <c r="E3830" s="521"/>
      <c r="F3830" s="526"/>
      <c r="G3830" s="521"/>
    </row>
    <row r="3831" spans="1:7">
      <c r="A3831" s="521"/>
      <c r="B3831" s="521"/>
      <c r="C3831" s="525"/>
      <c r="D3831" s="521"/>
      <c r="E3831" s="521"/>
      <c r="F3831" s="526"/>
      <c r="G3831" s="521"/>
    </row>
    <row r="3832" spans="1:7">
      <c r="A3832" s="521"/>
      <c r="B3832" s="521"/>
      <c r="C3832" s="525"/>
      <c r="D3832" s="521"/>
      <c r="E3832" s="521"/>
      <c r="F3832" s="526"/>
      <c r="G3832" s="521"/>
    </row>
    <row r="3833" spans="1:7">
      <c r="A3833" s="521"/>
      <c r="B3833" s="521"/>
      <c r="C3833" s="525"/>
      <c r="D3833" s="521"/>
      <c r="E3833" s="521"/>
      <c r="F3833" s="526"/>
      <c r="G3833" s="521"/>
    </row>
    <row r="3834" spans="1:7">
      <c r="A3834" s="521"/>
      <c r="B3834" s="521"/>
      <c r="C3834" s="525"/>
      <c r="D3834" s="521"/>
      <c r="E3834" s="521"/>
      <c r="F3834" s="526"/>
      <c r="G3834" s="521"/>
    </row>
    <row r="3835" spans="1:7">
      <c r="A3835" s="521"/>
      <c r="B3835" s="521"/>
      <c r="C3835" s="525"/>
      <c r="D3835" s="521"/>
      <c r="E3835" s="521"/>
      <c r="F3835" s="526"/>
      <c r="G3835" s="521"/>
    </row>
    <row r="3836" spans="1:7">
      <c r="A3836" s="521"/>
      <c r="B3836" s="521"/>
      <c r="C3836" s="525"/>
      <c r="D3836" s="521"/>
      <c r="E3836" s="521"/>
      <c r="F3836" s="526"/>
      <c r="G3836" s="521"/>
    </row>
    <row r="3837" spans="1:7">
      <c r="A3837" s="521"/>
      <c r="B3837" s="521"/>
      <c r="C3837" s="525"/>
      <c r="D3837" s="521"/>
      <c r="E3837" s="521"/>
      <c r="F3837" s="526"/>
      <c r="G3837" s="521"/>
    </row>
    <row r="3838" spans="1:7">
      <c r="A3838" s="521"/>
      <c r="B3838" s="521"/>
      <c r="C3838" s="525"/>
      <c r="D3838" s="521"/>
      <c r="E3838" s="521"/>
      <c r="F3838" s="526"/>
      <c r="G3838" s="521"/>
    </row>
    <row r="3839" spans="1:7">
      <c r="A3839" s="521"/>
      <c r="B3839" s="521"/>
      <c r="C3839" s="525"/>
      <c r="D3839" s="521"/>
      <c r="E3839" s="521"/>
      <c r="F3839" s="526"/>
      <c r="G3839" s="521"/>
    </row>
    <row r="3840" spans="1:7">
      <c r="A3840" s="521"/>
      <c r="B3840" s="521"/>
      <c r="C3840" s="525"/>
      <c r="D3840" s="521"/>
      <c r="E3840" s="521"/>
      <c r="F3840" s="526"/>
      <c r="G3840" s="521"/>
    </row>
    <row r="3841" spans="1:7">
      <c r="A3841" s="521"/>
      <c r="B3841" s="521"/>
      <c r="C3841" s="525"/>
      <c r="D3841" s="521"/>
      <c r="E3841" s="521"/>
      <c r="F3841" s="526"/>
      <c r="G3841" s="521"/>
    </row>
    <row r="3842" spans="1:7">
      <c r="A3842" s="521"/>
      <c r="B3842" s="521"/>
      <c r="C3842" s="525"/>
      <c r="D3842" s="521"/>
      <c r="E3842" s="521"/>
      <c r="F3842" s="526"/>
      <c r="G3842" s="521"/>
    </row>
    <row r="3843" spans="1:7">
      <c r="A3843" s="521"/>
      <c r="B3843" s="521"/>
      <c r="C3843" s="525"/>
      <c r="D3843" s="521"/>
      <c r="E3843" s="521"/>
      <c r="F3843" s="526"/>
      <c r="G3843" s="521"/>
    </row>
    <row r="3844" spans="1:7">
      <c r="A3844" s="521"/>
      <c r="B3844" s="521"/>
      <c r="C3844" s="525"/>
      <c r="D3844" s="521"/>
      <c r="E3844" s="521"/>
      <c r="F3844" s="526"/>
      <c r="G3844" s="521"/>
    </row>
    <row r="3845" spans="1:7">
      <c r="A3845" s="521"/>
      <c r="B3845" s="521"/>
      <c r="C3845" s="525"/>
      <c r="D3845" s="521"/>
      <c r="E3845" s="521"/>
      <c r="F3845" s="526"/>
      <c r="G3845" s="521"/>
    </row>
    <row r="3846" spans="1:7">
      <c r="A3846" s="521"/>
      <c r="B3846" s="521"/>
      <c r="C3846" s="525"/>
      <c r="D3846" s="521"/>
      <c r="E3846" s="521"/>
      <c r="F3846" s="526"/>
      <c r="G3846" s="521"/>
    </row>
    <row r="3847" spans="1:7">
      <c r="A3847" s="521"/>
      <c r="B3847" s="521"/>
      <c r="C3847" s="525"/>
      <c r="D3847" s="521"/>
      <c r="E3847" s="521"/>
      <c r="F3847" s="526"/>
      <c r="G3847" s="521"/>
    </row>
    <row r="3848" spans="1:7">
      <c r="A3848" s="521"/>
      <c r="B3848" s="521"/>
      <c r="C3848" s="525"/>
      <c r="D3848" s="521"/>
      <c r="E3848" s="521"/>
      <c r="F3848" s="526"/>
      <c r="G3848" s="521"/>
    </row>
    <row r="3849" spans="1:7">
      <c r="A3849" s="521"/>
      <c r="B3849" s="521"/>
      <c r="C3849" s="525"/>
      <c r="D3849" s="521"/>
      <c r="E3849" s="521"/>
      <c r="F3849" s="526"/>
      <c r="G3849" s="521"/>
    </row>
    <row r="3850" spans="1:7">
      <c r="A3850" s="521"/>
      <c r="B3850" s="521"/>
      <c r="C3850" s="525"/>
      <c r="D3850" s="521"/>
      <c r="E3850" s="521"/>
      <c r="F3850" s="526"/>
      <c r="G3850" s="521"/>
    </row>
    <row r="3851" spans="1:7">
      <c r="A3851" s="521"/>
      <c r="B3851" s="521"/>
      <c r="C3851" s="525"/>
      <c r="D3851" s="521"/>
      <c r="E3851" s="521"/>
      <c r="F3851" s="526"/>
      <c r="G3851" s="521"/>
    </row>
    <row r="3852" spans="1:7">
      <c r="A3852" s="521"/>
      <c r="B3852" s="521"/>
      <c r="C3852" s="525"/>
      <c r="D3852" s="521"/>
      <c r="E3852" s="521"/>
      <c r="F3852" s="526"/>
      <c r="G3852" s="521"/>
    </row>
    <row r="3853" spans="1:7">
      <c r="A3853" s="521"/>
      <c r="B3853" s="521"/>
      <c r="C3853" s="525"/>
      <c r="D3853" s="521"/>
      <c r="E3853" s="521"/>
      <c r="F3853" s="526"/>
      <c r="G3853" s="521"/>
    </row>
    <row r="3854" spans="1:7">
      <c r="A3854" s="521"/>
      <c r="B3854" s="521"/>
      <c r="C3854" s="525"/>
      <c r="D3854" s="521"/>
      <c r="E3854" s="521"/>
      <c r="F3854" s="526"/>
      <c r="G3854" s="521"/>
    </row>
    <row r="3855" spans="1:7">
      <c r="A3855" s="521"/>
      <c r="B3855" s="521"/>
      <c r="C3855" s="525"/>
      <c r="D3855" s="521"/>
      <c r="E3855" s="521"/>
      <c r="F3855" s="526"/>
      <c r="G3855" s="521"/>
    </row>
    <row r="3856" spans="1:7">
      <c r="A3856" s="521"/>
      <c r="B3856" s="521"/>
      <c r="C3856" s="525"/>
      <c r="D3856" s="521"/>
      <c r="E3856" s="521"/>
      <c r="F3856" s="526"/>
      <c r="G3856" s="521"/>
    </row>
    <row r="3857" spans="1:7">
      <c r="A3857" s="521"/>
      <c r="B3857" s="521"/>
      <c r="C3857" s="525"/>
      <c r="D3857" s="521"/>
      <c r="E3857" s="521"/>
      <c r="F3857" s="526"/>
      <c r="G3857" s="521"/>
    </row>
    <row r="3858" spans="1:7">
      <c r="A3858" s="521"/>
      <c r="B3858" s="521"/>
      <c r="C3858" s="525"/>
      <c r="D3858" s="521"/>
      <c r="E3858" s="521"/>
      <c r="F3858" s="526"/>
      <c r="G3858" s="521"/>
    </row>
    <row r="3859" spans="1:7">
      <c r="A3859" s="521"/>
      <c r="B3859" s="521"/>
      <c r="C3859" s="525"/>
      <c r="D3859" s="521"/>
      <c r="E3859" s="521"/>
      <c r="F3859" s="526"/>
      <c r="G3859" s="521"/>
    </row>
    <row r="3860" spans="1:7">
      <c r="A3860" s="521"/>
      <c r="B3860" s="521"/>
      <c r="C3860" s="525"/>
      <c r="D3860" s="521"/>
      <c r="E3860" s="521"/>
      <c r="F3860" s="526"/>
      <c r="G3860" s="521"/>
    </row>
    <row r="3861" spans="1:7">
      <c r="A3861" s="521"/>
      <c r="B3861" s="521"/>
      <c r="C3861" s="525"/>
      <c r="D3861" s="521"/>
      <c r="E3861" s="521"/>
      <c r="F3861" s="526"/>
      <c r="G3861" s="521"/>
    </row>
    <row r="3862" spans="1:7">
      <c r="A3862" s="521"/>
      <c r="B3862" s="521"/>
      <c r="C3862" s="525"/>
      <c r="D3862" s="521"/>
      <c r="E3862" s="521"/>
      <c r="F3862" s="526"/>
      <c r="G3862" s="521"/>
    </row>
    <row r="3863" spans="1:7">
      <c r="A3863" s="521"/>
      <c r="B3863" s="521"/>
      <c r="C3863" s="525"/>
      <c r="D3863" s="521"/>
      <c r="E3863" s="521"/>
      <c r="F3863" s="526"/>
      <c r="G3863" s="521"/>
    </row>
    <row r="3864" spans="1:7">
      <c r="A3864" s="521"/>
      <c r="B3864" s="521"/>
      <c r="C3864" s="525"/>
      <c r="D3864" s="521"/>
      <c r="E3864" s="521"/>
      <c r="F3864" s="526"/>
      <c r="G3864" s="521"/>
    </row>
    <row r="3865" spans="1:7">
      <c r="A3865" s="521"/>
      <c r="B3865" s="521"/>
      <c r="C3865" s="525"/>
      <c r="D3865" s="521"/>
      <c r="E3865" s="521"/>
      <c r="F3865" s="526"/>
      <c r="G3865" s="521"/>
    </row>
    <row r="3866" spans="1:7">
      <c r="A3866" s="521"/>
      <c r="B3866" s="521"/>
      <c r="C3866" s="525"/>
      <c r="D3866" s="521"/>
      <c r="E3866" s="521"/>
      <c r="F3866" s="526"/>
      <c r="G3866" s="521"/>
    </row>
    <row r="3867" spans="1:7">
      <c r="A3867" s="521"/>
      <c r="B3867" s="521"/>
      <c r="C3867" s="525"/>
      <c r="D3867" s="521"/>
      <c r="E3867" s="521"/>
      <c r="F3867" s="526"/>
      <c r="G3867" s="521"/>
    </row>
    <row r="3868" spans="1:7">
      <c r="A3868" s="521"/>
      <c r="B3868" s="521"/>
      <c r="C3868" s="525"/>
      <c r="D3868" s="521"/>
      <c r="E3868" s="521"/>
      <c r="F3868" s="526"/>
      <c r="G3868" s="521"/>
    </row>
    <row r="3869" spans="1:7">
      <c r="A3869" s="521"/>
      <c r="B3869" s="521"/>
      <c r="C3869" s="525"/>
      <c r="D3869" s="521"/>
      <c r="E3869" s="521"/>
      <c r="F3869" s="526"/>
      <c r="G3869" s="521"/>
    </row>
    <row r="3870" spans="1:7">
      <c r="A3870" s="521"/>
      <c r="B3870" s="521"/>
      <c r="C3870" s="525"/>
      <c r="D3870" s="521"/>
      <c r="E3870" s="521"/>
      <c r="F3870" s="526"/>
      <c r="G3870" s="521"/>
    </row>
    <row r="3871" spans="1:7">
      <c r="A3871" s="521"/>
      <c r="B3871" s="521"/>
      <c r="C3871" s="525"/>
      <c r="D3871" s="521"/>
      <c r="E3871" s="521"/>
      <c r="F3871" s="526"/>
      <c r="G3871" s="521"/>
    </row>
    <row r="3872" spans="1:7">
      <c r="A3872" s="521"/>
      <c r="B3872" s="521"/>
      <c r="C3872" s="525"/>
      <c r="D3872" s="521"/>
      <c r="E3872" s="521"/>
      <c r="F3872" s="526"/>
      <c r="G3872" s="521"/>
    </row>
    <row r="3873" spans="1:7">
      <c r="A3873" s="521"/>
      <c r="B3873" s="521"/>
      <c r="C3873" s="525"/>
      <c r="D3873" s="521"/>
      <c r="E3873" s="521"/>
      <c r="F3873" s="526"/>
      <c r="G3873" s="521"/>
    </row>
    <row r="3874" spans="1:7">
      <c r="A3874" s="521"/>
      <c r="B3874" s="521"/>
      <c r="C3874" s="525"/>
      <c r="D3874" s="521"/>
      <c r="E3874" s="521"/>
      <c r="F3874" s="526"/>
      <c r="G3874" s="521"/>
    </row>
    <row r="3875" spans="1:7">
      <c r="A3875" s="521"/>
      <c r="B3875" s="521"/>
      <c r="C3875" s="525"/>
      <c r="D3875" s="521"/>
      <c r="E3875" s="521"/>
      <c r="F3875" s="526"/>
      <c r="G3875" s="521"/>
    </row>
    <row r="3876" spans="1:7">
      <c r="A3876" s="521"/>
      <c r="B3876" s="521"/>
      <c r="C3876" s="525"/>
      <c r="D3876" s="521"/>
      <c r="E3876" s="521"/>
      <c r="F3876" s="526"/>
      <c r="G3876" s="521"/>
    </row>
    <row r="3877" spans="1:7">
      <c r="A3877" s="521"/>
      <c r="B3877" s="521"/>
      <c r="C3877" s="525"/>
      <c r="D3877" s="521"/>
      <c r="E3877" s="521"/>
      <c r="F3877" s="526"/>
      <c r="G3877" s="521"/>
    </row>
    <row r="3878" spans="1:7">
      <c r="A3878" s="521"/>
      <c r="B3878" s="521"/>
      <c r="C3878" s="525"/>
      <c r="D3878" s="521"/>
      <c r="E3878" s="521"/>
      <c r="F3878" s="526"/>
      <c r="G3878" s="521"/>
    </row>
    <row r="3879" spans="1:7">
      <c r="A3879" s="521"/>
      <c r="B3879" s="521"/>
      <c r="C3879" s="525"/>
      <c r="D3879" s="521"/>
      <c r="E3879" s="521"/>
      <c r="F3879" s="526"/>
      <c r="G3879" s="521"/>
    </row>
    <row r="3880" spans="1:7">
      <c r="A3880" s="521"/>
      <c r="B3880" s="521"/>
      <c r="C3880" s="525"/>
      <c r="D3880" s="521"/>
      <c r="E3880" s="521"/>
      <c r="F3880" s="526"/>
      <c r="G3880" s="521"/>
    </row>
    <row r="3881" spans="1:7">
      <c r="A3881" s="521"/>
      <c r="B3881" s="521"/>
      <c r="C3881" s="525"/>
      <c r="D3881" s="521"/>
      <c r="E3881" s="521"/>
      <c r="F3881" s="526"/>
      <c r="G3881" s="521"/>
    </row>
    <row r="3882" spans="1:7">
      <c r="A3882" s="521"/>
      <c r="B3882" s="521"/>
      <c r="C3882" s="525"/>
      <c r="D3882" s="521"/>
      <c r="E3882" s="521"/>
      <c r="F3882" s="526"/>
      <c r="G3882" s="521"/>
    </row>
    <row r="3883" spans="1:7">
      <c r="A3883" s="521"/>
      <c r="B3883" s="521"/>
      <c r="C3883" s="525"/>
      <c r="D3883" s="521"/>
      <c r="E3883" s="521"/>
      <c r="F3883" s="526"/>
      <c r="G3883" s="521"/>
    </row>
    <row r="3884" spans="1:7">
      <c r="A3884" s="521"/>
      <c r="B3884" s="521"/>
      <c r="C3884" s="525"/>
      <c r="D3884" s="521"/>
      <c r="E3884" s="521"/>
      <c r="F3884" s="526"/>
      <c r="G3884" s="521"/>
    </row>
    <row r="3885" spans="1:7">
      <c r="A3885" s="521"/>
      <c r="B3885" s="521"/>
      <c r="C3885" s="525"/>
      <c r="D3885" s="521"/>
      <c r="E3885" s="521"/>
      <c r="F3885" s="526"/>
      <c r="G3885" s="521"/>
    </row>
    <row r="3886" spans="1:7">
      <c r="A3886" s="521"/>
      <c r="B3886" s="521"/>
      <c r="C3886" s="525"/>
      <c r="D3886" s="521"/>
      <c r="E3886" s="521"/>
      <c r="F3886" s="526"/>
      <c r="G3886" s="521"/>
    </row>
    <row r="3887" spans="1:7">
      <c r="A3887" s="521"/>
      <c r="B3887" s="521"/>
      <c r="C3887" s="525"/>
      <c r="D3887" s="521"/>
      <c r="E3887" s="521"/>
      <c r="F3887" s="526"/>
      <c r="G3887" s="521"/>
    </row>
    <row r="3888" spans="1:7">
      <c r="A3888" s="521"/>
      <c r="B3888" s="521"/>
      <c r="C3888" s="525"/>
      <c r="D3888" s="521"/>
      <c r="E3888" s="521"/>
      <c r="F3888" s="526"/>
      <c r="G3888" s="521"/>
    </row>
    <row r="3889" spans="1:7">
      <c r="A3889" s="521"/>
      <c r="B3889" s="521"/>
      <c r="C3889" s="525"/>
      <c r="D3889" s="521"/>
      <c r="E3889" s="521"/>
      <c r="F3889" s="526"/>
      <c r="G3889" s="521"/>
    </row>
    <row r="3890" spans="1:7">
      <c r="A3890" s="521"/>
      <c r="B3890" s="521"/>
      <c r="C3890" s="525"/>
      <c r="D3890" s="521"/>
      <c r="E3890" s="521"/>
      <c r="F3890" s="526"/>
      <c r="G3890" s="521"/>
    </row>
    <row r="3891" spans="1:7">
      <c r="A3891" s="521"/>
      <c r="B3891" s="521"/>
      <c r="C3891" s="525"/>
      <c r="D3891" s="521"/>
      <c r="E3891" s="521"/>
      <c r="F3891" s="526"/>
      <c r="G3891" s="521"/>
    </row>
    <row r="3892" spans="1:7">
      <c r="A3892" s="521"/>
      <c r="B3892" s="521"/>
      <c r="C3892" s="525"/>
      <c r="D3892" s="521"/>
      <c r="E3892" s="521"/>
      <c r="F3892" s="526"/>
      <c r="G3892" s="521"/>
    </row>
    <row r="3893" spans="1:7">
      <c r="A3893" s="521"/>
      <c r="B3893" s="521"/>
      <c r="C3893" s="525"/>
      <c r="D3893" s="521"/>
      <c r="E3893" s="521"/>
      <c r="F3893" s="526"/>
      <c r="G3893" s="521"/>
    </row>
    <row r="3894" spans="1:7">
      <c r="A3894" s="521"/>
      <c r="B3894" s="521"/>
      <c r="C3894" s="525"/>
      <c r="D3894" s="521"/>
      <c r="E3894" s="521"/>
      <c r="F3894" s="526"/>
      <c r="G3894" s="521"/>
    </row>
    <row r="3895" spans="1:7">
      <c r="A3895" s="521"/>
      <c r="B3895" s="521"/>
      <c r="C3895" s="525"/>
      <c r="D3895" s="521"/>
      <c r="E3895" s="521"/>
      <c r="F3895" s="526"/>
      <c r="G3895" s="521"/>
    </row>
    <row r="3896" spans="1:7">
      <c r="A3896" s="521"/>
      <c r="B3896" s="521"/>
      <c r="C3896" s="525"/>
      <c r="D3896" s="521"/>
      <c r="E3896" s="521"/>
      <c r="F3896" s="526"/>
      <c r="G3896" s="521"/>
    </row>
    <row r="3897" spans="1:7">
      <c r="A3897" s="521"/>
      <c r="B3897" s="521"/>
      <c r="C3897" s="525"/>
      <c r="D3897" s="521"/>
      <c r="E3897" s="521"/>
      <c r="F3897" s="526"/>
      <c r="G3897" s="521"/>
    </row>
    <row r="3898" spans="1:7">
      <c r="A3898" s="521"/>
      <c r="B3898" s="521"/>
      <c r="C3898" s="525"/>
      <c r="D3898" s="521"/>
      <c r="E3898" s="521"/>
      <c r="F3898" s="526"/>
      <c r="G3898" s="521"/>
    </row>
    <row r="3899" spans="1:7">
      <c r="A3899" s="521"/>
      <c r="B3899" s="521"/>
      <c r="C3899" s="525"/>
      <c r="D3899" s="521"/>
      <c r="E3899" s="521"/>
      <c r="F3899" s="526"/>
      <c r="G3899" s="521"/>
    </row>
    <row r="3900" spans="1:7">
      <c r="A3900" s="521"/>
      <c r="B3900" s="521"/>
      <c r="C3900" s="525"/>
      <c r="D3900" s="521"/>
      <c r="E3900" s="521"/>
      <c r="F3900" s="526"/>
      <c r="G3900" s="521"/>
    </row>
    <row r="3901" spans="1:7">
      <c r="A3901" s="521"/>
      <c r="B3901" s="521"/>
      <c r="C3901" s="525"/>
      <c r="D3901" s="521"/>
      <c r="E3901" s="521"/>
      <c r="F3901" s="526"/>
      <c r="G3901" s="521"/>
    </row>
    <row r="3902" spans="1:7">
      <c r="A3902" s="521"/>
      <c r="B3902" s="521"/>
      <c r="C3902" s="525"/>
      <c r="D3902" s="521"/>
      <c r="E3902" s="521"/>
      <c r="F3902" s="526"/>
      <c r="G3902" s="521"/>
    </row>
    <row r="3903" spans="1:7">
      <c r="A3903" s="521"/>
      <c r="B3903" s="521"/>
      <c r="C3903" s="525"/>
      <c r="D3903" s="521"/>
      <c r="E3903" s="521"/>
      <c r="F3903" s="526"/>
      <c r="G3903" s="521"/>
    </row>
    <row r="3904" spans="1:7">
      <c r="A3904" s="521"/>
      <c r="B3904" s="521"/>
      <c r="C3904" s="525"/>
      <c r="D3904" s="521"/>
      <c r="E3904" s="521"/>
      <c r="F3904" s="526"/>
      <c r="G3904" s="521"/>
    </row>
    <row r="3905" spans="1:7">
      <c r="A3905" s="521"/>
      <c r="B3905" s="521"/>
      <c r="C3905" s="525"/>
      <c r="D3905" s="521"/>
      <c r="E3905" s="521"/>
      <c r="F3905" s="526"/>
      <c r="G3905" s="521"/>
    </row>
    <row r="3906" spans="1:7">
      <c r="A3906" s="521"/>
      <c r="B3906" s="521"/>
      <c r="C3906" s="525"/>
      <c r="D3906" s="521"/>
      <c r="E3906" s="521"/>
      <c r="F3906" s="526"/>
      <c r="G3906" s="521"/>
    </row>
    <row r="3907" spans="1:7">
      <c r="A3907" s="521"/>
      <c r="B3907" s="521"/>
      <c r="C3907" s="525"/>
      <c r="D3907" s="521"/>
      <c r="E3907" s="521"/>
      <c r="F3907" s="526"/>
      <c r="G3907" s="521"/>
    </row>
    <row r="3908" spans="1:7">
      <c r="A3908" s="521"/>
      <c r="B3908" s="521"/>
      <c r="C3908" s="525"/>
      <c r="D3908" s="521"/>
      <c r="E3908" s="521"/>
      <c r="F3908" s="526"/>
      <c r="G3908" s="521"/>
    </row>
    <row r="3909" spans="1:7">
      <c r="A3909" s="521"/>
      <c r="B3909" s="521"/>
      <c r="C3909" s="525"/>
      <c r="D3909" s="521"/>
      <c r="E3909" s="521"/>
      <c r="F3909" s="526"/>
      <c r="G3909" s="521"/>
    </row>
    <row r="3910" spans="1:7">
      <c r="A3910" s="521"/>
      <c r="B3910" s="521"/>
      <c r="C3910" s="525"/>
      <c r="D3910" s="521"/>
      <c r="E3910" s="521"/>
      <c r="F3910" s="526"/>
      <c r="G3910" s="521"/>
    </row>
    <row r="3911" spans="1:7">
      <c r="A3911" s="521"/>
      <c r="B3911" s="521"/>
      <c r="C3911" s="525"/>
      <c r="D3911" s="521"/>
      <c r="E3911" s="521"/>
      <c r="F3911" s="526"/>
      <c r="G3911" s="521"/>
    </row>
    <row r="3912" spans="1:7">
      <c r="A3912" s="521"/>
      <c r="B3912" s="521"/>
      <c r="C3912" s="525"/>
      <c r="D3912" s="521"/>
      <c r="E3912" s="521"/>
      <c r="F3912" s="526"/>
      <c r="G3912" s="521"/>
    </row>
    <row r="3913" spans="1:7">
      <c r="A3913" s="521"/>
      <c r="B3913" s="521"/>
      <c r="C3913" s="525"/>
      <c r="D3913" s="521"/>
      <c r="E3913" s="521"/>
      <c r="F3913" s="526"/>
      <c r="G3913" s="521"/>
    </row>
    <row r="3914" spans="1:7">
      <c r="A3914" s="521"/>
      <c r="B3914" s="521"/>
      <c r="C3914" s="525"/>
      <c r="D3914" s="521"/>
      <c r="E3914" s="521"/>
      <c r="F3914" s="526"/>
      <c r="G3914" s="521"/>
    </row>
    <row r="3915" spans="1:7">
      <c r="A3915" s="521"/>
      <c r="B3915" s="521"/>
      <c r="C3915" s="525"/>
      <c r="D3915" s="521"/>
      <c r="E3915" s="521"/>
      <c r="F3915" s="526"/>
      <c r="G3915" s="521"/>
    </row>
    <row r="3916" spans="1:7">
      <c r="A3916" s="521"/>
      <c r="B3916" s="521"/>
      <c r="C3916" s="525"/>
      <c r="D3916" s="521"/>
      <c r="E3916" s="521"/>
      <c r="F3916" s="526"/>
      <c r="G3916" s="521"/>
    </row>
    <row r="3917" spans="1:7">
      <c r="A3917" s="521"/>
      <c r="B3917" s="521"/>
      <c r="C3917" s="525"/>
      <c r="D3917" s="521"/>
      <c r="E3917" s="521"/>
      <c r="F3917" s="526"/>
      <c r="G3917" s="521"/>
    </row>
    <row r="3918" spans="1:7">
      <c r="A3918" s="521"/>
      <c r="B3918" s="521"/>
      <c r="C3918" s="525"/>
      <c r="D3918" s="521"/>
      <c r="E3918" s="521"/>
      <c r="F3918" s="526"/>
      <c r="G3918" s="521"/>
    </row>
    <row r="3919" spans="1:7">
      <c r="A3919" s="521"/>
      <c r="B3919" s="521"/>
      <c r="C3919" s="525"/>
      <c r="D3919" s="521"/>
      <c r="E3919" s="521"/>
      <c r="F3919" s="526"/>
      <c r="G3919" s="521"/>
    </row>
    <row r="3920" spans="1:7">
      <c r="A3920" s="521"/>
      <c r="B3920" s="521"/>
      <c r="C3920" s="525"/>
      <c r="D3920" s="521"/>
      <c r="E3920" s="521"/>
      <c r="F3920" s="526"/>
      <c r="G3920" s="521"/>
    </row>
    <row r="3921" spans="1:7">
      <c r="A3921" s="521"/>
      <c r="B3921" s="521"/>
      <c r="C3921" s="525"/>
      <c r="D3921" s="521"/>
      <c r="E3921" s="521"/>
      <c r="F3921" s="526"/>
      <c r="G3921" s="521"/>
    </row>
    <row r="3922" spans="1:7">
      <c r="A3922" s="521"/>
      <c r="B3922" s="521"/>
      <c r="C3922" s="525"/>
      <c r="D3922" s="521"/>
      <c r="E3922" s="521"/>
      <c r="F3922" s="526"/>
      <c r="G3922" s="521"/>
    </row>
    <row r="3923" spans="1:7">
      <c r="A3923" s="521"/>
      <c r="B3923" s="521"/>
      <c r="C3923" s="525"/>
      <c r="D3923" s="521"/>
      <c r="E3923" s="521"/>
      <c r="F3923" s="526"/>
      <c r="G3923" s="521"/>
    </row>
    <row r="3924" spans="1:7">
      <c r="A3924" s="521"/>
      <c r="B3924" s="521"/>
      <c r="C3924" s="525"/>
      <c r="D3924" s="521"/>
      <c r="E3924" s="521"/>
      <c r="F3924" s="526"/>
      <c r="G3924" s="521"/>
    </row>
    <row r="3925" spans="1:7">
      <c r="A3925" s="521"/>
      <c r="B3925" s="521"/>
      <c r="C3925" s="525"/>
      <c r="D3925" s="521"/>
      <c r="E3925" s="521"/>
      <c r="F3925" s="526"/>
      <c r="G3925" s="521"/>
    </row>
    <row r="3926" spans="1:7">
      <c r="A3926" s="521"/>
      <c r="B3926" s="521"/>
      <c r="C3926" s="525"/>
      <c r="D3926" s="521"/>
      <c r="E3926" s="521"/>
      <c r="F3926" s="526"/>
      <c r="G3926" s="521"/>
    </row>
    <row r="3927" spans="1:7">
      <c r="A3927" s="521"/>
      <c r="B3927" s="521"/>
      <c r="C3927" s="525"/>
      <c r="D3927" s="521"/>
      <c r="E3927" s="521"/>
      <c r="F3927" s="526"/>
      <c r="G3927" s="521"/>
    </row>
    <row r="3928" spans="1:7">
      <c r="A3928" s="521"/>
      <c r="B3928" s="521"/>
      <c r="C3928" s="525"/>
      <c r="D3928" s="521"/>
      <c r="E3928" s="521"/>
      <c r="F3928" s="526"/>
      <c r="G3928" s="521"/>
    </row>
    <row r="3929" spans="1:7">
      <c r="A3929" s="521"/>
      <c r="B3929" s="521"/>
      <c r="C3929" s="525"/>
      <c r="D3929" s="521"/>
      <c r="E3929" s="521"/>
      <c r="F3929" s="526"/>
      <c r="G3929" s="521"/>
    </row>
    <row r="3930" spans="1:7">
      <c r="A3930" s="521"/>
      <c r="B3930" s="521"/>
      <c r="C3930" s="525"/>
      <c r="D3930" s="521"/>
      <c r="E3930" s="521"/>
      <c r="F3930" s="526"/>
      <c r="G3930" s="521"/>
    </row>
    <row r="3931" spans="1:7">
      <c r="A3931" s="521"/>
      <c r="B3931" s="521"/>
      <c r="C3931" s="525"/>
      <c r="D3931" s="521"/>
      <c r="E3931" s="521"/>
      <c r="F3931" s="526"/>
      <c r="G3931" s="521"/>
    </row>
    <row r="3932" spans="1:7">
      <c r="A3932" s="521"/>
      <c r="B3932" s="521"/>
      <c r="C3932" s="525"/>
      <c r="D3932" s="521"/>
      <c r="E3932" s="521"/>
      <c r="F3932" s="526"/>
      <c r="G3932" s="521"/>
    </row>
    <row r="3933" spans="1:7">
      <c r="A3933" s="521"/>
      <c r="B3933" s="521"/>
      <c r="C3933" s="525"/>
      <c r="D3933" s="521"/>
      <c r="E3933" s="521"/>
      <c r="F3933" s="526"/>
      <c r="G3933" s="521"/>
    </row>
    <row r="3934" spans="1:7">
      <c r="A3934" s="521"/>
      <c r="B3934" s="521"/>
      <c r="C3934" s="525"/>
      <c r="D3934" s="521"/>
      <c r="E3934" s="521"/>
      <c r="F3934" s="526"/>
      <c r="G3934" s="521"/>
    </row>
    <row r="3935" spans="1:7">
      <c r="A3935" s="521"/>
      <c r="B3935" s="521"/>
      <c r="C3935" s="525"/>
      <c r="D3935" s="521"/>
      <c r="E3935" s="521"/>
      <c r="F3935" s="526"/>
      <c r="G3935" s="521"/>
    </row>
    <row r="3936" spans="1:7">
      <c r="A3936" s="521"/>
      <c r="B3936" s="521"/>
      <c r="C3936" s="525"/>
      <c r="D3936" s="521"/>
      <c r="E3936" s="521"/>
      <c r="F3936" s="526"/>
      <c r="G3936" s="521"/>
    </row>
    <row r="3937" spans="1:7">
      <c r="A3937" s="521"/>
      <c r="B3937" s="521"/>
      <c r="C3937" s="525"/>
      <c r="D3937" s="521"/>
      <c r="E3937" s="521"/>
      <c r="F3937" s="526"/>
      <c r="G3937" s="521"/>
    </row>
    <row r="3938" spans="1:7">
      <c r="A3938" s="521"/>
      <c r="B3938" s="521"/>
      <c r="C3938" s="525"/>
      <c r="D3938" s="521"/>
      <c r="E3938" s="521"/>
      <c r="F3938" s="526"/>
      <c r="G3938" s="521"/>
    </row>
    <row r="3939" spans="1:7">
      <c r="A3939" s="521"/>
      <c r="B3939" s="521"/>
      <c r="C3939" s="525"/>
      <c r="D3939" s="521"/>
      <c r="E3939" s="521"/>
      <c r="F3939" s="526"/>
      <c r="G3939" s="521"/>
    </row>
    <row r="3940" spans="1:7">
      <c r="A3940" s="521"/>
      <c r="B3940" s="521"/>
      <c r="C3940" s="525"/>
      <c r="D3940" s="521"/>
      <c r="E3940" s="521"/>
      <c r="F3940" s="526"/>
      <c r="G3940" s="521"/>
    </row>
    <row r="3941" spans="1:7">
      <c r="A3941" s="521"/>
      <c r="B3941" s="521"/>
      <c r="C3941" s="525"/>
      <c r="D3941" s="521"/>
      <c r="E3941" s="521"/>
      <c r="F3941" s="526"/>
      <c r="G3941" s="521"/>
    </row>
    <row r="3942" spans="1:7">
      <c r="A3942" s="521"/>
      <c r="B3942" s="521"/>
      <c r="C3942" s="525"/>
      <c r="D3942" s="521"/>
      <c r="E3942" s="521"/>
      <c r="F3942" s="526"/>
      <c r="G3942" s="521"/>
    </row>
    <row r="3943" spans="1:7">
      <c r="A3943" s="521"/>
      <c r="B3943" s="521"/>
      <c r="C3943" s="525"/>
      <c r="D3943" s="521"/>
      <c r="E3943" s="521"/>
      <c r="F3943" s="526"/>
      <c r="G3943" s="521"/>
    </row>
    <row r="3944" spans="1:7">
      <c r="A3944" s="521"/>
      <c r="B3944" s="521"/>
      <c r="C3944" s="525"/>
      <c r="D3944" s="521"/>
      <c r="E3944" s="521"/>
      <c r="F3944" s="526"/>
      <c r="G3944" s="521"/>
    </row>
    <row r="3945" spans="1:7">
      <c r="A3945" s="521"/>
      <c r="B3945" s="521"/>
      <c r="C3945" s="525"/>
      <c r="D3945" s="521"/>
      <c r="E3945" s="521"/>
      <c r="F3945" s="526"/>
      <c r="G3945" s="521"/>
    </row>
    <row r="3946" spans="1:7">
      <c r="A3946" s="521"/>
      <c r="B3946" s="521"/>
      <c r="C3946" s="525"/>
      <c r="D3946" s="521"/>
      <c r="E3946" s="521"/>
      <c r="F3946" s="526"/>
      <c r="G3946" s="521"/>
    </row>
    <row r="3947" spans="1:7">
      <c r="A3947" s="521"/>
      <c r="B3947" s="521"/>
      <c r="C3947" s="525"/>
      <c r="D3947" s="521"/>
      <c r="E3947" s="521"/>
      <c r="F3947" s="526"/>
      <c r="G3947" s="521"/>
    </row>
    <row r="3948" spans="1:7">
      <c r="A3948" s="521"/>
      <c r="B3948" s="521"/>
      <c r="C3948" s="525"/>
      <c r="D3948" s="521"/>
      <c r="E3948" s="521"/>
      <c r="F3948" s="526"/>
      <c r="G3948" s="521"/>
    </row>
    <row r="3949" spans="1:7">
      <c r="A3949" s="521"/>
      <c r="B3949" s="521"/>
      <c r="C3949" s="525"/>
      <c r="D3949" s="521"/>
      <c r="E3949" s="521"/>
      <c r="F3949" s="526"/>
      <c r="G3949" s="521"/>
    </row>
    <row r="3950" spans="1:7">
      <c r="A3950" s="521"/>
      <c r="B3950" s="521"/>
      <c r="C3950" s="525"/>
      <c r="D3950" s="521"/>
      <c r="E3950" s="521"/>
      <c r="F3950" s="526"/>
      <c r="G3950" s="521"/>
    </row>
    <row r="3951" spans="1:7">
      <c r="A3951" s="521"/>
      <c r="B3951" s="521"/>
      <c r="C3951" s="525"/>
      <c r="D3951" s="521"/>
      <c r="E3951" s="521"/>
      <c r="F3951" s="526"/>
      <c r="G3951" s="521"/>
    </row>
    <row r="3952" spans="1:7">
      <c r="A3952" s="521"/>
      <c r="B3952" s="521"/>
      <c r="C3952" s="525"/>
      <c r="D3952" s="521"/>
      <c r="E3952" s="521"/>
      <c r="F3952" s="526"/>
      <c r="G3952" s="521"/>
    </row>
    <row r="3953" spans="1:7">
      <c r="A3953" s="521"/>
      <c r="B3953" s="521"/>
      <c r="C3953" s="525"/>
      <c r="D3953" s="521"/>
      <c r="E3953" s="521"/>
      <c r="F3953" s="526"/>
      <c r="G3953" s="521"/>
    </row>
    <row r="3954" spans="1:7">
      <c r="A3954" s="521"/>
      <c r="B3954" s="521"/>
      <c r="C3954" s="525"/>
      <c r="D3954" s="521"/>
      <c r="E3954" s="521"/>
      <c r="F3954" s="526"/>
      <c r="G3954" s="521"/>
    </row>
    <row r="3955" spans="1:7">
      <c r="A3955" s="521"/>
      <c r="B3955" s="521"/>
      <c r="C3955" s="525"/>
      <c r="D3955" s="521"/>
      <c r="E3955" s="521"/>
      <c r="F3955" s="526"/>
      <c r="G3955" s="521"/>
    </row>
    <row r="3956" spans="1:7">
      <c r="A3956" s="521"/>
      <c r="B3956" s="521"/>
      <c r="C3956" s="525"/>
      <c r="D3956" s="521"/>
      <c r="E3956" s="521"/>
      <c r="F3956" s="526"/>
      <c r="G3956" s="521"/>
    </row>
    <row r="3957" spans="1:7">
      <c r="A3957" s="521"/>
      <c r="B3957" s="521"/>
      <c r="C3957" s="525"/>
      <c r="D3957" s="521"/>
      <c r="E3957" s="521"/>
      <c r="F3957" s="526"/>
      <c r="G3957" s="521"/>
    </row>
    <row r="3958" spans="1:7">
      <c r="A3958" s="521"/>
      <c r="B3958" s="521"/>
      <c r="C3958" s="525"/>
      <c r="D3958" s="521"/>
      <c r="E3958" s="521"/>
      <c r="F3958" s="526"/>
      <c r="G3958" s="521"/>
    </row>
    <row r="3959" spans="1:7">
      <c r="A3959" s="521"/>
      <c r="B3959" s="521"/>
      <c r="C3959" s="525"/>
      <c r="D3959" s="521"/>
      <c r="E3959" s="521"/>
      <c r="F3959" s="526"/>
      <c r="G3959" s="521"/>
    </row>
    <row r="3960" spans="1:7">
      <c r="A3960" s="521"/>
      <c r="B3960" s="521"/>
      <c r="C3960" s="525"/>
      <c r="D3960" s="521"/>
      <c r="E3960" s="521"/>
      <c r="F3960" s="526"/>
      <c r="G3960" s="521"/>
    </row>
    <row r="3961" spans="1:7">
      <c r="A3961" s="521"/>
      <c r="B3961" s="521"/>
      <c r="C3961" s="525"/>
      <c r="D3961" s="521"/>
      <c r="E3961" s="521"/>
      <c r="F3961" s="526"/>
      <c r="G3961" s="521"/>
    </row>
    <row r="3962" spans="1:7">
      <c r="A3962" s="521"/>
      <c r="B3962" s="521"/>
      <c r="C3962" s="525"/>
      <c r="D3962" s="521"/>
      <c r="E3962" s="521"/>
      <c r="F3962" s="526"/>
      <c r="G3962" s="521"/>
    </row>
    <row r="3963" spans="1:7">
      <c r="A3963" s="521"/>
      <c r="B3963" s="521"/>
      <c r="C3963" s="525"/>
      <c r="D3963" s="521"/>
      <c r="E3963" s="521"/>
      <c r="F3963" s="526"/>
      <c r="G3963" s="521"/>
    </row>
    <row r="3964" spans="1:7">
      <c r="A3964" s="521"/>
      <c r="B3964" s="521"/>
      <c r="C3964" s="525"/>
      <c r="D3964" s="521"/>
      <c r="E3964" s="521"/>
      <c r="F3964" s="526"/>
      <c r="G3964" s="521"/>
    </row>
    <row r="3965" spans="1:7">
      <c r="A3965" s="521"/>
      <c r="B3965" s="521"/>
      <c r="C3965" s="525"/>
      <c r="D3965" s="521"/>
      <c r="E3965" s="521"/>
      <c r="F3965" s="526"/>
      <c r="G3965" s="521"/>
    </row>
    <row r="3966" spans="1:7">
      <c r="A3966" s="521"/>
      <c r="B3966" s="521"/>
      <c r="C3966" s="525"/>
      <c r="D3966" s="521"/>
      <c r="E3966" s="521"/>
      <c r="F3966" s="526"/>
      <c r="G3966" s="521"/>
    </row>
    <row r="3967" spans="1:7">
      <c r="A3967" s="521"/>
      <c r="B3967" s="521"/>
      <c r="C3967" s="525"/>
      <c r="D3967" s="521"/>
      <c r="E3967" s="521"/>
      <c r="F3967" s="526"/>
      <c r="G3967" s="521"/>
    </row>
    <row r="3968" spans="1:7">
      <c r="A3968" s="521"/>
      <c r="B3968" s="521"/>
      <c r="C3968" s="525"/>
      <c r="D3968" s="521"/>
      <c r="E3968" s="521"/>
      <c r="F3968" s="526"/>
      <c r="G3968" s="521"/>
    </row>
    <row r="3969" spans="1:7">
      <c r="A3969" s="521"/>
      <c r="B3969" s="521"/>
      <c r="C3969" s="525"/>
      <c r="D3969" s="521"/>
      <c r="E3969" s="521"/>
      <c r="F3969" s="526"/>
      <c r="G3969" s="521"/>
    </row>
    <row r="3970" spans="1:7">
      <c r="A3970" s="521"/>
      <c r="B3970" s="521"/>
      <c r="C3970" s="525"/>
      <c r="D3970" s="521"/>
      <c r="E3970" s="521"/>
      <c r="F3970" s="526"/>
      <c r="G3970" s="521"/>
    </row>
    <row r="3971" spans="1:7">
      <c r="A3971" s="521"/>
      <c r="B3971" s="521"/>
      <c r="C3971" s="525"/>
      <c r="D3971" s="521"/>
      <c r="E3971" s="521"/>
      <c r="F3971" s="526"/>
      <c r="G3971" s="521"/>
    </row>
    <row r="3972" spans="1:7">
      <c r="A3972" s="521"/>
      <c r="B3972" s="521"/>
      <c r="C3972" s="525"/>
      <c r="D3972" s="521"/>
      <c r="E3972" s="521"/>
      <c r="F3972" s="526"/>
      <c r="G3972" s="521"/>
    </row>
    <row r="3973" spans="1:7">
      <c r="A3973" s="521"/>
      <c r="B3973" s="521"/>
      <c r="C3973" s="525"/>
      <c r="D3973" s="521"/>
      <c r="E3973" s="521"/>
      <c r="F3973" s="526"/>
      <c r="G3973" s="521"/>
    </row>
    <row r="3974" spans="1:7">
      <c r="A3974" s="521"/>
      <c r="B3974" s="521"/>
      <c r="C3974" s="525"/>
      <c r="D3974" s="521"/>
      <c r="E3974" s="521"/>
      <c r="F3974" s="526"/>
      <c r="G3974" s="521"/>
    </row>
    <row r="3975" spans="1:7">
      <c r="A3975" s="521"/>
      <c r="B3975" s="521"/>
      <c r="C3975" s="525"/>
      <c r="D3975" s="521"/>
      <c r="E3975" s="521"/>
      <c r="F3975" s="526"/>
      <c r="G3975" s="521"/>
    </row>
    <row r="3976" spans="1:7">
      <c r="A3976" s="521"/>
      <c r="B3976" s="521"/>
      <c r="C3976" s="525"/>
      <c r="D3976" s="521"/>
      <c r="E3976" s="521"/>
      <c r="F3976" s="526"/>
      <c r="G3976" s="521"/>
    </row>
    <row r="3977" spans="1:7">
      <c r="A3977" s="521"/>
      <c r="B3977" s="521"/>
      <c r="C3977" s="525"/>
      <c r="D3977" s="521"/>
      <c r="E3977" s="521"/>
      <c r="F3977" s="526"/>
      <c r="G3977" s="521"/>
    </row>
    <row r="3978" spans="1:7">
      <c r="A3978" s="521"/>
      <c r="B3978" s="521"/>
      <c r="C3978" s="525"/>
      <c r="D3978" s="521"/>
      <c r="E3978" s="521"/>
      <c r="F3978" s="526"/>
      <c r="G3978" s="521"/>
    </row>
    <row r="3979" spans="1:7">
      <c r="A3979" s="521"/>
      <c r="B3979" s="521"/>
      <c r="C3979" s="525"/>
      <c r="D3979" s="521"/>
      <c r="E3979" s="521"/>
      <c r="F3979" s="526"/>
      <c r="G3979" s="521"/>
    </row>
    <row r="3980" spans="1:7">
      <c r="A3980" s="521"/>
      <c r="B3980" s="521"/>
      <c r="C3980" s="525"/>
      <c r="D3980" s="521"/>
      <c r="E3980" s="521"/>
      <c r="F3980" s="526"/>
      <c r="G3980" s="521"/>
    </row>
    <row r="3981" spans="1:7">
      <c r="A3981" s="521"/>
      <c r="B3981" s="521"/>
      <c r="C3981" s="525"/>
      <c r="D3981" s="521"/>
      <c r="E3981" s="521"/>
      <c r="F3981" s="526"/>
      <c r="G3981" s="521"/>
    </row>
    <row r="3982" spans="1:7">
      <c r="A3982" s="521"/>
      <c r="B3982" s="521"/>
      <c r="C3982" s="525"/>
      <c r="D3982" s="521"/>
      <c r="E3982" s="521"/>
      <c r="F3982" s="526"/>
      <c r="G3982" s="521"/>
    </row>
    <row r="3983" spans="1:7">
      <c r="A3983" s="521"/>
      <c r="B3983" s="521"/>
      <c r="C3983" s="525"/>
      <c r="D3983" s="521"/>
      <c r="E3983" s="521"/>
      <c r="F3983" s="526"/>
      <c r="G3983" s="521"/>
    </row>
    <row r="3984" spans="1:7">
      <c r="A3984" s="521"/>
      <c r="B3984" s="521"/>
      <c r="C3984" s="525"/>
      <c r="D3984" s="521"/>
      <c r="E3984" s="521"/>
      <c r="F3984" s="526"/>
      <c r="G3984" s="521"/>
    </row>
    <row r="3985" spans="1:7">
      <c r="A3985" s="521"/>
      <c r="B3985" s="521"/>
      <c r="C3985" s="525"/>
      <c r="D3985" s="521"/>
      <c r="E3985" s="521"/>
      <c r="F3985" s="526"/>
      <c r="G3985" s="521"/>
    </row>
    <row r="3986" spans="1:7">
      <c r="A3986" s="521"/>
      <c r="B3986" s="521"/>
      <c r="C3986" s="525"/>
      <c r="D3986" s="521"/>
      <c r="E3986" s="521"/>
      <c r="F3986" s="526"/>
      <c r="G3986" s="521"/>
    </row>
    <row r="3987" spans="1:7">
      <c r="A3987" s="521"/>
      <c r="B3987" s="521"/>
      <c r="C3987" s="525"/>
      <c r="D3987" s="521"/>
      <c r="E3987" s="521"/>
      <c r="F3987" s="526"/>
      <c r="G3987" s="521"/>
    </row>
    <row r="3988" spans="1:7">
      <c r="A3988" s="521"/>
      <c r="B3988" s="521"/>
      <c r="C3988" s="525"/>
      <c r="D3988" s="521"/>
      <c r="E3988" s="521"/>
      <c r="F3988" s="526"/>
      <c r="G3988" s="521"/>
    </row>
    <row r="3989" spans="1:7">
      <c r="A3989" s="521"/>
      <c r="B3989" s="521"/>
      <c r="C3989" s="525"/>
      <c r="D3989" s="521"/>
      <c r="E3989" s="521"/>
      <c r="F3989" s="526"/>
      <c r="G3989" s="521"/>
    </row>
    <row r="3990" spans="1:7">
      <c r="A3990" s="521"/>
      <c r="B3990" s="521"/>
      <c r="C3990" s="525"/>
      <c r="D3990" s="521"/>
      <c r="E3990" s="521"/>
      <c r="F3990" s="526"/>
      <c r="G3990" s="521"/>
    </row>
    <row r="3991" spans="1:7">
      <c r="A3991" s="521"/>
      <c r="B3991" s="521"/>
      <c r="C3991" s="525"/>
      <c r="D3991" s="521"/>
      <c r="E3991" s="521"/>
      <c r="F3991" s="526"/>
      <c r="G3991" s="521"/>
    </row>
    <row r="3992" spans="1:7">
      <c r="A3992" s="521"/>
      <c r="B3992" s="521"/>
      <c r="C3992" s="525"/>
      <c r="D3992" s="521"/>
      <c r="E3992" s="521"/>
      <c r="F3992" s="526"/>
      <c r="G3992" s="521"/>
    </row>
    <row r="3993" spans="1:7">
      <c r="A3993" s="521"/>
      <c r="B3993" s="521"/>
      <c r="C3993" s="525"/>
      <c r="D3993" s="521"/>
      <c r="E3993" s="521"/>
      <c r="F3993" s="526"/>
      <c r="G3993" s="521"/>
    </row>
    <row r="3994" spans="1:7">
      <c r="A3994" s="521"/>
      <c r="B3994" s="521"/>
      <c r="C3994" s="525"/>
      <c r="D3994" s="521"/>
      <c r="E3994" s="521"/>
      <c r="F3994" s="526"/>
      <c r="G3994" s="521"/>
    </row>
    <row r="3995" spans="1:7">
      <c r="A3995" s="521"/>
      <c r="B3995" s="521"/>
      <c r="C3995" s="525"/>
      <c r="D3995" s="521"/>
      <c r="E3995" s="521"/>
      <c r="F3995" s="526"/>
      <c r="G3995" s="521"/>
    </row>
    <row r="3996" spans="1:7">
      <c r="A3996" s="521"/>
      <c r="B3996" s="521"/>
      <c r="C3996" s="525"/>
      <c r="D3996" s="521"/>
      <c r="E3996" s="521"/>
      <c r="F3996" s="526"/>
      <c r="G3996" s="521"/>
    </row>
    <row r="3997" spans="1:7">
      <c r="A3997" s="521"/>
      <c r="B3997" s="521"/>
      <c r="C3997" s="525"/>
      <c r="D3997" s="521"/>
      <c r="E3997" s="521"/>
      <c r="F3997" s="526"/>
      <c r="G3997" s="521"/>
    </row>
    <row r="3998" spans="1:7">
      <c r="A3998" s="521"/>
      <c r="B3998" s="521"/>
      <c r="C3998" s="525"/>
      <c r="D3998" s="521"/>
      <c r="E3998" s="521"/>
      <c r="F3998" s="526"/>
      <c r="G3998" s="521"/>
    </row>
    <row r="3999" spans="1:7">
      <c r="A3999" s="521"/>
      <c r="B3999" s="521"/>
      <c r="C3999" s="525"/>
      <c r="D3999" s="521"/>
      <c r="E3999" s="521"/>
      <c r="F3999" s="526"/>
      <c r="G3999" s="521"/>
    </row>
    <row r="4000" spans="1:7">
      <c r="A4000" s="521"/>
      <c r="B4000" s="521"/>
      <c r="C4000" s="525"/>
      <c r="D4000" s="521"/>
      <c r="E4000" s="521"/>
      <c r="F4000" s="526"/>
      <c r="G4000" s="521"/>
    </row>
    <row r="4001" spans="1:7">
      <c r="A4001" s="521"/>
      <c r="B4001" s="521"/>
      <c r="C4001" s="525"/>
      <c r="D4001" s="521"/>
      <c r="E4001" s="521"/>
      <c r="F4001" s="526"/>
      <c r="G4001" s="521"/>
    </row>
    <row r="4002" spans="1:7">
      <c r="A4002" s="521"/>
      <c r="B4002" s="521"/>
      <c r="C4002" s="525"/>
      <c r="D4002" s="521"/>
      <c r="E4002" s="521"/>
      <c r="F4002" s="526"/>
      <c r="G4002" s="521"/>
    </row>
    <row r="4003" spans="1:7">
      <c r="A4003" s="521"/>
      <c r="B4003" s="521"/>
      <c r="C4003" s="525"/>
      <c r="D4003" s="521"/>
      <c r="E4003" s="521"/>
      <c r="F4003" s="526"/>
      <c r="G4003" s="521"/>
    </row>
    <row r="4004" spans="1:7">
      <c r="A4004" s="521"/>
      <c r="B4004" s="521"/>
      <c r="C4004" s="525"/>
      <c r="D4004" s="521"/>
      <c r="E4004" s="521"/>
      <c r="F4004" s="526"/>
      <c r="G4004" s="521"/>
    </row>
    <row r="4005" spans="1:7">
      <c r="A4005" s="521"/>
      <c r="B4005" s="521"/>
      <c r="C4005" s="525"/>
      <c r="D4005" s="521"/>
      <c r="E4005" s="521"/>
      <c r="F4005" s="526"/>
      <c r="G4005" s="521"/>
    </row>
    <row r="4006" spans="1:7">
      <c r="A4006" s="521"/>
      <c r="B4006" s="521"/>
      <c r="C4006" s="525"/>
      <c r="D4006" s="521"/>
      <c r="E4006" s="521"/>
      <c r="F4006" s="526"/>
      <c r="G4006" s="521"/>
    </row>
    <row r="4007" spans="1:7">
      <c r="A4007" s="521"/>
      <c r="B4007" s="521"/>
      <c r="C4007" s="525"/>
      <c r="D4007" s="521"/>
      <c r="E4007" s="521"/>
      <c r="F4007" s="526"/>
      <c r="G4007" s="521"/>
    </row>
    <row r="4008" spans="1:7">
      <c r="A4008" s="521"/>
      <c r="B4008" s="521"/>
      <c r="C4008" s="525"/>
      <c r="D4008" s="521"/>
      <c r="E4008" s="521"/>
      <c r="F4008" s="526"/>
      <c r="G4008" s="521"/>
    </row>
    <row r="4009" spans="1:7">
      <c r="A4009" s="521"/>
      <c r="B4009" s="521"/>
      <c r="C4009" s="525"/>
      <c r="D4009" s="521"/>
      <c r="E4009" s="521"/>
      <c r="F4009" s="526"/>
      <c r="G4009" s="521"/>
    </row>
    <row r="4010" spans="1:7">
      <c r="A4010" s="521"/>
      <c r="B4010" s="521"/>
      <c r="C4010" s="525"/>
      <c r="D4010" s="521"/>
      <c r="E4010" s="521"/>
      <c r="F4010" s="526"/>
      <c r="G4010" s="521"/>
    </row>
    <row r="4011" spans="1:7">
      <c r="A4011" s="521"/>
      <c r="B4011" s="521"/>
      <c r="C4011" s="525"/>
      <c r="D4011" s="521"/>
      <c r="E4011" s="521"/>
      <c r="F4011" s="526"/>
      <c r="G4011" s="521"/>
    </row>
    <row r="4012" spans="1:7">
      <c r="A4012" s="521"/>
      <c r="B4012" s="521"/>
      <c r="C4012" s="525"/>
      <c r="D4012" s="521"/>
      <c r="E4012" s="521"/>
      <c r="F4012" s="526"/>
      <c r="G4012" s="521"/>
    </row>
    <row r="4013" spans="1:7">
      <c r="A4013" s="521"/>
      <c r="B4013" s="521"/>
      <c r="C4013" s="525"/>
      <c r="D4013" s="521"/>
      <c r="E4013" s="521"/>
      <c r="F4013" s="526"/>
      <c r="G4013" s="521"/>
    </row>
    <row r="4014" spans="1:7">
      <c r="A4014" s="521"/>
      <c r="B4014" s="521"/>
      <c r="C4014" s="525"/>
      <c r="D4014" s="521"/>
      <c r="E4014" s="521"/>
      <c r="F4014" s="526"/>
      <c r="G4014" s="521"/>
    </row>
    <row r="4015" spans="1:7">
      <c r="A4015" s="521"/>
      <c r="B4015" s="521"/>
      <c r="C4015" s="525"/>
      <c r="D4015" s="521"/>
      <c r="E4015" s="521"/>
      <c r="F4015" s="526"/>
      <c r="G4015" s="521"/>
    </row>
    <row r="4016" spans="1:7">
      <c r="A4016" s="521"/>
      <c r="B4016" s="521"/>
      <c r="C4016" s="525"/>
      <c r="D4016" s="521"/>
      <c r="E4016" s="521"/>
      <c r="F4016" s="526"/>
      <c r="G4016" s="521"/>
    </row>
    <row r="4017" spans="1:7">
      <c r="A4017" s="521"/>
      <c r="B4017" s="521"/>
      <c r="C4017" s="525"/>
      <c r="D4017" s="521"/>
      <c r="E4017" s="521"/>
      <c r="F4017" s="526"/>
      <c r="G4017" s="521"/>
    </row>
    <row r="4018" spans="1:7">
      <c r="A4018" s="521"/>
      <c r="B4018" s="521"/>
      <c r="C4018" s="525"/>
      <c r="D4018" s="521"/>
      <c r="E4018" s="521"/>
      <c r="F4018" s="526"/>
      <c r="G4018" s="521"/>
    </row>
    <row r="4019" spans="1:7">
      <c r="A4019" s="521"/>
      <c r="B4019" s="521"/>
      <c r="C4019" s="525"/>
      <c r="D4019" s="521"/>
      <c r="E4019" s="521"/>
      <c r="F4019" s="526"/>
      <c r="G4019" s="521"/>
    </row>
    <row r="4020" spans="1:7">
      <c r="A4020" s="521"/>
      <c r="B4020" s="521"/>
      <c r="C4020" s="525"/>
      <c r="D4020" s="521"/>
      <c r="E4020" s="521"/>
      <c r="F4020" s="526"/>
      <c r="G4020" s="521"/>
    </row>
    <row r="4021" spans="1:7">
      <c r="A4021" s="521"/>
      <c r="B4021" s="521"/>
      <c r="C4021" s="525"/>
      <c r="D4021" s="521"/>
      <c r="E4021" s="521"/>
      <c r="F4021" s="526"/>
      <c r="G4021" s="521"/>
    </row>
    <row r="4022" spans="1:7">
      <c r="A4022" s="521"/>
      <c r="B4022" s="521"/>
      <c r="C4022" s="525"/>
      <c r="D4022" s="521"/>
      <c r="E4022" s="521"/>
      <c r="F4022" s="526"/>
      <c r="G4022" s="521"/>
    </row>
    <row r="4023" spans="1:7">
      <c r="A4023" s="521"/>
      <c r="B4023" s="521"/>
      <c r="C4023" s="525"/>
      <c r="D4023" s="521"/>
      <c r="E4023" s="521"/>
      <c r="F4023" s="526"/>
      <c r="G4023" s="521"/>
    </row>
    <row r="4024" spans="1:7">
      <c r="A4024" s="521"/>
      <c r="B4024" s="521"/>
      <c r="C4024" s="525"/>
      <c r="D4024" s="521"/>
      <c r="E4024" s="521"/>
      <c r="F4024" s="526"/>
      <c r="G4024" s="521"/>
    </row>
    <row r="4025" spans="1:7">
      <c r="A4025" s="521"/>
      <c r="B4025" s="521"/>
      <c r="C4025" s="525"/>
      <c r="D4025" s="521"/>
      <c r="E4025" s="521"/>
      <c r="F4025" s="526"/>
      <c r="G4025" s="521"/>
    </row>
    <row r="4026" spans="1:7">
      <c r="A4026" s="521"/>
      <c r="B4026" s="521"/>
      <c r="C4026" s="525"/>
      <c r="D4026" s="521"/>
      <c r="E4026" s="521"/>
      <c r="F4026" s="526"/>
      <c r="G4026" s="521"/>
    </row>
    <row r="4027" spans="1:7">
      <c r="A4027" s="521"/>
      <c r="B4027" s="521"/>
      <c r="C4027" s="525"/>
      <c r="D4027" s="521"/>
      <c r="E4027" s="521"/>
      <c r="F4027" s="526"/>
      <c r="G4027" s="521"/>
    </row>
    <row r="4028" spans="1:7">
      <c r="A4028" s="521"/>
      <c r="B4028" s="521"/>
      <c r="C4028" s="525"/>
      <c r="D4028" s="521"/>
      <c r="E4028" s="521"/>
      <c r="F4028" s="526"/>
      <c r="G4028" s="521"/>
    </row>
    <row r="4029" spans="1:7">
      <c r="A4029" s="521"/>
      <c r="B4029" s="521"/>
      <c r="C4029" s="525"/>
      <c r="D4029" s="521"/>
      <c r="E4029" s="521"/>
      <c r="F4029" s="526"/>
      <c r="G4029" s="521"/>
    </row>
    <row r="4030" spans="1:7">
      <c r="A4030" s="521"/>
      <c r="B4030" s="521"/>
      <c r="C4030" s="525"/>
      <c r="D4030" s="521"/>
      <c r="E4030" s="521"/>
      <c r="F4030" s="526"/>
      <c r="G4030" s="521"/>
    </row>
    <row r="4031" spans="1:7">
      <c r="A4031" s="521"/>
      <c r="B4031" s="521"/>
      <c r="C4031" s="525"/>
      <c r="D4031" s="521"/>
      <c r="E4031" s="521"/>
      <c r="F4031" s="526"/>
      <c r="G4031" s="521"/>
    </row>
    <row r="4032" spans="1:7">
      <c r="A4032" s="521"/>
      <c r="B4032" s="521"/>
      <c r="C4032" s="525"/>
      <c r="D4032" s="521"/>
      <c r="E4032" s="521"/>
      <c r="F4032" s="526"/>
      <c r="G4032" s="521"/>
    </row>
    <row r="4033" spans="1:7">
      <c r="A4033" s="521"/>
      <c r="B4033" s="521"/>
      <c r="C4033" s="525"/>
      <c r="D4033" s="521"/>
      <c r="E4033" s="521"/>
      <c r="F4033" s="526"/>
      <c r="G4033" s="521"/>
    </row>
    <row r="4034" spans="1:7">
      <c r="A4034" s="521"/>
      <c r="B4034" s="521"/>
      <c r="C4034" s="525"/>
      <c r="D4034" s="521"/>
      <c r="E4034" s="521"/>
      <c r="F4034" s="526"/>
      <c r="G4034" s="521"/>
    </row>
    <row r="4035" spans="1:7">
      <c r="A4035" s="521"/>
      <c r="B4035" s="521"/>
      <c r="C4035" s="525"/>
      <c r="D4035" s="521"/>
      <c r="E4035" s="521"/>
      <c r="F4035" s="526"/>
      <c r="G4035" s="521"/>
    </row>
    <row r="4036" spans="1:7">
      <c r="A4036" s="521"/>
      <c r="B4036" s="521"/>
      <c r="C4036" s="525"/>
      <c r="D4036" s="521"/>
      <c r="E4036" s="521"/>
      <c r="F4036" s="526"/>
      <c r="G4036" s="521"/>
    </row>
    <row r="4037" spans="1:7">
      <c r="A4037" s="521"/>
      <c r="B4037" s="521"/>
      <c r="C4037" s="525"/>
      <c r="D4037" s="521"/>
      <c r="E4037" s="521"/>
      <c r="F4037" s="526"/>
      <c r="G4037" s="521"/>
    </row>
    <row r="4038" spans="1:7">
      <c r="A4038" s="521"/>
      <c r="B4038" s="521"/>
      <c r="C4038" s="525"/>
      <c r="D4038" s="521"/>
      <c r="E4038" s="521"/>
      <c r="F4038" s="526"/>
      <c r="G4038" s="521"/>
    </row>
    <row r="4039" spans="1:7">
      <c r="A4039" s="521"/>
      <c r="B4039" s="521"/>
      <c r="C4039" s="525"/>
      <c r="D4039" s="521"/>
      <c r="E4039" s="521"/>
      <c r="F4039" s="526"/>
      <c r="G4039" s="521"/>
    </row>
    <row r="4040" spans="1:7">
      <c r="A4040" s="521"/>
      <c r="B4040" s="521"/>
      <c r="C4040" s="525"/>
      <c r="D4040" s="521"/>
      <c r="E4040" s="521"/>
      <c r="F4040" s="526"/>
      <c r="G4040" s="521"/>
    </row>
    <row r="4041" spans="1:7">
      <c r="A4041" s="521"/>
      <c r="B4041" s="521"/>
      <c r="C4041" s="525"/>
      <c r="D4041" s="521"/>
      <c r="E4041" s="521"/>
      <c r="F4041" s="526"/>
      <c r="G4041" s="521"/>
    </row>
    <row r="4042" spans="1:7">
      <c r="A4042" s="521"/>
      <c r="B4042" s="521"/>
      <c r="C4042" s="525"/>
      <c r="D4042" s="521"/>
      <c r="E4042" s="521"/>
      <c r="F4042" s="526"/>
      <c r="G4042" s="521"/>
    </row>
    <row r="4043" spans="1:7">
      <c r="A4043" s="521"/>
      <c r="B4043" s="521"/>
      <c r="C4043" s="525"/>
      <c r="D4043" s="521"/>
      <c r="E4043" s="521"/>
      <c r="F4043" s="526"/>
      <c r="G4043" s="521"/>
    </row>
    <row r="4044" spans="1:7">
      <c r="A4044" s="521"/>
      <c r="B4044" s="521"/>
      <c r="C4044" s="525"/>
      <c r="D4044" s="521"/>
      <c r="E4044" s="521"/>
      <c r="F4044" s="526"/>
      <c r="G4044" s="521"/>
    </row>
    <row r="4045" spans="1:7">
      <c r="A4045" s="521"/>
      <c r="B4045" s="521"/>
      <c r="C4045" s="525"/>
      <c r="D4045" s="521"/>
      <c r="E4045" s="521"/>
      <c r="F4045" s="526"/>
      <c r="G4045" s="521"/>
    </row>
    <row r="4046" spans="1:7">
      <c r="A4046" s="521"/>
      <c r="B4046" s="521"/>
      <c r="C4046" s="525"/>
      <c r="D4046" s="521"/>
      <c r="E4046" s="521"/>
      <c r="F4046" s="526"/>
      <c r="G4046" s="521"/>
    </row>
    <row r="4047" spans="1:7">
      <c r="A4047" s="521"/>
      <c r="B4047" s="521"/>
      <c r="C4047" s="525"/>
      <c r="D4047" s="521"/>
      <c r="E4047" s="521"/>
      <c r="F4047" s="526"/>
      <c r="G4047" s="521"/>
    </row>
    <row r="4048" spans="1:7">
      <c r="A4048" s="521"/>
      <c r="B4048" s="521"/>
      <c r="C4048" s="525"/>
      <c r="D4048" s="521"/>
      <c r="E4048" s="521"/>
      <c r="F4048" s="526"/>
      <c r="G4048" s="521"/>
    </row>
    <row r="4049" spans="1:7">
      <c r="A4049" s="521"/>
      <c r="B4049" s="521"/>
      <c r="C4049" s="525"/>
      <c r="D4049" s="521"/>
      <c r="E4049" s="521"/>
      <c r="F4049" s="526"/>
      <c r="G4049" s="521"/>
    </row>
    <row r="4050" spans="1:7">
      <c r="A4050" s="521"/>
      <c r="B4050" s="521"/>
      <c r="C4050" s="525"/>
      <c r="D4050" s="521"/>
      <c r="E4050" s="521"/>
      <c r="F4050" s="526"/>
      <c r="G4050" s="521"/>
    </row>
    <row r="4051" spans="1:7">
      <c r="A4051" s="521"/>
      <c r="B4051" s="521"/>
      <c r="C4051" s="525"/>
      <c r="D4051" s="521"/>
      <c r="E4051" s="521"/>
      <c r="F4051" s="526"/>
      <c r="G4051" s="521"/>
    </row>
    <row r="4052" spans="1:7">
      <c r="A4052" s="521"/>
      <c r="B4052" s="521"/>
      <c r="C4052" s="525"/>
      <c r="D4052" s="521"/>
      <c r="E4052" s="521"/>
      <c r="F4052" s="526"/>
      <c r="G4052" s="521"/>
    </row>
    <row r="4053" spans="1:7">
      <c r="A4053" s="521"/>
      <c r="B4053" s="521"/>
      <c r="C4053" s="525"/>
      <c r="D4053" s="521"/>
      <c r="E4053" s="521"/>
      <c r="F4053" s="526"/>
      <c r="G4053" s="521"/>
    </row>
    <row r="4054" spans="1:7">
      <c r="A4054" s="521"/>
      <c r="B4054" s="521"/>
      <c r="C4054" s="525"/>
      <c r="D4054" s="521"/>
      <c r="E4054" s="521"/>
      <c r="F4054" s="526"/>
      <c r="G4054" s="521"/>
    </row>
    <row r="4055" spans="1:7">
      <c r="A4055" s="521"/>
      <c r="B4055" s="521"/>
      <c r="C4055" s="525"/>
      <c r="D4055" s="521"/>
      <c r="E4055" s="521"/>
      <c r="F4055" s="526"/>
      <c r="G4055" s="521"/>
    </row>
    <row r="4056" spans="1:7">
      <c r="A4056" s="521"/>
      <c r="B4056" s="521"/>
      <c r="C4056" s="525"/>
      <c r="D4056" s="521"/>
      <c r="E4056" s="521"/>
      <c r="F4056" s="526"/>
      <c r="G4056" s="521"/>
    </row>
    <row r="4057" spans="1:7">
      <c r="A4057" s="521"/>
      <c r="B4057" s="521"/>
      <c r="C4057" s="525"/>
      <c r="D4057" s="521"/>
      <c r="E4057" s="521"/>
      <c r="F4057" s="526"/>
      <c r="G4057" s="521"/>
    </row>
    <row r="4058" spans="1:7">
      <c r="A4058" s="521"/>
      <c r="B4058" s="521"/>
      <c r="C4058" s="525"/>
      <c r="D4058" s="521"/>
      <c r="E4058" s="521"/>
      <c r="F4058" s="526"/>
      <c r="G4058" s="521"/>
    </row>
    <row r="4059" spans="1:7">
      <c r="A4059" s="521"/>
      <c r="B4059" s="521"/>
      <c r="C4059" s="525"/>
      <c r="D4059" s="521"/>
      <c r="E4059" s="521"/>
      <c r="F4059" s="526"/>
      <c r="G4059" s="521"/>
    </row>
    <row r="4060" spans="1:7">
      <c r="A4060" s="521"/>
      <c r="B4060" s="521"/>
      <c r="C4060" s="525"/>
      <c r="D4060" s="521"/>
      <c r="E4060" s="521"/>
      <c r="F4060" s="526"/>
      <c r="G4060" s="521"/>
    </row>
    <row r="4061" spans="1:7">
      <c r="A4061" s="521"/>
      <c r="B4061" s="521"/>
      <c r="C4061" s="525"/>
      <c r="D4061" s="521"/>
      <c r="E4061" s="521"/>
      <c r="F4061" s="526"/>
      <c r="G4061" s="521"/>
    </row>
    <row r="4062" spans="1:7">
      <c r="A4062" s="521"/>
      <c r="B4062" s="521"/>
      <c r="C4062" s="525"/>
      <c r="D4062" s="521"/>
      <c r="E4062" s="521"/>
      <c r="F4062" s="526"/>
      <c r="G4062" s="521"/>
    </row>
    <row r="4063" spans="1:7">
      <c r="A4063" s="521"/>
      <c r="B4063" s="521"/>
      <c r="C4063" s="525"/>
      <c r="D4063" s="521"/>
      <c r="E4063" s="521"/>
      <c r="F4063" s="526"/>
      <c r="G4063" s="521"/>
    </row>
    <row r="4064" spans="1:7">
      <c r="A4064" s="521"/>
      <c r="B4064" s="521"/>
      <c r="C4064" s="525"/>
      <c r="D4064" s="521"/>
      <c r="E4064" s="521"/>
      <c r="F4064" s="526"/>
      <c r="G4064" s="521"/>
    </row>
    <row r="4065" spans="1:7">
      <c r="A4065" s="521"/>
      <c r="B4065" s="521"/>
      <c r="C4065" s="525"/>
      <c r="D4065" s="521"/>
      <c r="E4065" s="521"/>
      <c r="F4065" s="526"/>
      <c r="G4065" s="521"/>
    </row>
    <row r="4066" spans="1:7">
      <c r="A4066" s="521"/>
      <c r="B4066" s="521"/>
      <c r="C4066" s="525"/>
      <c r="D4066" s="521"/>
      <c r="E4066" s="521"/>
      <c r="F4066" s="526"/>
      <c r="G4066" s="521"/>
    </row>
    <row r="4067" spans="1:7">
      <c r="A4067" s="521"/>
      <c r="B4067" s="521"/>
      <c r="C4067" s="525"/>
      <c r="D4067" s="521"/>
      <c r="E4067" s="521"/>
      <c r="F4067" s="526"/>
      <c r="G4067" s="521"/>
    </row>
    <row r="4068" spans="1:7">
      <c r="A4068" s="521"/>
      <c r="B4068" s="521"/>
      <c r="C4068" s="525"/>
      <c r="D4068" s="521"/>
      <c r="E4068" s="521"/>
      <c r="F4068" s="526"/>
      <c r="G4068" s="521"/>
    </row>
    <row r="4069" spans="1:7">
      <c r="A4069" s="521"/>
      <c r="B4069" s="521"/>
      <c r="C4069" s="525"/>
      <c r="D4069" s="521"/>
      <c r="E4069" s="521"/>
      <c r="F4069" s="526"/>
      <c r="G4069" s="521"/>
    </row>
    <row r="4070" spans="1:7">
      <c r="A4070" s="521"/>
      <c r="B4070" s="521"/>
      <c r="C4070" s="525"/>
      <c r="D4070" s="521"/>
      <c r="E4070" s="521"/>
      <c r="F4070" s="526"/>
      <c r="G4070" s="521"/>
    </row>
    <row r="4071" spans="1:7">
      <c r="A4071" s="521"/>
      <c r="B4071" s="521"/>
      <c r="C4071" s="525"/>
      <c r="D4071" s="521"/>
      <c r="E4071" s="521"/>
      <c r="F4071" s="526"/>
      <c r="G4071" s="521"/>
    </row>
    <row r="4072" spans="1:7">
      <c r="A4072" s="521"/>
      <c r="B4072" s="521"/>
      <c r="C4072" s="525"/>
      <c r="D4072" s="521"/>
      <c r="E4072" s="521"/>
      <c r="F4072" s="526"/>
      <c r="G4072" s="521"/>
    </row>
    <row r="4073" spans="1:7">
      <c r="A4073" s="521"/>
      <c r="B4073" s="521"/>
      <c r="C4073" s="525"/>
      <c r="D4073" s="521"/>
      <c r="E4073" s="521"/>
      <c r="F4073" s="526"/>
      <c r="G4073" s="521"/>
    </row>
    <row r="4074" spans="1:7">
      <c r="A4074" s="521"/>
      <c r="B4074" s="521"/>
      <c r="C4074" s="525"/>
      <c r="D4074" s="521"/>
      <c r="E4074" s="521"/>
      <c r="F4074" s="526"/>
      <c r="G4074" s="521"/>
    </row>
    <row r="4075" spans="1:7">
      <c r="A4075" s="521"/>
      <c r="B4075" s="521"/>
      <c r="C4075" s="525"/>
      <c r="D4075" s="521"/>
      <c r="E4075" s="521"/>
      <c r="F4075" s="526"/>
      <c r="G4075" s="521"/>
    </row>
    <row r="4076" spans="1:7">
      <c r="A4076" s="521"/>
      <c r="B4076" s="521"/>
      <c r="C4076" s="525"/>
      <c r="D4076" s="521"/>
      <c r="E4076" s="521"/>
      <c r="F4076" s="526"/>
      <c r="G4076" s="521"/>
    </row>
    <row r="4077" spans="1:7">
      <c r="A4077" s="521"/>
      <c r="B4077" s="521"/>
      <c r="C4077" s="525"/>
      <c r="D4077" s="521"/>
      <c r="E4077" s="521"/>
      <c r="F4077" s="526"/>
      <c r="G4077" s="521"/>
    </row>
    <row r="4078" spans="1:7">
      <c r="A4078" s="521"/>
      <c r="B4078" s="521"/>
      <c r="C4078" s="525"/>
      <c r="D4078" s="521"/>
      <c r="E4078" s="521"/>
      <c r="F4078" s="526"/>
      <c r="G4078" s="521"/>
    </row>
    <row r="4079" spans="1:7">
      <c r="A4079" s="521"/>
      <c r="B4079" s="521"/>
      <c r="C4079" s="525"/>
      <c r="D4079" s="521"/>
      <c r="E4079" s="521"/>
      <c r="F4079" s="526"/>
      <c r="G4079" s="521"/>
    </row>
    <row r="4080" spans="1:7">
      <c r="A4080" s="521"/>
      <c r="B4080" s="521"/>
      <c r="C4080" s="525"/>
      <c r="D4080" s="521"/>
      <c r="E4080" s="521"/>
      <c r="F4080" s="526"/>
      <c r="G4080" s="521"/>
    </row>
    <row r="4081" spans="1:7">
      <c r="A4081" s="521"/>
      <c r="B4081" s="521"/>
      <c r="C4081" s="525"/>
      <c r="D4081" s="521"/>
      <c r="E4081" s="521"/>
      <c r="F4081" s="526"/>
      <c r="G4081" s="521"/>
    </row>
    <row r="4082" spans="1:7">
      <c r="A4082" s="521"/>
      <c r="B4082" s="521"/>
      <c r="C4082" s="525"/>
      <c r="D4082" s="521"/>
      <c r="E4082" s="521"/>
      <c r="F4082" s="526"/>
      <c r="G4082" s="521"/>
    </row>
    <row r="4083" spans="1:7">
      <c r="A4083" s="521"/>
      <c r="B4083" s="521"/>
      <c r="C4083" s="525"/>
      <c r="D4083" s="521"/>
      <c r="E4083" s="521"/>
      <c r="F4083" s="526"/>
      <c r="G4083" s="521"/>
    </row>
    <row r="4084" spans="1:7">
      <c r="A4084" s="521"/>
      <c r="B4084" s="521"/>
      <c r="C4084" s="525"/>
      <c r="D4084" s="521"/>
      <c r="E4084" s="521"/>
      <c r="F4084" s="526"/>
      <c r="G4084" s="521"/>
    </row>
    <row r="4085" spans="1:7">
      <c r="A4085" s="521"/>
      <c r="B4085" s="521"/>
      <c r="C4085" s="525"/>
      <c r="D4085" s="521"/>
      <c r="E4085" s="521"/>
      <c r="F4085" s="526"/>
      <c r="G4085" s="521"/>
    </row>
    <row r="4086" spans="1:7">
      <c r="A4086" s="521"/>
      <c r="B4086" s="521"/>
      <c r="C4086" s="525"/>
      <c r="D4086" s="521"/>
      <c r="E4086" s="521"/>
      <c r="F4086" s="526"/>
      <c r="G4086" s="521"/>
    </row>
    <row r="4087" spans="1:7">
      <c r="A4087" s="521"/>
      <c r="B4087" s="521"/>
      <c r="C4087" s="525"/>
      <c r="D4087" s="521"/>
      <c r="E4087" s="521"/>
      <c r="F4087" s="526"/>
      <c r="G4087" s="521"/>
    </row>
    <row r="4088" spans="1:7">
      <c r="A4088" s="521"/>
      <c r="B4088" s="521"/>
      <c r="C4088" s="525"/>
      <c r="D4088" s="521"/>
      <c r="E4088" s="521"/>
      <c r="F4088" s="526"/>
      <c r="G4088" s="521"/>
    </row>
    <row r="4089" spans="1:7">
      <c r="A4089" s="521"/>
      <c r="B4089" s="521"/>
      <c r="C4089" s="525"/>
      <c r="D4089" s="521"/>
      <c r="E4089" s="521"/>
      <c r="F4089" s="526"/>
      <c r="G4089" s="521"/>
    </row>
    <row r="4090" spans="1:7">
      <c r="A4090" s="521"/>
      <c r="B4090" s="521"/>
      <c r="C4090" s="525"/>
      <c r="D4090" s="521"/>
      <c r="E4090" s="521"/>
      <c r="F4090" s="526"/>
      <c r="G4090" s="521"/>
    </row>
    <row r="4091" spans="1:7">
      <c r="A4091" s="521"/>
      <c r="B4091" s="521"/>
      <c r="C4091" s="525"/>
      <c r="D4091" s="521"/>
      <c r="E4091" s="521"/>
      <c r="F4091" s="526"/>
      <c r="G4091" s="521"/>
    </row>
    <row r="4092" spans="1:7">
      <c r="A4092" s="521"/>
      <c r="B4092" s="521"/>
      <c r="C4092" s="525"/>
      <c r="D4092" s="521"/>
      <c r="E4092" s="521"/>
      <c r="F4092" s="526"/>
      <c r="G4092" s="521"/>
    </row>
    <row r="4093" spans="1:7">
      <c r="A4093" s="521"/>
      <c r="B4093" s="521"/>
      <c r="C4093" s="525"/>
      <c r="D4093" s="521"/>
      <c r="E4093" s="521"/>
      <c r="F4093" s="526"/>
      <c r="G4093" s="521"/>
    </row>
    <row r="4094" spans="1:7">
      <c r="A4094" s="521"/>
      <c r="B4094" s="521"/>
      <c r="C4094" s="525"/>
      <c r="D4094" s="521"/>
      <c r="E4094" s="521"/>
      <c r="F4094" s="526"/>
      <c r="G4094" s="521"/>
    </row>
    <row r="4095" spans="1:7">
      <c r="A4095" s="521"/>
      <c r="B4095" s="521"/>
      <c r="C4095" s="525"/>
      <c r="D4095" s="521"/>
      <c r="E4095" s="521"/>
      <c r="F4095" s="526"/>
      <c r="G4095" s="521"/>
    </row>
    <row r="4096" spans="1:7">
      <c r="A4096" s="521"/>
      <c r="B4096" s="521"/>
      <c r="C4096" s="525"/>
      <c r="D4096" s="521"/>
      <c r="E4096" s="521"/>
      <c r="F4096" s="526"/>
      <c r="G4096" s="521"/>
    </row>
    <row r="4097" spans="1:7">
      <c r="A4097" s="521"/>
      <c r="B4097" s="521"/>
      <c r="C4097" s="525"/>
      <c r="D4097" s="521"/>
      <c r="E4097" s="521"/>
      <c r="F4097" s="526"/>
      <c r="G4097" s="521"/>
    </row>
    <row r="4098" spans="1:7">
      <c r="A4098" s="521"/>
      <c r="B4098" s="521"/>
      <c r="C4098" s="525"/>
      <c r="D4098" s="521"/>
      <c r="E4098" s="521"/>
      <c r="F4098" s="526"/>
      <c r="G4098" s="521"/>
    </row>
    <row r="4099" spans="1:7">
      <c r="A4099" s="521"/>
      <c r="B4099" s="521"/>
      <c r="C4099" s="525"/>
      <c r="D4099" s="521"/>
      <c r="E4099" s="521"/>
      <c r="F4099" s="526"/>
      <c r="G4099" s="521"/>
    </row>
    <row r="4100" spans="1:7">
      <c r="A4100" s="521"/>
      <c r="B4100" s="521"/>
      <c r="C4100" s="525"/>
      <c r="D4100" s="521"/>
      <c r="E4100" s="521"/>
      <c r="F4100" s="526"/>
      <c r="G4100" s="521"/>
    </row>
    <row r="4101" spans="1:7">
      <c r="A4101" s="521"/>
      <c r="B4101" s="521"/>
      <c r="C4101" s="525"/>
      <c r="D4101" s="521"/>
      <c r="E4101" s="521"/>
      <c r="F4101" s="526"/>
      <c r="G4101" s="521"/>
    </row>
    <row r="4102" spans="1:7">
      <c r="A4102" s="521"/>
      <c r="B4102" s="521"/>
      <c r="C4102" s="525"/>
      <c r="D4102" s="521"/>
      <c r="E4102" s="521"/>
      <c r="F4102" s="526"/>
      <c r="G4102" s="521"/>
    </row>
    <row r="4103" spans="1:7">
      <c r="A4103" s="521"/>
      <c r="B4103" s="521"/>
      <c r="C4103" s="525"/>
      <c r="D4103" s="521"/>
      <c r="E4103" s="521"/>
      <c r="F4103" s="526"/>
      <c r="G4103" s="521"/>
    </row>
    <row r="4104" spans="1:7">
      <c r="A4104" s="521"/>
      <c r="B4104" s="521"/>
      <c r="C4104" s="525"/>
      <c r="D4104" s="521"/>
      <c r="E4104" s="521"/>
      <c r="F4104" s="526"/>
      <c r="G4104" s="521"/>
    </row>
    <row r="4105" spans="1:7">
      <c r="A4105" s="521"/>
      <c r="B4105" s="521"/>
      <c r="C4105" s="525"/>
      <c r="D4105" s="521"/>
      <c r="E4105" s="521"/>
      <c r="F4105" s="526"/>
      <c r="G4105" s="521"/>
    </row>
    <row r="4106" spans="1:7">
      <c r="A4106" s="521"/>
      <c r="B4106" s="521"/>
      <c r="C4106" s="525"/>
      <c r="D4106" s="521"/>
      <c r="E4106" s="521"/>
      <c r="F4106" s="526"/>
      <c r="G4106" s="521"/>
    </row>
    <row r="4107" spans="1:7">
      <c r="A4107" s="521"/>
      <c r="B4107" s="521"/>
      <c r="C4107" s="525"/>
      <c r="D4107" s="521"/>
      <c r="E4107" s="521"/>
      <c r="F4107" s="526"/>
      <c r="G4107" s="521"/>
    </row>
    <row r="4108" spans="1:7">
      <c r="A4108" s="521"/>
      <c r="B4108" s="521"/>
      <c r="C4108" s="525"/>
      <c r="D4108" s="521"/>
      <c r="E4108" s="521"/>
      <c r="F4108" s="526"/>
      <c r="G4108" s="521"/>
    </row>
    <row r="4109" spans="1:7">
      <c r="A4109" s="521"/>
      <c r="B4109" s="521"/>
      <c r="C4109" s="525"/>
      <c r="D4109" s="521"/>
      <c r="E4109" s="521"/>
      <c r="F4109" s="526"/>
      <c r="G4109" s="521"/>
    </row>
    <row r="4110" spans="1:7">
      <c r="A4110" s="521"/>
      <c r="B4110" s="521"/>
      <c r="C4110" s="525"/>
      <c r="D4110" s="521"/>
      <c r="E4110" s="521"/>
      <c r="F4110" s="526"/>
      <c r="G4110" s="521"/>
    </row>
    <row r="4111" spans="1:7">
      <c r="A4111" s="521"/>
      <c r="B4111" s="521"/>
      <c r="C4111" s="525"/>
      <c r="D4111" s="521"/>
      <c r="E4111" s="521"/>
      <c r="F4111" s="526"/>
      <c r="G4111" s="521"/>
    </row>
    <row r="4112" spans="1:7">
      <c r="A4112" s="521"/>
      <c r="B4112" s="521"/>
      <c r="C4112" s="525"/>
      <c r="D4112" s="521"/>
      <c r="E4112" s="521"/>
      <c r="F4112" s="526"/>
      <c r="G4112" s="521"/>
    </row>
    <row r="4113" spans="1:7">
      <c r="A4113" s="521"/>
      <c r="B4113" s="521"/>
      <c r="C4113" s="525"/>
      <c r="D4113" s="521"/>
      <c r="E4113" s="521"/>
      <c r="F4113" s="526"/>
      <c r="G4113" s="521"/>
    </row>
    <row r="4114" spans="1:7">
      <c r="A4114" s="521"/>
      <c r="B4114" s="521"/>
      <c r="C4114" s="525"/>
      <c r="D4114" s="521"/>
      <c r="E4114" s="521"/>
      <c r="F4114" s="526"/>
      <c r="G4114" s="521"/>
    </row>
    <row r="4115" spans="1:7">
      <c r="A4115" s="521"/>
      <c r="B4115" s="521"/>
      <c r="C4115" s="525"/>
      <c r="D4115" s="521"/>
      <c r="E4115" s="521"/>
      <c r="F4115" s="526"/>
      <c r="G4115" s="521"/>
    </row>
    <row r="4116" spans="1:7">
      <c r="A4116" s="521"/>
      <c r="B4116" s="521"/>
      <c r="C4116" s="525"/>
      <c r="D4116" s="521"/>
      <c r="E4116" s="521"/>
      <c r="F4116" s="526"/>
      <c r="G4116" s="521"/>
    </row>
    <row r="4117" spans="1:7">
      <c r="A4117" s="521"/>
      <c r="B4117" s="521"/>
      <c r="C4117" s="525"/>
      <c r="D4117" s="521"/>
      <c r="E4117" s="521"/>
      <c r="F4117" s="526"/>
      <c r="G4117" s="521"/>
    </row>
    <row r="4118" spans="1:7">
      <c r="A4118" s="521"/>
      <c r="B4118" s="521"/>
      <c r="C4118" s="525"/>
      <c r="D4118" s="521"/>
      <c r="E4118" s="521"/>
      <c r="F4118" s="526"/>
      <c r="G4118" s="521"/>
    </row>
    <row r="4119" spans="1:7">
      <c r="A4119" s="521"/>
      <c r="B4119" s="521"/>
      <c r="C4119" s="525"/>
      <c r="D4119" s="521"/>
      <c r="E4119" s="521"/>
      <c r="F4119" s="526"/>
      <c r="G4119" s="521"/>
    </row>
    <row r="4120" spans="1:7">
      <c r="A4120" s="521"/>
      <c r="B4120" s="521"/>
      <c r="C4120" s="525"/>
      <c r="D4120" s="521"/>
      <c r="E4120" s="521"/>
      <c r="F4120" s="526"/>
      <c r="G4120" s="521"/>
    </row>
    <row r="4121" spans="1:7">
      <c r="A4121" s="521"/>
      <c r="B4121" s="521"/>
      <c r="C4121" s="525"/>
      <c r="D4121" s="521"/>
      <c r="E4121" s="521"/>
      <c r="F4121" s="526"/>
      <c r="G4121" s="521"/>
    </row>
    <row r="4122" spans="1:7">
      <c r="A4122" s="521"/>
      <c r="B4122" s="521"/>
      <c r="C4122" s="525"/>
      <c r="D4122" s="521"/>
      <c r="E4122" s="521"/>
      <c r="F4122" s="526"/>
      <c r="G4122" s="521"/>
    </row>
    <row r="4123" spans="1:7">
      <c r="A4123" s="521"/>
      <c r="B4123" s="521"/>
      <c r="C4123" s="525"/>
      <c r="D4123" s="521"/>
      <c r="E4123" s="521"/>
      <c r="F4123" s="526"/>
      <c r="G4123" s="521"/>
    </row>
    <row r="4124" spans="1:7">
      <c r="A4124" s="521"/>
      <c r="B4124" s="521"/>
      <c r="C4124" s="525"/>
      <c r="D4124" s="521"/>
      <c r="E4124" s="521"/>
      <c r="F4124" s="526"/>
      <c r="G4124" s="521"/>
    </row>
    <row r="4125" spans="1:7">
      <c r="A4125" s="521"/>
      <c r="B4125" s="521"/>
      <c r="C4125" s="525"/>
      <c r="D4125" s="521"/>
      <c r="E4125" s="521"/>
      <c r="F4125" s="526"/>
      <c r="G4125" s="521"/>
    </row>
    <row r="4126" spans="1:7">
      <c r="A4126" s="521"/>
      <c r="B4126" s="521"/>
      <c r="C4126" s="525"/>
      <c r="D4126" s="521"/>
      <c r="E4126" s="521"/>
      <c r="F4126" s="526"/>
      <c r="G4126" s="521"/>
    </row>
    <row r="4127" spans="1:7">
      <c r="A4127" s="521"/>
      <c r="B4127" s="521"/>
      <c r="C4127" s="525"/>
      <c r="D4127" s="521"/>
      <c r="E4127" s="521"/>
      <c r="F4127" s="526"/>
      <c r="G4127" s="521"/>
    </row>
    <row r="4128" spans="1:7">
      <c r="A4128" s="521"/>
      <c r="B4128" s="521"/>
      <c r="C4128" s="525"/>
      <c r="D4128" s="521"/>
      <c r="E4128" s="521"/>
      <c r="F4128" s="526"/>
      <c r="G4128" s="521"/>
    </row>
    <row r="4129" spans="1:7">
      <c r="A4129" s="521"/>
      <c r="B4129" s="521"/>
      <c r="C4129" s="525"/>
      <c r="D4129" s="521"/>
      <c r="E4129" s="521"/>
      <c r="F4129" s="526"/>
      <c r="G4129" s="521"/>
    </row>
    <row r="4130" spans="1:7">
      <c r="A4130" s="521"/>
      <c r="B4130" s="521"/>
      <c r="C4130" s="525"/>
      <c r="D4130" s="521"/>
      <c r="E4130" s="521"/>
      <c r="F4130" s="526"/>
      <c r="G4130" s="521"/>
    </row>
    <row r="4131" spans="1:7">
      <c r="A4131" s="521"/>
      <c r="B4131" s="521"/>
      <c r="C4131" s="525"/>
      <c r="D4131" s="521"/>
      <c r="E4131" s="521"/>
      <c r="F4131" s="526"/>
      <c r="G4131" s="521"/>
    </row>
    <row r="4132" spans="1:7">
      <c r="A4132" s="521"/>
      <c r="B4132" s="521"/>
      <c r="C4132" s="525"/>
      <c r="D4132" s="521"/>
      <c r="E4132" s="521"/>
      <c r="F4132" s="526"/>
      <c r="G4132" s="521"/>
    </row>
    <row r="4133" spans="1:7">
      <c r="A4133" s="521"/>
      <c r="B4133" s="521"/>
      <c r="C4133" s="525"/>
      <c r="D4133" s="521"/>
      <c r="E4133" s="521"/>
      <c r="F4133" s="526"/>
      <c r="G4133" s="521"/>
    </row>
    <row r="4134" spans="1:7">
      <c r="A4134" s="521"/>
      <c r="B4134" s="521"/>
      <c r="C4134" s="525"/>
      <c r="D4134" s="521"/>
      <c r="E4134" s="521"/>
      <c r="F4134" s="526"/>
      <c r="G4134" s="521"/>
    </row>
    <row r="4135" spans="1:7">
      <c r="A4135" s="521"/>
      <c r="B4135" s="521"/>
      <c r="C4135" s="525"/>
      <c r="D4135" s="521"/>
      <c r="E4135" s="521"/>
      <c r="F4135" s="526"/>
      <c r="G4135" s="521"/>
    </row>
    <row r="4136" spans="1:7">
      <c r="A4136" s="521"/>
      <c r="B4136" s="521"/>
      <c r="C4136" s="525"/>
      <c r="D4136" s="521"/>
      <c r="E4136" s="521"/>
      <c r="F4136" s="526"/>
      <c r="G4136" s="521"/>
    </row>
    <row r="4137" spans="1:7">
      <c r="A4137" s="521"/>
      <c r="B4137" s="521"/>
      <c r="C4137" s="525"/>
      <c r="D4137" s="521"/>
      <c r="E4137" s="521"/>
      <c r="F4137" s="526"/>
      <c r="G4137" s="521"/>
    </row>
    <row r="4138" spans="1:7">
      <c r="A4138" s="521"/>
      <c r="B4138" s="521"/>
      <c r="C4138" s="525"/>
      <c r="D4138" s="521"/>
      <c r="E4138" s="521"/>
      <c r="F4138" s="526"/>
      <c r="G4138" s="521"/>
    </row>
    <row r="4139" spans="1:7">
      <c r="A4139" s="521"/>
      <c r="B4139" s="521"/>
      <c r="C4139" s="525"/>
      <c r="D4139" s="521"/>
      <c r="E4139" s="521"/>
      <c r="F4139" s="526"/>
      <c r="G4139" s="521"/>
    </row>
    <row r="4140" spans="1:7">
      <c r="A4140" s="521"/>
      <c r="B4140" s="521"/>
      <c r="C4140" s="525"/>
      <c r="D4140" s="521"/>
      <c r="E4140" s="521"/>
      <c r="F4140" s="526"/>
      <c r="G4140" s="521"/>
    </row>
    <row r="4141" spans="1:7">
      <c r="A4141" s="521"/>
      <c r="B4141" s="521"/>
      <c r="C4141" s="525"/>
      <c r="D4141" s="521"/>
      <c r="E4141" s="521"/>
      <c r="F4141" s="526"/>
      <c r="G4141" s="521"/>
    </row>
    <row r="4142" spans="1:7">
      <c r="A4142" s="521"/>
      <c r="B4142" s="521"/>
      <c r="C4142" s="525"/>
      <c r="D4142" s="521"/>
      <c r="E4142" s="521"/>
      <c r="F4142" s="526"/>
      <c r="G4142" s="521"/>
    </row>
    <row r="4143" spans="1:7">
      <c r="A4143" s="521"/>
      <c r="B4143" s="521"/>
      <c r="C4143" s="525"/>
      <c r="D4143" s="521"/>
      <c r="E4143" s="521"/>
      <c r="F4143" s="526"/>
      <c r="G4143" s="521"/>
    </row>
    <row r="4144" spans="1:7">
      <c r="A4144" s="521"/>
      <c r="B4144" s="521"/>
      <c r="C4144" s="525"/>
      <c r="D4144" s="521"/>
      <c r="E4144" s="521"/>
      <c r="F4144" s="526"/>
      <c r="G4144" s="521"/>
    </row>
    <row r="4145" spans="1:7">
      <c r="A4145" s="521"/>
      <c r="B4145" s="521"/>
      <c r="C4145" s="525"/>
      <c r="D4145" s="521"/>
      <c r="E4145" s="521"/>
      <c r="F4145" s="526"/>
      <c r="G4145" s="521"/>
    </row>
    <row r="4146" spans="1:7">
      <c r="A4146" s="521"/>
      <c r="B4146" s="521"/>
      <c r="C4146" s="525"/>
      <c r="D4146" s="521"/>
      <c r="E4146" s="521"/>
      <c r="F4146" s="526"/>
      <c r="G4146" s="521"/>
    </row>
    <row r="4147" spans="1:7">
      <c r="A4147" s="521"/>
      <c r="B4147" s="521"/>
      <c r="C4147" s="525"/>
      <c r="D4147" s="521"/>
      <c r="E4147" s="521"/>
      <c r="F4147" s="526"/>
      <c r="G4147" s="521"/>
    </row>
    <row r="4148" spans="1:7">
      <c r="A4148" s="521"/>
      <c r="B4148" s="521"/>
      <c r="C4148" s="525"/>
      <c r="D4148" s="521"/>
      <c r="E4148" s="521"/>
      <c r="F4148" s="526"/>
      <c r="G4148" s="521"/>
    </row>
    <row r="4149" spans="1:7">
      <c r="A4149" s="521"/>
      <c r="B4149" s="521"/>
      <c r="C4149" s="525"/>
      <c r="D4149" s="521"/>
      <c r="E4149" s="521"/>
      <c r="F4149" s="526"/>
      <c r="G4149" s="521"/>
    </row>
    <row r="4150" spans="1:7">
      <c r="A4150" s="521"/>
      <c r="B4150" s="521"/>
      <c r="C4150" s="525"/>
      <c r="D4150" s="521"/>
      <c r="E4150" s="521"/>
      <c r="F4150" s="526"/>
      <c r="G4150" s="521"/>
    </row>
    <row r="4151" spans="1:7">
      <c r="A4151" s="521"/>
      <c r="B4151" s="521"/>
      <c r="C4151" s="525"/>
      <c r="D4151" s="521"/>
      <c r="E4151" s="521"/>
      <c r="F4151" s="526"/>
      <c r="G4151" s="521"/>
    </row>
    <row r="4152" spans="1:7">
      <c r="A4152" s="521"/>
      <c r="B4152" s="521"/>
      <c r="C4152" s="525"/>
      <c r="D4152" s="521"/>
      <c r="E4152" s="521"/>
      <c r="F4152" s="526"/>
      <c r="G4152" s="521"/>
    </row>
    <row r="4153" spans="1:7">
      <c r="A4153" s="521"/>
      <c r="B4153" s="521"/>
      <c r="C4153" s="525"/>
      <c r="D4153" s="521"/>
      <c r="E4153" s="521"/>
      <c r="F4153" s="526"/>
      <c r="G4153" s="521"/>
    </row>
    <row r="4154" spans="1:7">
      <c r="A4154" s="521"/>
      <c r="B4154" s="521"/>
      <c r="C4154" s="525"/>
      <c r="D4154" s="521"/>
      <c r="E4154" s="521"/>
      <c r="F4154" s="526"/>
      <c r="G4154" s="521"/>
    </row>
    <row r="4155" spans="1:7">
      <c r="A4155" s="521"/>
      <c r="B4155" s="521"/>
      <c r="C4155" s="525"/>
      <c r="D4155" s="521"/>
      <c r="E4155" s="521"/>
      <c r="F4155" s="526"/>
      <c r="G4155" s="521"/>
    </row>
    <row r="4156" spans="1:7">
      <c r="A4156" s="521"/>
      <c r="B4156" s="521"/>
      <c r="C4156" s="525"/>
      <c r="D4156" s="521"/>
      <c r="E4156" s="521"/>
      <c r="F4156" s="526"/>
      <c r="G4156" s="521"/>
    </row>
    <row r="4157" spans="1:7">
      <c r="A4157" s="521"/>
      <c r="B4157" s="521"/>
      <c r="C4157" s="525"/>
      <c r="D4157" s="521"/>
      <c r="E4157" s="521"/>
      <c r="F4157" s="526"/>
      <c r="G4157" s="521"/>
    </row>
    <row r="4158" spans="1:7">
      <c r="A4158" s="521"/>
      <c r="B4158" s="521"/>
      <c r="C4158" s="525"/>
      <c r="D4158" s="521"/>
      <c r="E4158" s="521"/>
      <c r="F4158" s="526"/>
      <c r="G4158" s="521"/>
    </row>
    <row r="4159" spans="1:7">
      <c r="A4159" s="521"/>
      <c r="B4159" s="521"/>
      <c r="C4159" s="525"/>
      <c r="D4159" s="521"/>
      <c r="E4159" s="521"/>
      <c r="F4159" s="526"/>
      <c r="G4159" s="521"/>
    </row>
    <row r="4160" spans="1:7">
      <c r="A4160" s="521"/>
      <c r="B4160" s="521"/>
      <c r="C4160" s="525"/>
      <c r="D4160" s="521"/>
      <c r="E4160" s="521"/>
      <c r="F4160" s="526"/>
      <c r="G4160" s="521"/>
    </row>
    <row r="4161" spans="1:7">
      <c r="A4161" s="521"/>
      <c r="B4161" s="521"/>
      <c r="C4161" s="525"/>
      <c r="D4161" s="521"/>
      <c r="E4161" s="521"/>
      <c r="F4161" s="526"/>
      <c r="G4161" s="521"/>
    </row>
    <row r="4162" spans="1:7">
      <c r="A4162" s="521"/>
      <c r="B4162" s="521"/>
      <c r="C4162" s="525"/>
      <c r="D4162" s="521"/>
      <c r="E4162" s="521"/>
      <c r="F4162" s="526"/>
      <c r="G4162" s="521"/>
    </row>
    <row r="4163" spans="1:7">
      <c r="A4163" s="521"/>
      <c r="B4163" s="521"/>
      <c r="C4163" s="525"/>
      <c r="D4163" s="521"/>
      <c r="E4163" s="521"/>
      <c r="F4163" s="526"/>
      <c r="G4163" s="521"/>
    </row>
    <row r="4164" spans="1:7">
      <c r="A4164" s="521"/>
      <c r="B4164" s="521"/>
      <c r="C4164" s="525"/>
      <c r="D4164" s="521"/>
      <c r="E4164" s="521"/>
      <c r="F4164" s="526"/>
      <c r="G4164" s="521"/>
    </row>
    <row r="4165" spans="1:7">
      <c r="A4165" s="521"/>
      <c r="B4165" s="521"/>
      <c r="C4165" s="525"/>
      <c r="D4165" s="521"/>
      <c r="E4165" s="521"/>
      <c r="F4165" s="526"/>
      <c r="G4165" s="521"/>
    </row>
    <row r="4166" spans="1:7">
      <c r="A4166" s="521"/>
      <c r="B4166" s="521"/>
      <c r="C4166" s="525"/>
      <c r="D4166" s="521"/>
      <c r="E4166" s="521"/>
      <c r="F4166" s="526"/>
      <c r="G4166" s="521"/>
    </row>
    <row r="4167" spans="1:7">
      <c r="A4167" s="521"/>
      <c r="B4167" s="521"/>
      <c r="C4167" s="525"/>
      <c r="D4167" s="521"/>
      <c r="E4167" s="521"/>
      <c r="F4167" s="526"/>
      <c r="G4167" s="521"/>
    </row>
    <row r="4168" spans="1:7">
      <c r="A4168" s="521"/>
      <c r="B4168" s="521"/>
      <c r="C4168" s="525"/>
      <c r="D4168" s="521"/>
      <c r="E4168" s="521"/>
      <c r="F4168" s="526"/>
      <c r="G4168" s="521"/>
    </row>
    <row r="4169" spans="1:7">
      <c r="A4169" s="521"/>
      <c r="B4169" s="521"/>
      <c r="C4169" s="525"/>
      <c r="D4169" s="521"/>
      <c r="E4169" s="521"/>
      <c r="F4169" s="526"/>
      <c r="G4169" s="521"/>
    </row>
    <row r="4170" spans="1:7">
      <c r="A4170" s="521"/>
      <c r="B4170" s="521"/>
      <c r="C4170" s="525"/>
      <c r="D4170" s="521"/>
      <c r="E4170" s="521"/>
      <c r="F4170" s="526"/>
      <c r="G4170" s="521"/>
    </row>
    <row r="4171" spans="1:7">
      <c r="A4171" s="521"/>
      <c r="B4171" s="521"/>
      <c r="C4171" s="525"/>
      <c r="D4171" s="521"/>
      <c r="E4171" s="521"/>
      <c r="F4171" s="526"/>
      <c r="G4171" s="521"/>
    </row>
    <row r="4172" spans="1:7">
      <c r="A4172" s="521"/>
      <c r="B4172" s="521"/>
      <c r="C4172" s="525"/>
      <c r="D4172" s="521"/>
      <c r="E4172" s="521"/>
      <c r="F4172" s="526"/>
      <c r="G4172" s="521"/>
    </row>
    <row r="4173" spans="1:7">
      <c r="A4173" s="521"/>
      <c r="B4173" s="521"/>
      <c r="C4173" s="525"/>
      <c r="D4173" s="521"/>
      <c r="E4173" s="521"/>
      <c r="F4173" s="526"/>
      <c r="G4173" s="521"/>
    </row>
    <row r="4174" spans="1:7">
      <c r="A4174" s="521"/>
      <c r="B4174" s="521"/>
      <c r="C4174" s="525"/>
      <c r="D4174" s="521"/>
      <c r="E4174" s="521"/>
      <c r="F4174" s="526"/>
      <c r="G4174" s="521"/>
    </row>
    <row r="4175" spans="1:7">
      <c r="A4175" s="521"/>
      <c r="B4175" s="521"/>
      <c r="C4175" s="525"/>
      <c r="D4175" s="521"/>
      <c r="E4175" s="521"/>
      <c r="F4175" s="526"/>
      <c r="G4175" s="521"/>
    </row>
    <row r="4176" spans="1:7">
      <c r="A4176" s="521"/>
      <c r="B4176" s="521"/>
      <c r="C4176" s="525"/>
      <c r="D4176" s="521"/>
      <c r="E4176" s="521"/>
      <c r="F4176" s="526"/>
      <c r="G4176" s="521"/>
    </row>
    <row r="4177" spans="1:7">
      <c r="A4177" s="521"/>
      <c r="B4177" s="521"/>
      <c r="C4177" s="525"/>
      <c r="D4177" s="521"/>
      <c r="E4177" s="521"/>
      <c r="F4177" s="526"/>
      <c r="G4177" s="521"/>
    </row>
    <row r="4178" spans="1:7">
      <c r="A4178" s="521"/>
      <c r="B4178" s="521"/>
      <c r="C4178" s="525"/>
      <c r="D4178" s="521"/>
      <c r="E4178" s="521"/>
      <c r="F4178" s="526"/>
      <c r="G4178" s="521"/>
    </row>
    <row r="4179" spans="1:7">
      <c r="A4179" s="521"/>
      <c r="B4179" s="521"/>
      <c r="C4179" s="525"/>
      <c r="D4179" s="521"/>
      <c r="E4179" s="521"/>
      <c r="F4179" s="526"/>
      <c r="G4179" s="521"/>
    </row>
    <row r="4180" spans="1:7">
      <c r="A4180" s="521"/>
      <c r="B4180" s="521"/>
      <c r="C4180" s="525"/>
      <c r="D4180" s="521"/>
      <c r="E4180" s="521"/>
      <c r="F4180" s="526"/>
      <c r="G4180" s="521"/>
    </row>
    <row r="4181" spans="1:7">
      <c r="A4181" s="521"/>
      <c r="B4181" s="521"/>
      <c r="C4181" s="525"/>
      <c r="D4181" s="521"/>
      <c r="E4181" s="521"/>
      <c r="F4181" s="526"/>
      <c r="G4181" s="521"/>
    </row>
    <row r="4182" spans="1:7">
      <c r="A4182" s="521"/>
      <c r="B4182" s="521"/>
      <c r="C4182" s="525"/>
      <c r="D4182" s="521"/>
      <c r="E4182" s="521"/>
      <c r="F4182" s="526"/>
      <c r="G4182" s="521"/>
    </row>
    <row r="4183" spans="1:7">
      <c r="A4183" s="521"/>
      <c r="B4183" s="521"/>
      <c r="C4183" s="525"/>
      <c r="D4183" s="521"/>
      <c r="E4183" s="521"/>
      <c r="F4183" s="526"/>
      <c r="G4183" s="521"/>
    </row>
    <row r="4184" spans="1:7">
      <c r="A4184" s="521"/>
      <c r="B4184" s="521"/>
      <c r="C4184" s="525"/>
      <c r="D4184" s="521"/>
      <c r="E4184" s="521"/>
      <c r="F4184" s="526"/>
      <c r="G4184" s="521"/>
    </row>
    <row r="4185" spans="1:7">
      <c r="A4185" s="521"/>
      <c r="B4185" s="521"/>
      <c r="C4185" s="525"/>
      <c r="D4185" s="521"/>
      <c r="E4185" s="521"/>
      <c r="F4185" s="526"/>
      <c r="G4185" s="521"/>
    </row>
    <row r="4186" spans="1:7">
      <c r="A4186" s="521"/>
      <c r="B4186" s="521"/>
      <c r="C4186" s="525"/>
      <c r="D4186" s="521"/>
      <c r="E4186" s="521"/>
      <c r="F4186" s="526"/>
      <c r="G4186" s="521"/>
    </row>
    <row r="4187" spans="1:7">
      <c r="A4187" s="521"/>
      <c r="B4187" s="521"/>
      <c r="C4187" s="525"/>
      <c r="D4187" s="521"/>
      <c r="E4187" s="521"/>
      <c r="F4187" s="526"/>
      <c r="G4187" s="521"/>
    </row>
    <row r="4188" spans="1:7">
      <c r="A4188" s="521"/>
      <c r="B4188" s="521"/>
      <c r="C4188" s="525"/>
      <c r="D4188" s="521"/>
      <c r="E4188" s="521"/>
      <c r="F4188" s="526"/>
      <c r="G4188" s="521"/>
    </row>
    <row r="4189" spans="1:7">
      <c r="A4189" s="521"/>
      <c r="B4189" s="521"/>
      <c r="C4189" s="525"/>
      <c r="D4189" s="521"/>
      <c r="E4189" s="521"/>
      <c r="F4189" s="526"/>
      <c r="G4189" s="521"/>
    </row>
    <row r="4190" spans="1:7">
      <c r="A4190" s="521"/>
      <c r="B4190" s="521"/>
      <c r="C4190" s="525"/>
      <c r="D4190" s="521"/>
      <c r="E4190" s="521"/>
      <c r="F4190" s="526"/>
      <c r="G4190" s="521"/>
    </row>
    <row r="4191" spans="1:7">
      <c r="A4191" s="521"/>
      <c r="B4191" s="521"/>
      <c r="C4191" s="525"/>
      <c r="D4191" s="521"/>
      <c r="E4191" s="521"/>
      <c r="F4191" s="526"/>
      <c r="G4191" s="521"/>
    </row>
    <row r="4192" spans="1:7">
      <c r="A4192" s="521"/>
      <c r="B4192" s="521"/>
      <c r="C4192" s="525"/>
      <c r="D4192" s="521"/>
      <c r="E4192" s="521"/>
      <c r="F4192" s="526"/>
      <c r="G4192" s="521"/>
    </row>
    <row r="4193" spans="1:7">
      <c r="A4193" s="521"/>
      <c r="B4193" s="521"/>
      <c r="C4193" s="525"/>
      <c r="D4193" s="521"/>
      <c r="E4193" s="521"/>
      <c r="F4193" s="526"/>
      <c r="G4193" s="521"/>
    </row>
    <row r="4194" spans="1:7">
      <c r="A4194" s="521"/>
      <c r="B4194" s="521"/>
      <c r="C4194" s="525"/>
      <c r="D4194" s="521"/>
      <c r="E4194" s="521"/>
      <c r="F4194" s="526"/>
      <c r="G4194" s="521"/>
    </row>
    <row r="4195" spans="1:7">
      <c r="A4195" s="521"/>
      <c r="B4195" s="521"/>
      <c r="C4195" s="525"/>
      <c r="D4195" s="521"/>
      <c r="E4195" s="521"/>
      <c r="F4195" s="526"/>
      <c r="G4195" s="521"/>
    </row>
    <row r="4196" spans="1:7">
      <c r="A4196" s="521"/>
      <c r="B4196" s="521"/>
      <c r="C4196" s="525"/>
      <c r="D4196" s="521"/>
      <c r="E4196" s="521"/>
      <c r="F4196" s="526"/>
      <c r="G4196" s="521"/>
    </row>
    <row r="4197" spans="1:7">
      <c r="A4197" s="521"/>
      <c r="B4197" s="521"/>
      <c r="C4197" s="525"/>
      <c r="D4197" s="521"/>
      <c r="E4197" s="521"/>
      <c r="F4197" s="526"/>
      <c r="G4197" s="521"/>
    </row>
    <row r="4198" spans="1:7">
      <c r="A4198" s="521"/>
      <c r="B4198" s="521"/>
      <c r="C4198" s="525"/>
      <c r="D4198" s="521"/>
      <c r="E4198" s="521"/>
      <c r="F4198" s="526"/>
      <c r="G4198" s="521"/>
    </row>
    <row r="4199" spans="1:7">
      <c r="A4199" s="521"/>
      <c r="B4199" s="521"/>
      <c r="C4199" s="525"/>
      <c r="D4199" s="521"/>
      <c r="E4199" s="521"/>
      <c r="F4199" s="526"/>
      <c r="G4199" s="521"/>
    </row>
    <row r="4200" spans="1:7">
      <c r="A4200" s="521"/>
      <c r="B4200" s="521"/>
      <c r="C4200" s="525"/>
      <c r="D4200" s="521"/>
      <c r="E4200" s="521"/>
      <c r="F4200" s="526"/>
      <c r="G4200" s="521"/>
    </row>
    <row r="4201" spans="1:7">
      <c r="A4201" s="521"/>
      <c r="B4201" s="521"/>
      <c r="C4201" s="525"/>
      <c r="D4201" s="521"/>
      <c r="E4201" s="521"/>
      <c r="F4201" s="526"/>
      <c r="G4201" s="521"/>
    </row>
    <row r="4202" spans="1:7">
      <c r="A4202" s="521"/>
      <c r="B4202" s="521"/>
      <c r="C4202" s="525"/>
      <c r="D4202" s="521"/>
      <c r="E4202" s="521"/>
      <c r="F4202" s="526"/>
      <c r="G4202" s="521"/>
    </row>
    <row r="4203" spans="1:7">
      <c r="A4203" s="521"/>
      <c r="B4203" s="521"/>
      <c r="C4203" s="525"/>
      <c r="D4203" s="521"/>
      <c r="E4203" s="521"/>
      <c r="F4203" s="526"/>
      <c r="G4203" s="521"/>
    </row>
    <row r="4204" spans="1:7">
      <c r="A4204" s="521"/>
      <c r="B4204" s="521"/>
      <c r="C4204" s="525"/>
      <c r="D4204" s="521"/>
      <c r="E4204" s="521"/>
      <c r="F4204" s="526"/>
      <c r="G4204" s="521"/>
    </row>
    <row r="4205" spans="1:7">
      <c r="A4205" s="521"/>
      <c r="B4205" s="521"/>
      <c r="C4205" s="525"/>
      <c r="D4205" s="521"/>
      <c r="E4205" s="521"/>
      <c r="F4205" s="526"/>
      <c r="G4205" s="521"/>
    </row>
    <row r="4206" spans="1:7">
      <c r="A4206" s="521"/>
      <c r="B4206" s="521"/>
      <c r="C4206" s="525"/>
      <c r="D4206" s="521"/>
      <c r="E4206" s="521"/>
      <c r="F4206" s="526"/>
      <c r="G4206" s="521"/>
    </row>
    <row r="4207" spans="1:7">
      <c r="A4207" s="521"/>
      <c r="B4207" s="521"/>
      <c r="C4207" s="525"/>
      <c r="D4207" s="521"/>
      <c r="E4207" s="521"/>
      <c r="F4207" s="526"/>
      <c r="G4207" s="521"/>
    </row>
    <row r="4208" spans="1:7">
      <c r="A4208" s="521"/>
      <c r="B4208" s="521"/>
      <c r="C4208" s="525"/>
      <c r="D4208" s="521"/>
      <c r="E4208" s="521"/>
      <c r="F4208" s="526"/>
      <c r="G4208" s="521"/>
    </row>
    <row r="4209" spans="1:7">
      <c r="A4209" s="521"/>
      <c r="B4209" s="521"/>
      <c r="C4209" s="525"/>
      <c r="D4209" s="521"/>
      <c r="E4209" s="521"/>
      <c r="F4209" s="526"/>
      <c r="G4209" s="521"/>
    </row>
    <row r="4210" spans="1:7">
      <c r="A4210" s="521"/>
      <c r="B4210" s="521"/>
      <c r="C4210" s="525"/>
      <c r="D4210" s="521"/>
      <c r="E4210" s="521"/>
      <c r="F4210" s="526"/>
      <c r="G4210" s="521"/>
    </row>
    <row r="4211" spans="1:7">
      <c r="A4211" s="521"/>
      <c r="B4211" s="521"/>
      <c r="C4211" s="525"/>
      <c r="D4211" s="521"/>
      <c r="E4211" s="521"/>
      <c r="F4211" s="526"/>
      <c r="G4211" s="521"/>
    </row>
    <row r="4212" spans="1:7">
      <c r="A4212" s="521"/>
      <c r="B4212" s="521"/>
      <c r="C4212" s="525"/>
      <c r="D4212" s="521"/>
      <c r="E4212" s="521"/>
      <c r="F4212" s="526"/>
      <c r="G4212" s="521"/>
    </row>
    <row r="4213" spans="1:7">
      <c r="A4213" s="521"/>
      <c r="B4213" s="521"/>
      <c r="C4213" s="525"/>
      <c r="D4213" s="521"/>
      <c r="E4213" s="521"/>
      <c r="F4213" s="526"/>
      <c r="G4213" s="521"/>
    </row>
    <row r="4214" spans="1:7">
      <c r="A4214" s="521"/>
      <c r="B4214" s="521"/>
      <c r="C4214" s="525"/>
      <c r="D4214" s="521"/>
      <c r="E4214" s="521"/>
      <c r="F4214" s="526"/>
      <c r="G4214" s="521"/>
    </row>
    <row r="4215" spans="1:7">
      <c r="A4215" s="521"/>
      <c r="B4215" s="521"/>
      <c r="C4215" s="525"/>
      <c r="D4215" s="521"/>
      <c r="E4215" s="521"/>
      <c r="F4215" s="526"/>
      <c r="G4215" s="521"/>
    </row>
    <row r="4216" spans="1:7">
      <c r="A4216" s="521"/>
      <c r="B4216" s="521"/>
      <c r="C4216" s="525"/>
      <c r="D4216" s="521"/>
      <c r="E4216" s="521"/>
      <c r="F4216" s="526"/>
      <c r="G4216" s="521"/>
    </row>
    <row r="4217" spans="1:7">
      <c r="A4217" s="521"/>
      <c r="B4217" s="521"/>
      <c r="C4217" s="525"/>
      <c r="D4217" s="521"/>
      <c r="E4217" s="521"/>
      <c r="F4217" s="526"/>
      <c r="G4217" s="521"/>
    </row>
    <row r="4218" spans="1:7">
      <c r="A4218" s="521"/>
      <c r="B4218" s="521"/>
      <c r="C4218" s="525"/>
      <c r="D4218" s="521"/>
      <c r="E4218" s="521"/>
      <c r="F4218" s="526"/>
      <c r="G4218" s="521"/>
    </row>
    <row r="4219" spans="1:7">
      <c r="A4219" s="521"/>
      <c r="B4219" s="521"/>
      <c r="C4219" s="525"/>
      <c r="D4219" s="521"/>
      <c r="E4219" s="521"/>
      <c r="F4219" s="526"/>
      <c r="G4219" s="521"/>
    </row>
    <row r="4220" spans="1:7">
      <c r="A4220" s="521"/>
      <c r="B4220" s="521"/>
      <c r="C4220" s="525"/>
      <c r="D4220" s="521"/>
      <c r="E4220" s="521"/>
      <c r="F4220" s="526"/>
      <c r="G4220" s="521"/>
    </row>
    <row r="4221" spans="1:7">
      <c r="A4221" s="521"/>
      <c r="B4221" s="521"/>
      <c r="C4221" s="525"/>
      <c r="D4221" s="521"/>
      <c r="E4221" s="521"/>
      <c r="F4221" s="526"/>
      <c r="G4221" s="521"/>
    </row>
    <row r="4222" spans="1:7">
      <c r="A4222" s="521"/>
      <c r="B4222" s="521"/>
      <c r="C4222" s="525"/>
      <c r="D4222" s="521"/>
      <c r="E4222" s="521"/>
      <c r="F4222" s="526"/>
      <c r="G4222" s="521"/>
    </row>
    <row r="4223" spans="1:7">
      <c r="A4223" s="521"/>
      <c r="B4223" s="521"/>
      <c r="C4223" s="525"/>
      <c r="D4223" s="521"/>
      <c r="E4223" s="521"/>
      <c r="F4223" s="526"/>
      <c r="G4223" s="521"/>
    </row>
    <row r="4224" spans="1:7">
      <c r="A4224" s="521"/>
      <c r="B4224" s="521"/>
      <c r="C4224" s="525"/>
      <c r="D4224" s="521"/>
      <c r="E4224" s="521"/>
      <c r="F4224" s="526"/>
      <c r="G4224" s="521"/>
    </row>
    <row r="4225" spans="1:7">
      <c r="A4225" s="521"/>
      <c r="B4225" s="521"/>
      <c r="C4225" s="525"/>
      <c r="D4225" s="521"/>
      <c r="E4225" s="521"/>
      <c r="F4225" s="526"/>
      <c r="G4225" s="521"/>
    </row>
    <row r="4226" spans="1:7">
      <c r="A4226" s="521"/>
      <c r="B4226" s="521"/>
      <c r="C4226" s="525"/>
      <c r="D4226" s="521"/>
      <c r="E4226" s="521"/>
      <c r="F4226" s="526"/>
      <c r="G4226" s="521"/>
    </row>
    <row r="4227" spans="1:7">
      <c r="A4227" s="521"/>
      <c r="B4227" s="521"/>
      <c r="C4227" s="525"/>
      <c r="D4227" s="521"/>
      <c r="E4227" s="521"/>
      <c r="F4227" s="526"/>
      <c r="G4227" s="521"/>
    </row>
    <row r="4228" spans="1:7">
      <c r="A4228" s="521"/>
      <c r="B4228" s="521"/>
      <c r="C4228" s="525"/>
      <c r="D4228" s="521"/>
      <c r="E4228" s="521"/>
      <c r="F4228" s="526"/>
      <c r="G4228" s="521"/>
    </row>
    <row r="4229" spans="1:7">
      <c r="A4229" s="521"/>
      <c r="B4229" s="521"/>
      <c r="C4229" s="525"/>
      <c r="D4229" s="521"/>
      <c r="E4229" s="521"/>
      <c r="F4229" s="526"/>
      <c r="G4229" s="521"/>
    </row>
    <row r="4230" spans="1:7">
      <c r="A4230" s="521"/>
      <c r="B4230" s="521"/>
      <c r="C4230" s="525"/>
      <c r="D4230" s="521"/>
      <c r="E4230" s="521"/>
      <c r="F4230" s="526"/>
      <c r="G4230" s="521"/>
    </row>
    <row r="4231" spans="1:7">
      <c r="A4231" s="521"/>
      <c r="B4231" s="521"/>
      <c r="C4231" s="525"/>
      <c r="D4231" s="521"/>
      <c r="E4231" s="521"/>
      <c r="F4231" s="526"/>
      <c r="G4231" s="521"/>
    </row>
    <row r="4232" spans="1:7">
      <c r="A4232" s="521"/>
      <c r="B4232" s="521"/>
      <c r="C4232" s="525"/>
      <c r="D4232" s="521"/>
      <c r="E4232" s="521"/>
      <c r="F4232" s="526"/>
      <c r="G4232" s="521"/>
    </row>
    <row r="4233" spans="1:7">
      <c r="A4233" s="521"/>
      <c r="B4233" s="521"/>
      <c r="C4233" s="525"/>
      <c r="D4233" s="521"/>
      <c r="E4233" s="521"/>
      <c r="F4233" s="526"/>
      <c r="G4233" s="521"/>
    </row>
    <row r="4234" spans="1:7">
      <c r="A4234" s="521"/>
      <c r="B4234" s="521"/>
      <c r="C4234" s="525"/>
      <c r="D4234" s="521"/>
      <c r="E4234" s="521"/>
      <c r="F4234" s="526"/>
      <c r="G4234" s="521"/>
    </row>
    <row r="4235" spans="1:7">
      <c r="A4235" s="521"/>
      <c r="B4235" s="521"/>
      <c r="C4235" s="525"/>
      <c r="D4235" s="521"/>
      <c r="E4235" s="521"/>
      <c r="F4235" s="526"/>
      <c r="G4235" s="521"/>
    </row>
    <row r="4236" spans="1:7">
      <c r="A4236" s="521"/>
      <c r="B4236" s="521"/>
      <c r="C4236" s="525"/>
      <c r="D4236" s="521"/>
      <c r="E4236" s="521"/>
      <c r="F4236" s="526"/>
      <c r="G4236" s="521"/>
    </row>
    <row r="4237" spans="1:7">
      <c r="A4237" s="521"/>
      <c r="B4237" s="521"/>
      <c r="C4237" s="525"/>
      <c r="D4237" s="521"/>
      <c r="E4237" s="521"/>
      <c r="F4237" s="526"/>
      <c r="G4237" s="521"/>
    </row>
    <row r="4238" spans="1:7">
      <c r="A4238" s="521"/>
      <c r="B4238" s="521"/>
      <c r="C4238" s="525"/>
      <c r="D4238" s="521"/>
      <c r="E4238" s="521"/>
      <c r="F4238" s="526"/>
      <c r="G4238" s="521"/>
    </row>
    <row r="4239" spans="1:7">
      <c r="A4239" s="521"/>
      <c r="B4239" s="521"/>
      <c r="C4239" s="525"/>
      <c r="D4239" s="521"/>
      <c r="E4239" s="521"/>
      <c r="F4239" s="526"/>
      <c r="G4239" s="521"/>
    </row>
    <row r="4240" spans="1:7">
      <c r="A4240" s="521"/>
      <c r="B4240" s="521"/>
      <c r="C4240" s="525"/>
      <c r="D4240" s="521"/>
      <c r="E4240" s="521"/>
      <c r="F4240" s="526"/>
      <c r="G4240" s="521"/>
    </row>
    <row r="4241" spans="1:7">
      <c r="A4241" s="521"/>
      <c r="B4241" s="521"/>
      <c r="C4241" s="525"/>
      <c r="D4241" s="521"/>
      <c r="E4241" s="521"/>
      <c r="F4241" s="526"/>
      <c r="G4241" s="521"/>
    </row>
    <row r="4242" spans="1:7">
      <c r="A4242" s="521"/>
      <c r="B4242" s="521"/>
      <c r="C4242" s="525"/>
      <c r="D4242" s="521"/>
      <c r="E4242" s="521"/>
      <c r="F4242" s="526"/>
      <c r="G4242" s="521"/>
    </row>
    <row r="4243" spans="1:7">
      <c r="A4243" s="521"/>
      <c r="B4243" s="521"/>
      <c r="C4243" s="525"/>
      <c r="D4243" s="521"/>
      <c r="E4243" s="521"/>
      <c r="F4243" s="526"/>
      <c r="G4243" s="521"/>
    </row>
    <row r="4244" spans="1:7">
      <c r="A4244" s="521"/>
      <c r="B4244" s="521"/>
      <c r="C4244" s="525"/>
      <c r="D4244" s="521"/>
      <c r="E4244" s="521"/>
      <c r="F4244" s="526"/>
      <c r="G4244" s="521"/>
    </row>
    <row r="4245" spans="1:7">
      <c r="A4245" s="521"/>
      <c r="B4245" s="521"/>
      <c r="C4245" s="525"/>
      <c r="D4245" s="521"/>
      <c r="E4245" s="521"/>
      <c r="F4245" s="526"/>
      <c r="G4245" s="521"/>
    </row>
    <row r="4246" spans="1:7">
      <c r="A4246" s="521"/>
      <c r="B4246" s="521"/>
      <c r="C4246" s="525"/>
      <c r="D4246" s="521"/>
      <c r="E4246" s="521"/>
      <c r="F4246" s="526"/>
      <c r="G4246" s="521"/>
    </row>
    <row r="4247" spans="1:7">
      <c r="A4247" s="521"/>
      <c r="B4247" s="521"/>
      <c r="C4247" s="525"/>
      <c r="D4247" s="521"/>
      <c r="E4247" s="521"/>
      <c r="F4247" s="526"/>
      <c r="G4247" s="521"/>
    </row>
    <row r="4248" spans="1:7">
      <c r="A4248" s="521"/>
      <c r="B4248" s="521"/>
      <c r="C4248" s="525"/>
      <c r="D4248" s="521"/>
      <c r="E4248" s="521"/>
      <c r="F4248" s="526"/>
      <c r="G4248" s="521"/>
    </row>
    <row r="4249" spans="1:7">
      <c r="A4249" s="521"/>
      <c r="B4249" s="521"/>
      <c r="C4249" s="525"/>
      <c r="D4249" s="521"/>
      <c r="E4249" s="521"/>
      <c r="F4249" s="526"/>
      <c r="G4249" s="521"/>
    </row>
    <row r="4250" spans="1:7">
      <c r="A4250" s="521"/>
      <c r="B4250" s="521"/>
      <c r="C4250" s="525"/>
      <c r="D4250" s="521"/>
      <c r="E4250" s="521"/>
      <c r="F4250" s="526"/>
      <c r="G4250" s="521"/>
    </row>
    <row r="4251" spans="1:7">
      <c r="A4251" s="521"/>
      <c r="B4251" s="521"/>
      <c r="C4251" s="525"/>
      <c r="D4251" s="521"/>
      <c r="E4251" s="521"/>
      <c r="F4251" s="526"/>
      <c r="G4251" s="521"/>
    </row>
    <row r="4252" spans="1:7">
      <c r="A4252" s="521"/>
      <c r="B4252" s="521"/>
      <c r="C4252" s="525"/>
      <c r="D4252" s="521"/>
      <c r="E4252" s="521"/>
      <c r="F4252" s="526"/>
      <c r="G4252" s="521"/>
    </row>
    <row r="4253" spans="1:7">
      <c r="A4253" s="521"/>
      <c r="B4253" s="521"/>
      <c r="C4253" s="525"/>
      <c r="D4253" s="521"/>
      <c r="E4253" s="521"/>
      <c r="F4253" s="526"/>
      <c r="G4253" s="521"/>
    </row>
    <row r="4254" spans="1:7">
      <c r="A4254" s="521"/>
      <c r="B4254" s="521"/>
      <c r="C4254" s="525"/>
      <c r="D4254" s="521"/>
      <c r="E4254" s="521"/>
      <c r="F4254" s="526"/>
      <c r="G4254" s="521"/>
    </row>
    <row r="4255" spans="1:7">
      <c r="A4255" s="521"/>
      <c r="B4255" s="521"/>
      <c r="C4255" s="525"/>
      <c r="D4255" s="521"/>
      <c r="E4255" s="521"/>
      <c r="F4255" s="526"/>
      <c r="G4255" s="521"/>
    </row>
    <row r="4256" spans="1:7">
      <c r="A4256" s="521"/>
      <c r="B4256" s="521"/>
      <c r="C4256" s="525"/>
      <c r="D4256" s="521"/>
      <c r="E4256" s="521"/>
      <c r="F4256" s="526"/>
      <c r="G4256" s="521"/>
    </row>
    <row r="4257" spans="1:7">
      <c r="A4257" s="521"/>
      <c r="B4257" s="521"/>
      <c r="C4257" s="525"/>
      <c r="D4257" s="521"/>
      <c r="E4257" s="521"/>
      <c r="F4257" s="526"/>
      <c r="G4257" s="521"/>
    </row>
    <row r="4258" spans="1:7">
      <c r="A4258" s="521"/>
      <c r="B4258" s="521"/>
      <c r="C4258" s="525"/>
      <c r="D4258" s="521"/>
      <c r="E4258" s="521"/>
      <c r="F4258" s="526"/>
      <c r="G4258" s="521"/>
    </row>
    <row r="4259" spans="1:7">
      <c r="A4259" s="521"/>
      <c r="B4259" s="521"/>
      <c r="C4259" s="525"/>
      <c r="D4259" s="521"/>
      <c r="E4259" s="521"/>
      <c r="F4259" s="526"/>
      <c r="G4259" s="521"/>
    </row>
    <row r="4260" spans="1:7">
      <c r="A4260" s="521"/>
      <c r="B4260" s="521"/>
      <c r="C4260" s="525"/>
      <c r="D4260" s="521"/>
      <c r="E4260" s="521"/>
      <c r="F4260" s="526"/>
      <c r="G4260" s="521"/>
    </row>
    <row r="4261" spans="1:7">
      <c r="A4261" s="521"/>
      <c r="B4261" s="521"/>
      <c r="C4261" s="525"/>
      <c r="D4261" s="521"/>
      <c r="E4261" s="521"/>
      <c r="F4261" s="526"/>
      <c r="G4261" s="521"/>
    </row>
    <row r="4262" spans="1:7">
      <c r="A4262" s="521"/>
      <c r="B4262" s="521"/>
      <c r="C4262" s="525"/>
      <c r="D4262" s="521"/>
      <c r="E4262" s="521"/>
      <c r="F4262" s="526"/>
      <c r="G4262" s="521"/>
    </row>
    <row r="4263" spans="1:7">
      <c r="A4263" s="521"/>
      <c r="B4263" s="521"/>
      <c r="C4263" s="525"/>
      <c r="D4263" s="521"/>
      <c r="E4263" s="521"/>
      <c r="F4263" s="526"/>
      <c r="G4263" s="521"/>
    </row>
    <row r="4264" spans="1:7">
      <c r="A4264" s="521"/>
      <c r="B4264" s="521"/>
      <c r="C4264" s="525"/>
      <c r="D4264" s="521"/>
      <c r="E4264" s="521"/>
      <c r="F4264" s="526"/>
      <c r="G4264" s="521"/>
    </row>
    <row r="4265" spans="1:7">
      <c r="A4265" s="521"/>
      <c r="B4265" s="521"/>
      <c r="C4265" s="525"/>
      <c r="D4265" s="521"/>
      <c r="E4265" s="521"/>
      <c r="F4265" s="526"/>
      <c r="G4265" s="521"/>
    </row>
    <row r="4266" spans="1:7">
      <c r="A4266" s="521"/>
      <c r="B4266" s="521"/>
      <c r="C4266" s="525"/>
      <c r="D4266" s="521"/>
      <c r="E4266" s="521"/>
      <c r="F4266" s="526"/>
      <c r="G4266" s="521"/>
    </row>
    <row r="4267" spans="1:7">
      <c r="A4267" s="521"/>
      <c r="B4267" s="521"/>
      <c r="C4267" s="525"/>
      <c r="D4267" s="521"/>
      <c r="E4267" s="521"/>
      <c r="F4267" s="526"/>
      <c r="G4267" s="521"/>
    </row>
    <row r="4268" spans="1:7">
      <c r="A4268" s="521"/>
      <c r="B4268" s="521"/>
      <c r="C4268" s="525"/>
      <c r="D4268" s="521"/>
      <c r="E4268" s="521"/>
      <c r="F4268" s="526"/>
      <c r="G4268" s="521"/>
    </row>
    <row r="4269" spans="1:7">
      <c r="A4269" s="521"/>
      <c r="B4269" s="521"/>
      <c r="C4269" s="525"/>
      <c r="D4269" s="521"/>
      <c r="E4269" s="521"/>
      <c r="F4269" s="526"/>
      <c r="G4269" s="521"/>
    </row>
    <row r="4270" spans="1:7">
      <c r="A4270" s="521"/>
      <c r="B4270" s="521"/>
      <c r="C4270" s="525"/>
      <c r="D4270" s="521"/>
      <c r="E4270" s="521"/>
      <c r="F4270" s="526"/>
      <c r="G4270" s="521"/>
    </row>
    <row r="4271" spans="1:7">
      <c r="A4271" s="521"/>
      <c r="B4271" s="521"/>
      <c r="C4271" s="525"/>
      <c r="D4271" s="521"/>
      <c r="E4271" s="521"/>
      <c r="F4271" s="526"/>
      <c r="G4271" s="521"/>
    </row>
    <row r="4272" spans="1:7">
      <c r="A4272" s="521"/>
      <c r="B4272" s="521"/>
      <c r="C4272" s="525"/>
      <c r="D4272" s="521"/>
      <c r="E4272" s="521"/>
      <c r="F4272" s="526"/>
      <c r="G4272" s="521"/>
    </row>
    <row r="4273" spans="1:7">
      <c r="A4273" s="521"/>
      <c r="B4273" s="521"/>
      <c r="C4273" s="525"/>
      <c r="D4273" s="521"/>
      <c r="E4273" s="521"/>
      <c r="F4273" s="526"/>
      <c r="G4273" s="521"/>
    </row>
    <row r="4274" spans="1:7">
      <c r="A4274" s="521"/>
      <c r="B4274" s="521"/>
      <c r="C4274" s="525"/>
      <c r="D4274" s="521"/>
      <c r="E4274" s="521"/>
      <c r="F4274" s="526"/>
      <c r="G4274" s="521"/>
    </row>
    <row r="4275" spans="1:7">
      <c r="A4275" s="521"/>
      <c r="B4275" s="521"/>
      <c r="C4275" s="525"/>
      <c r="D4275" s="521"/>
      <c r="E4275" s="521"/>
      <c r="F4275" s="526"/>
      <c r="G4275" s="521"/>
    </row>
    <row r="4276" spans="1:7">
      <c r="A4276" s="521"/>
      <c r="B4276" s="521"/>
      <c r="C4276" s="525"/>
      <c r="D4276" s="521"/>
      <c r="E4276" s="521"/>
      <c r="F4276" s="526"/>
      <c r="G4276" s="521"/>
    </row>
    <row r="4277" spans="1:7">
      <c r="A4277" s="521"/>
      <c r="B4277" s="521"/>
      <c r="C4277" s="525"/>
      <c r="D4277" s="521"/>
      <c r="E4277" s="521"/>
      <c r="F4277" s="526"/>
      <c r="G4277" s="521"/>
    </row>
    <row r="4278" spans="1:7">
      <c r="A4278" s="521"/>
      <c r="B4278" s="521"/>
      <c r="C4278" s="525"/>
      <c r="D4278" s="521"/>
      <c r="E4278" s="521"/>
      <c r="F4278" s="526"/>
      <c r="G4278" s="521"/>
    </row>
    <row r="4279" spans="1:7">
      <c r="A4279" s="521"/>
      <c r="B4279" s="521"/>
      <c r="C4279" s="525"/>
      <c r="D4279" s="521"/>
      <c r="E4279" s="521"/>
      <c r="F4279" s="526"/>
      <c r="G4279" s="521"/>
    </row>
    <row r="4280" spans="1:7">
      <c r="A4280" s="521"/>
      <c r="B4280" s="521"/>
      <c r="C4280" s="525"/>
      <c r="D4280" s="521"/>
      <c r="E4280" s="521"/>
      <c r="F4280" s="526"/>
      <c r="G4280" s="521"/>
    </row>
    <row r="4281" spans="1:7">
      <c r="A4281" s="521"/>
      <c r="B4281" s="521"/>
      <c r="C4281" s="525"/>
      <c r="D4281" s="521"/>
      <c r="E4281" s="521"/>
      <c r="F4281" s="526"/>
      <c r="G4281" s="521"/>
    </row>
    <row r="4282" spans="1:7">
      <c r="A4282" s="521"/>
      <c r="B4282" s="521"/>
      <c r="C4282" s="525"/>
      <c r="D4282" s="521"/>
      <c r="E4282" s="521"/>
      <c r="F4282" s="526"/>
      <c r="G4282" s="521"/>
    </row>
    <row r="4283" spans="1:7">
      <c r="A4283" s="521"/>
      <c r="B4283" s="521"/>
      <c r="C4283" s="525"/>
      <c r="D4283" s="521"/>
      <c r="E4283" s="521"/>
      <c r="F4283" s="526"/>
      <c r="G4283" s="521"/>
    </row>
    <row r="4284" spans="1:7">
      <c r="A4284" s="521"/>
      <c r="B4284" s="521"/>
      <c r="C4284" s="525"/>
      <c r="D4284" s="521"/>
      <c r="E4284" s="521"/>
      <c r="F4284" s="526"/>
      <c r="G4284" s="521"/>
    </row>
    <row r="4285" spans="1:7">
      <c r="A4285" s="521"/>
      <c r="B4285" s="521"/>
      <c r="C4285" s="525"/>
      <c r="D4285" s="521"/>
      <c r="E4285" s="521"/>
      <c r="F4285" s="526"/>
      <c r="G4285" s="521"/>
    </row>
    <row r="4286" spans="1:7">
      <c r="A4286" s="521"/>
      <c r="B4286" s="521"/>
      <c r="C4286" s="525"/>
      <c r="D4286" s="521"/>
      <c r="E4286" s="521"/>
      <c r="F4286" s="526"/>
      <c r="G4286" s="521"/>
    </row>
    <row r="4287" spans="1:7">
      <c r="A4287" s="521"/>
      <c r="B4287" s="521"/>
      <c r="C4287" s="525"/>
      <c r="D4287" s="521"/>
      <c r="E4287" s="521"/>
      <c r="F4287" s="526"/>
      <c r="G4287" s="521"/>
    </row>
    <row r="4288" spans="1:7">
      <c r="A4288" s="521"/>
      <c r="B4288" s="521"/>
      <c r="C4288" s="525"/>
      <c r="D4288" s="521"/>
      <c r="E4288" s="521"/>
      <c r="F4288" s="526"/>
      <c r="G4288" s="521"/>
    </row>
    <row r="4289" spans="1:7">
      <c r="A4289" s="521"/>
      <c r="B4289" s="521"/>
      <c r="C4289" s="525"/>
      <c r="D4289" s="521"/>
      <c r="E4289" s="521"/>
      <c r="F4289" s="526"/>
      <c r="G4289" s="521"/>
    </row>
    <row r="4290" spans="1:7">
      <c r="A4290" s="521"/>
      <c r="B4290" s="521"/>
      <c r="C4290" s="525"/>
      <c r="D4290" s="521"/>
      <c r="E4290" s="521"/>
      <c r="F4290" s="526"/>
      <c r="G4290" s="521"/>
    </row>
    <row r="4291" spans="1:7">
      <c r="A4291" s="521"/>
      <c r="B4291" s="521"/>
      <c r="C4291" s="525"/>
      <c r="D4291" s="521"/>
      <c r="E4291" s="521"/>
      <c r="F4291" s="526"/>
      <c r="G4291" s="521"/>
    </row>
    <row r="4292" spans="1:7">
      <c r="A4292" s="521"/>
      <c r="B4292" s="521"/>
      <c r="C4292" s="525"/>
      <c r="D4292" s="521"/>
      <c r="E4292" s="521"/>
      <c r="F4292" s="526"/>
      <c r="G4292" s="521"/>
    </row>
    <row r="4293" spans="1:7">
      <c r="A4293" s="521"/>
      <c r="B4293" s="521"/>
      <c r="C4293" s="525"/>
      <c r="D4293" s="521"/>
      <c r="E4293" s="521"/>
      <c r="F4293" s="526"/>
      <c r="G4293" s="521"/>
    </row>
    <row r="4294" spans="1:7">
      <c r="A4294" s="521"/>
      <c r="B4294" s="521"/>
      <c r="C4294" s="525"/>
      <c r="D4294" s="521"/>
      <c r="E4294" s="521"/>
      <c r="F4294" s="526"/>
      <c r="G4294" s="521"/>
    </row>
    <row r="4295" spans="1:7">
      <c r="A4295" s="521"/>
      <c r="B4295" s="521"/>
      <c r="C4295" s="525"/>
      <c r="D4295" s="521"/>
      <c r="E4295" s="521"/>
      <c r="F4295" s="526"/>
      <c r="G4295" s="521"/>
    </row>
    <row r="4296" spans="1:7">
      <c r="A4296" s="521"/>
      <c r="B4296" s="521"/>
      <c r="C4296" s="525"/>
      <c r="D4296" s="521"/>
      <c r="E4296" s="521"/>
      <c r="F4296" s="526"/>
      <c r="G4296" s="521"/>
    </row>
    <row r="4297" spans="1:7">
      <c r="A4297" s="521"/>
      <c r="B4297" s="521"/>
      <c r="C4297" s="525"/>
      <c r="D4297" s="521"/>
      <c r="E4297" s="521"/>
      <c r="F4297" s="526"/>
      <c r="G4297" s="521"/>
    </row>
    <row r="4298" spans="1:7">
      <c r="A4298" s="521"/>
      <c r="B4298" s="521"/>
      <c r="C4298" s="525"/>
      <c r="D4298" s="521"/>
      <c r="E4298" s="521"/>
      <c r="F4298" s="526"/>
      <c r="G4298" s="521"/>
    </row>
    <row r="4299" spans="1:7">
      <c r="A4299" s="521"/>
      <c r="B4299" s="521"/>
      <c r="C4299" s="525"/>
      <c r="D4299" s="521"/>
      <c r="E4299" s="521"/>
      <c r="F4299" s="526"/>
      <c r="G4299" s="521"/>
    </row>
    <row r="4300" spans="1:7">
      <c r="A4300" s="521"/>
      <c r="B4300" s="521"/>
      <c r="C4300" s="525"/>
      <c r="D4300" s="521"/>
      <c r="E4300" s="521"/>
      <c r="F4300" s="526"/>
      <c r="G4300" s="521"/>
    </row>
    <row r="4301" spans="1:7">
      <c r="A4301" s="521"/>
      <c r="B4301" s="521"/>
      <c r="C4301" s="525"/>
      <c r="D4301" s="521"/>
      <c r="E4301" s="521"/>
      <c r="F4301" s="526"/>
      <c r="G4301" s="521"/>
    </row>
    <row r="4302" spans="1:7">
      <c r="A4302" s="521"/>
      <c r="B4302" s="521"/>
      <c r="C4302" s="525"/>
      <c r="D4302" s="521"/>
      <c r="E4302" s="521"/>
      <c r="F4302" s="526"/>
      <c r="G4302" s="521"/>
    </row>
    <row r="4303" spans="1:7">
      <c r="A4303" s="521"/>
      <c r="B4303" s="521"/>
      <c r="C4303" s="525"/>
      <c r="D4303" s="521"/>
      <c r="E4303" s="521"/>
      <c r="F4303" s="526"/>
      <c r="G4303" s="521"/>
    </row>
    <row r="4304" spans="1:7">
      <c r="A4304" s="521"/>
      <c r="B4304" s="521"/>
      <c r="C4304" s="525"/>
      <c r="D4304" s="521"/>
      <c r="E4304" s="521"/>
      <c r="F4304" s="526"/>
      <c r="G4304" s="521"/>
    </row>
    <row r="4305" spans="1:7">
      <c r="A4305" s="521"/>
      <c r="B4305" s="521"/>
      <c r="C4305" s="525"/>
      <c r="D4305" s="521"/>
      <c r="E4305" s="521"/>
      <c r="F4305" s="526"/>
      <c r="G4305" s="521"/>
    </row>
    <row r="4306" spans="1:7">
      <c r="A4306" s="521"/>
      <c r="B4306" s="521"/>
      <c r="C4306" s="525"/>
      <c r="D4306" s="521"/>
      <c r="E4306" s="521"/>
      <c r="F4306" s="526"/>
      <c r="G4306" s="521"/>
    </row>
    <row r="4307" spans="1:7">
      <c r="A4307" s="521"/>
      <c r="B4307" s="521"/>
      <c r="C4307" s="525"/>
      <c r="D4307" s="521"/>
      <c r="E4307" s="521"/>
      <c r="F4307" s="526"/>
      <c r="G4307" s="521"/>
    </row>
    <row r="4308" spans="1:7">
      <c r="A4308" s="521"/>
      <c r="B4308" s="521"/>
      <c r="C4308" s="525"/>
      <c r="D4308" s="521"/>
      <c r="E4308" s="521"/>
      <c r="F4308" s="526"/>
      <c r="G4308" s="521"/>
    </row>
    <row r="4309" spans="1:7">
      <c r="A4309" s="521"/>
      <c r="B4309" s="521"/>
      <c r="C4309" s="525"/>
      <c r="D4309" s="521"/>
      <c r="E4309" s="521"/>
      <c r="F4309" s="526"/>
      <c r="G4309" s="521"/>
    </row>
    <row r="4310" spans="1:7">
      <c r="A4310" s="521"/>
      <c r="B4310" s="521"/>
      <c r="C4310" s="525"/>
      <c r="D4310" s="521"/>
      <c r="E4310" s="521"/>
      <c r="F4310" s="526"/>
      <c r="G4310" s="521"/>
    </row>
    <row r="4311" spans="1:7">
      <c r="A4311" s="521"/>
      <c r="B4311" s="521"/>
      <c r="C4311" s="525"/>
      <c r="D4311" s="521"/>
      <c r="E4311" s="521"/>
      <c r="F4311" s="526"/>
      <c r="G4311" s="521"/>
    </row>
    <row r="4312" spans="1:7">
      <c r="A4312" s="521"/>
      <c r="B4312" s="521"/>
      <c r="C4312" s="525"/>
      <c r="D4312" s="521"/>
      <c r="E4312" s="521"/>
      <c r="F4312" s="526"/>
      <c r="G4312" s="521"/>
    </row>
    <row r="4313" spans="1:7">
      <c r="A4313" s="521"/>
      <c r="B4313" s="521"/>
      <c r="C4313" s="525"/>
      <c r="D4313" s="521"/>
      <c r="E4313" s="521"/>
      <c r="F4313" s="526"/>
      <c r="G4313" s="521"/>
    </row>
    <row r="4314" spans="1:7">
      <c r="A4314" s="521"/>
      <c r="B4314" s="521"/>
      <c r="C4314" s="525"/>
      <c r="D4314" s="521"/>
      <c r="E4314" s="521"/>
      <c r="F4314" s="526"/>
      <c r="G4314" s="521"/>
    </row>
    <row r="4315" spans="1:7">
      <c r="A4315" s="521"/>
      <c r="B4315" s="521"/>
      <c r="C4315" s="525"/>
      <c r="D4315" s="521"/>
      <c r="E4315" s="521"/>
      <c r="F4315" s="526"/>
      <c r="G4315" s="521"/>
    </row>
    <row r="4316" spans="1:7">
      <c r="A4316" s="521"/>
      <c r="B4316" s="521"/>
      <c r="C4316" s="525"/>
      <c r="D4316" s="521"/>
      <c r="E4316" s="521"/>
      <c r="F4316" s="526"/>
      <c r="G4316" s="521"/>
    </row>
    <row r="4317" spans="1:7">
      <c r="A4317" s="521"/>
      <c r="B4317" s="521"/>
      <c r="C4317" s="525"/>
      <c r="D4317" s="521"/>
      <c r="E4317" s="521"/>
      <c r="F4317" s="526"/>
      <c r="G4317" s="521"/>
    </row>
    <row r="4318" spans="1:7">
      <c r="A4318" s="521"/>
      <c r="B4318" s="521"/>
      <c r="C4318" s="525"/>
      <c r="D4318" s="521"/>
      <c r="E4318" s="521"/>
      <c r="F4318" s="526"/>
      <c r="G4318" s="521"/>
    </row>
    <row r="4319" spans="1:7">
      <c r="A4319" s="521"/>
      <c r="B4319" s="521"/>
      <c r="C4319" s="525"/>
      <c r="D4319" s="521"/>
      <c r="E4319" s="521"/>
      <c r="F4319" s="526"/>
      <c r="G4319" s="521"/>
    </row>
    <row r="4320" spans="1:7">
      <c r="A4320" s="521"/>
      <c r="B4320" s="521"/>
      <c r="C4320" s="525"/>
      <c r="D4320" s="521"/>
      <c r="E4320" s="521"/>
      <c r="F4320" s="526"/>
      <c r="G4320" s="521"/>
    </row>
    <row r="4321" spans="1:7">
      <c r="A4321" s="521"/>
      <c r="B4321" s="521"/>
      <c r="C4321" s="525"/>
      <c r="D4321" s="521"/>
      <c r="E4321" s="521"/>
      <c r="F4321" s="526"/>
      <c r="G4321" s="521"/>
    </row>
    <row r="4322" spans="1:7">
      <c r="A4322" s="521"/>
      <c r="B4322" s="521"/>
      <c r="C4322" s="525"/>
      <c r="D4322" s="521"/>
      <c r="E4322" s="521"/>
      <c r="F4322" s="526"/>
      <c r="G4322" s="521"/>
    </row>
    <row r="4323" spans="1:7">
      <c r="A4323" s="521"/>
      <c r="B4323" s="521"/>
      <c r="C4323" s="525"/>
      <c r="D4323" s="521"/>
      <c r="E4323" s="521"/>
      <c r="F4323" s="526"/>
      <c r="G4323" s="521"/>
    </row>
    <row r="4324" spans="1:7">
      <c r="A4324" s="521"/>
      <c r="B4324" s="521"/>
      <c r="C4324" s="525"/>
      <c r="D4324" s="521"/>
      <c r="E4324" s="521"/>
      <c r="F4324" s="526"/>
      <c r="G4324" s="521"/>
    </row>
    <row r="4325" spans="1:7">
      <c r="A4325" s="521"/>
      <c r="B4325" s="521"/>
      <c r="C4325" s="525"/>
      <c r="D4325" s="521"/>
      <c r="E4325" s="521"/>
      <c r="F4325" s="526"/>
      <c r="G4325" s="521"/>
    </row>
    <row r="4326" spans="1:7">
      <c r="A4326" s="521"/>
      <c r="B4326" s="521"/>
      <c r="C4326" s="525"/>
      <c r="D4326" s="521"/>
      <c r="E4326" s="521"/>
      <c r="F4326" s="526"/>
      <c r="G4326" s="521"/>
    </row>
    <row r="4327" spans="1:7">
      <c r="A4327" s="521"/>
      <c r="B4327" s="521"/>
      <c r="C4327" s="525"/>
      <c r="D4327" s="521"/>
      <c r="E4327" s="521"/>
      <c r="F4327" s="526"/>
      <c r="G4327" s="521"/>
    </row>
    <row r="4328" spans="1:7">
      <c r="A4328" s="521"/>
      <c r="B4328" s="521"/>
      <c r="C4328" s="525"/>
      <c r="D4328" s="521"/>
      <c r="E4328" s="521"/>
      <c r="F4328" s="526"/>
      <c r="G4328" s="521"/>
    </row>
    <row r="4329" spans="1:7">
      <c r="A4329" s="521"/>
      <c r="B4329" s="521"/>
      <c r="C4329" s="525"/>
      <c r="D4329" s="521"/>
      <c r="E4329" s="521"/>
      <c r="F4329" s="526"/>
      <c r="G4329" s="521"/>
    </row>
    <row r="4330" spans="1:7">
      <c r="A4330" s="521"/>
      <c r="B4330" s="521"/>
      <c r="C4330" s="525"/>
      <c r="D4330" s="521"/>
      <c r="E4330" s="521"/>
      <c r="F4330" s="526"/>
      <c r="G4330" s="521"/>
    </row>
    <row r="4331" spans="1:7">
      <c r="A4331" s="521"/>
      <c r="B4331" s="521"/>
      <c r="C4331" s="525"/>
      <c r="D4331" s="521"/>
      <c r="E4331" s="521"/>
      <c r="F4331" s="526"/>
      <c r="G4331" s="521"/>
    </row>
    <row r="4332" spans="1:7">
      <c r="A4332" s="521"/>
      <c r="B4332" s="521"/>
      <c r="C4332" s="525"/>
      <c r="D4332" s="521"/>
      <c r="E4332" s="521"/>
      <c r="F4332" s="526"/>
      <c r="G4332" s="521"/>
    </row>
    <row r="4333" spans="1:7">
      <c r="A4333" s="521"/>
      <c r="B4333" s="521"/>
      <c r="C4333" s="525"/>
      <c r="D4333" s="521"/>
      <c r="E4333" s="521"/>
      <c r="F4333" s="526"/>
      <c r="G4333" s="521"/>
    </row>
    <row r="4334" spans="1:7">
      <c r="A4334" s="521"/>
      <c r="B4334" s="521"/>
      <c r="C4334" s="525"/>
      <c r="D4334" s="521"/>
      <c r="E4334" s="521"/>
      <c r="F4334" s="526"/>
      <c r="G4334" s="521"/>
    </row>
    <row r="4335" spans="1:7">
      <c r="A4335" s="521"/>
      <c r="B4335" s="521"/>
      <c r="C4335" s="525"/>
      <c r="D4335" s="521"/>
      <c r="E4335" s="521"/>
      <c r="F4335" s="526"/>
      <c r="G4335" s="521"/>
    </row>
    <row r="4336" spans="1:7">
      <c r="A4336" s="521"/>
      <c r="B4336" s="521"/>
      <c r="C4336" s="525"/>
      <c r="D4336" s="521"/>
      <c r="E4336" s="521"/>
      <c r="F4336" s="526"/>
      <c r="G4336" s="521"/>
    </row>
    <row r="4337" spans="1:7">
      <c r="A4337" s="521"/>
      <c r="B4337" s="521"/>
      <c r="C4337" s="525"/>
      <c r="D4337" s="521"/>
      <c r="E4337" s="521"/>
      <c r="F4337" s="526"/>
      <c r="G4337" s="521"/>
    </row>
    <row r="4338" spans="1:7">
      <c r="A4338" s="521"/>
      <c r="B4338" s="521"/>
      <c r="C4338" s="525"/>
      <c r="D4338" s="521"/>
      <c r="E4338" s="521"/>
      <c r="F4338" s="526"/>
      <c r="G4338" s="521"/>
    </row>
    <row r="4339" spans="1:7">
      <c r="A4339" s="521"/>
      <c r="B4339" s="521"/>
      <c r="C4339" s="525"/>
      <c r="D4339" s="521"/>
      <c r="E4339" s="521"/>
      <c r="F4339" s="526"/>
      <c r="G4339" s="521"/>
    </row>
    <row r="4340" spans="1:7">
      <c r="A4340" s="521"/>
      <c r="B4340" s="521"/>
      <c r="C4340" s="525"/>
      <c r="D4340" s="521"/>
      <c r="E4340" s="521"/>
      <c r="F4340" s="526"/>
      <c r="G4340" s="521"/>
    </row>
    <row r="4341" spans="1:7">
      <c r="A4341" s="521"/>
      <c r="B4341" s="521"/>
      <c r="C4341" s="525"/>
      <c r="D4341" s="521"/>
      <c r="E4341" s="521"/>
      <c r="F4341" s="526"/>
      <c r="G4341" s="521"/>
    </row>
    <row r="4342" spans="1:7">
      <c r="A4342" s="521"/>
      <c r="B4342" s="521"/>
      <c r="C4342" s="525"/>
      <c r="D4342" s="521"/>
      <c r="E4342" s="521"/>
      <c r="F4342" s="526"/>
      <c r="G4342" s="521"/>
    </row>
    <row r="4343" spans="1:7">
      <c r="A4343" s="521"/>
      <c r="B4343" s="521"/>
      <c r="C4343" s="525"/>
      <c r="D4343" s="521"/>
      <c r="E4343" s="521"/>
      <c r="F4343" s="526"/>
      <c r="G4343" s="521"/>
    </row>
    <row r="4344" spans="1:7">
      <c r="A4344" s="521"/>
      <c r="B4344" s="521"/>
      <c r="C4344" s="525"/>
      <c r="D4344" s="521"/>
      <c r="E4344" s="521"/>
      <c r="F4344" s="526"/>
      <c r="G4344" s="521"/>
    </row>
    <row r="4345" spans="1:7">
      <c r="A4345" s="521"/>
      <c r="B4345" s="521"/>
      <c r="C4345" s="525"/>
      <c r="D4345" s="521"/>
      <c r="E4345" s="521"/>
      <c r="F4345" s="526"/>
      <c r="G4345" s="521"/>
    </row>
    <row r="4346" spans="1:7">
      <c r="A4346" s="521"/>
      <c r="B4346" s="521"/>
      <c r="C4346" s="525"/>
      <c r="D4346" s="521"/>
      <c r="E4346" s="521"/>
      <c r="F4346" s="526"/>
      <c r="G4346" s="521"/>
    </row>
    <row r="4347" spans="1:7">
      <c r="A4347" s="521"/>
      <c r="B4347" s="521"/>
      <c r="C4347" s="525"/>
      <c r="D4347" s="521"/>
      <c r="E4347" s="521"/>
      <c r="F4347" s="526"/>
      <c r="G4347" s="521"/>
    </row>
    <row r="4348" spans="1:7">
      <c r="A4348" s="521"/>
      <c r="B4348" s="521"/>
      <c r="C4348" s="525"/>
      <c r="D4348" s="521"/>
      <c r="E4348" s="521"/>
      <c r="F4348" s="526"/>
      <c r="G4348" s="521"/>
    </row>
    <row r="4349" spans="1:7">
      <c r="A4349" s="521"/>
      <c r="B4349" s="521"/>
      <c r="C4349" s="525"/>
      <c r="D4349" s="521"/>
      <c r="E4349" s="521"/>
      <c r="F4349" s="526"/>
      <c r="G4349" s="521"/>
    </row>
    <row r="4350" spans="1:7">
      <c r="A4350" s="521"/>
      <c r="B4350" s="521"/>
      <c r="C4350" s="525"/>
      <c r="D4350" s="521"/>
      <c r="E4350" s="521"/>
      <c r="F4350" s="526"/>
      <c r="G4350" s="521"/>
    </row>
    <row r="4351" spans="1:7">
      <c r="A4351" s="521"/>
      <c r="B4351" s="521"/>
      <c r="C4351" s="525"/>
      <c r="D4351" s="521"/>
      <c r="E4351" s="521"/>
      <c r="F4351" s="526"/>
      <c r="G4351" s="521"/>
    </row>
    <row r="4352" spans="1:7">
      <c r="A4352" s="521"/>
      <c r="B4352" s="521"/>
      <c r="C4352" s="525"/>
      <c r="D4352" s="521"/>
      <c r="E4352" s="521"/>
      <c r="F4352" s="526"/>
      <c r="G4352" s="521"/>
    </row>
    <row r="4353" spans="1:7">
      <c r="A4353" s="521"/>
      <c r="B4353" s="521"/>
      <c r="C4353" s="525"/>
      <c r="D4353" s="521"/>
      <c r="E4353" s="521"/>
      <c r="F4353" s="526"/>
      <c r="G4353" s="521"/>
    </row>
    <row r="4354" spans="1:7">
      <c r="A4354" s="521"/>
      <c r="B4354" s="521"/>
      <c r="C4354" s="525"/>
      <c r="D4354" s="521"/>
      <c r="E4354" s="521"/>
      <c r="F4354" s="526"/>
      <c r="G4354" s="521"/>
    </row>
    <row r="4355" spans="1:7">
      <c r="A4355" s="521"/>
      <c r="B4355" s="521"/>
      <c r="C4355" s="525"/>
      <c r="D4355" s="521"/>
      <c r="E4355" s="521"/>
      <c r="F4355" s="526"/>
      <c r="G4355" s="521"/>
    </row>
    <row r="4356" spans="1:7">
      <c r="A4356" s="521"/>
      <c r="B4356" s="521"/>
      <c r="C4356" s="525"/>
      <c r="D4356" s="521"/>
      <c r="E4356" s="521"/>
      <c r="F4356" s="526"/>
      <c r="G4356" s="521"/>
    </row>
    <row r="4357" spans="1:7">
      <c r="A4357" s="521"/>
      <c r="B4357" s="521"/>
      <c r="C4357" s="525"/>
      <c r="D4357" s="521"/>
      <c r="E4357" s="521"/>
      <c r="F4357" s="526"/>
      <c r="G4357" s="521"/>
    </row>
    <row r="4358" spans="1:7">
      <c r="A4358" s="521"/>
      <c r="B4358" s="521"/>
      <c r="C4358" s="525"/>
      <c r="D4358" s="521"/>
      <c r="E4358" s="521"/>
      <c r="F4358" s="526"/>
      <c r="G4358" s="521"/>
    </row>
    <row r="4359" spans="1:7">
      <c r="A4359" s="521"/>
      <c r="B4359" s="521"/>
      <c r="C4359" s="525"/>
      <c r="D4359" s="521"/>
      <c r="E4359" s="521"/>
      <c r="F4359" s="526"/>
      <c r="G4359" s="521"/>
    </row>
    <row r="4360" spans="1:7">
      <c r="A4360" s="521"/>
      <c r="B4360" s="521"/>
      <c r="C4360" s="525"/>
      <c r="D4360" s="521"/>
      <c r="E4360" s="521"/>
      <c r="F4360" s="526"/>
      <c r="G4360" s="521"/>
    </row>
    <row r="4361" spans="1:7">
      <c r="A4361" s="521"/>
      <c r="B4361" s="521"/>
      <c r="C4361" s="525"/>
      <c r="D4361" s="521"/>
      <c r="E4361" s="521"/>
      <c r="F4361" s="526"/>
      <c r="G4361" s="521"/>
    </row>
    <row r="4362" spans="1:7">
      <c r="A4362" s="521"/>
      <c r="B4362" s="521"/>
      <c r="C4362" s="525"/>
      <c r="D4362" s="521"/>
      <c r="E4362" s="521"/>
      <c r="F4362" s="526"/>
      <c r="G4362" s="521"/>
    </row>
    <row r="4363" spans="1:7">
      <c r="A4363" s="521"/>
      <c r="B4363" s="521"/>
      <c r="C4363" s="525"/>
      <c r="D4363" s="521"/>
      <c r="E4363" s="521"/>
      <c r="F4363" s="526"/>
      <c r="G4363" s="521"/>
    </row>
    <row r="4364" spans="1:7">
      <c r="A4364" s="521"/>
      <c r="B4364" s="521"/>
      <c r="C4364" s="525"/>
      <c r="D4364" s="521"/>
      <c r="E4364" s="521"/>
      <c r="F4364" s="526"/>
      <c r="G4364" s="521"/>
    </row>
    <row r="4365" spans="1:7">
      <c r="A4365" s="521"/>
      <c r="B4365" s="521"/>
      <c r="C4365" s="525"/>
      <c r="D4365" s="521"/>
      <c r="E4365" s="521"/>
      <c r="F4365" s="526"/>
      <c r="G4365" s="521"/>
    </row>
    <row r="4366" spans="1:7">
      <c r="A4366" s="521"/>
      <c r="B4366" s="521"/>
      <c r="C4366" s="525"/>
      <c r="D4366" s="521"/>
      <c r="E4366" s="521"/>
      <c r="F4366" s="526"/>
      <c r="G4366" s="521"/>
    </row>
    <row r="4367" spans="1:7">
      <c r="A4367" s="521"/>
      <c r="B4367" s="521"/>
      <c r="C4367" s="525"/>
      <c r="D4367" s="521"/>
      <c r="E4367" s="521"/>
      <c r="F4367" s="526"/>
      <c r="G4367" s="521"/>
    </row>
    <row r="4368" spans="1:7">
      <c r="A4368" s="521"/>
      <c r="B4368" s="521"/>
      <c r="C4368" s="525"/>
      <c r="D4368" s="521"/>
      <c r="E4368" s="521"/>
      <c r="F4368" s="526"/>
      <c r="G4368" s="521"/>
    </row>
    <row r="4369" spans="1:7">
      <c r="A4369" s="521"/>
      <c r="B4369" s="521"/>
      <c r="C4369" s="525"/>
      <c r="D4369" s="521"/>
      <c r="E4369" s="521"/>
      <c r="F4369" s="526"/>
      <c r="G4369" s="521"/>
    </row>
    <row r="4370" spans="1:7">
      <c r="A4370" s="521"/>
      <c r="B4370" s="521"/>
      <c r="C4370" s="525"/>
      <c r="D4370" s="521"/>
      <c r="E4370" s="521"/>
      <c r="F4370" s="526"/>
      <c r="G4370" s="521"/>
    </row>
    <row r="4371" spans="1:7">
      <c r="A4371" s="521"/>
      <c r="B4371" s="521"/>
      <c r="C4371" s="525"/>
      <c r="D4371" s="521"/>
      <c r="E4371" s="521"/>
      <c r="F4371" s="526"/>
      <c r="G4371" s="521"/>
    </row>
    <row r="4372" spans="1:7">
      <c r="A4372" s="521"/>
      <c r="B4372" s="521"/>
      <c r="C4372" s="525"/>
      <c r="D4372" s="521"/>
      <c r="E4372" s="521"/>
      <c r="F4372" s="526"/>
      <c r="G4372" s="521"/>
    </row>
    <row r="4373" spans="1:7">
      <c r="A4373" s="521"/>
      <c r="B4373" s="521"/>
      <c r="C4373" s="525"/>
      <c r="D4373" s="521"/>
      <c r="E4373" s="521"/>
      <c r="F4373" s="526"/>
      <c r="G4373" s="521"/>
    </row>
    <row r="4374" spans="1:7">
      <c r="A4374" s="521"/>
      <c r="B4374" s="521"/>
      <c r="C4374" s="525"/>
      <c r="D4374" s="521"/>
      <c r="E4374" s="521"/>
      <c r="F4374" s="526"/>
      <c r="G4374" s="521"/>
    </row>
    <row r="4375" spans="1:7">
      <c r="A4375" s="521"/>
      <c r="B4375" s="521"/>
      <c r="C4375" s="525"/>
      <c r="D4375" s="521"/>
      <c r="E4375" s="521"/>
      <c r="F4375" s="526"/>
      <c r="G4375" s="521"/>
    </row>
    <row r="4376" spans="1:7">
      <c r="A4376" s="521"/>
      <c r="B4376" s="521"/>
      <c r="C4376" s="525"/>
      <c r="D4376" s="521"/>
      <c r="E4376" s="521"/>
      <c r="F4376" s="526"/>
      <c r="G4376" s="521"/>
    </row>
    <row r="4377" spans="1:7">
      <c r="A4377" s="521"/>
      <c r="B4377" s="521"/>
      <c r="C4377" s="525"/>
      <c r="D4377" s="521"/>
      <c r="E4377" s="521"/>
      <c r="F4377" s="526"/>
      <c r="G4377" s="521"/>
    </row>
    <row r="4378" spans="1:7">
      <c r="A4378" s="521"/>
      <c r="B4378" s="521"/>
      <c r="C4378" s="525"/>
      <c r="D4378" s="521"/>
      <c r="E4378" s="521"/>
      <c r="F4378" s="526"/>
      <c r="G4378" s="521"/>
    </row>
    <row r="4379" spans="1:7">
      <c r="A4379" s="521"/>
      <c r="B4379" s="521"/>
      <c r="C4379" s="525"/>
      <c r="D4379" s="521"/>
      <c r="E4379" s="521"/>
      <c r="F4379" s="526"/>
      <c r="G4379" s="521"/>
    </row>
    <row r="4380" spans="1:7">
      <c r="A4380" s="521"/>
      <c r="B4380" s="521"/>
      <c r="C4380" s="525"/>
      <c r="D4380" s="521"/>
      <c r="E4380" s="521"/>
      <c r="F4380" s="526"/>
      <c r="G4380" s="521"/>
    </row>
    <row r="4381" spans="1:7">
      <c r="A4381" s="521"/>
      <c r="B4381" s="521"/>
      <c r="C4381" s="525"/>
      <c r="D4381" s="521"/>
      <c r="E4381" s="521"/>
      <c r="F4381" s="526"/>
      <c r="G4381" s="521"/>
    </row>
    <row r="4382" spans="1:7">
      <c r="A4382" s="521"/>
      <c r="B4382" s="521"/>
      <c r="C4382" s="525"/>
      <c r="D4382" s="521"/>
      <c r="E4382" s="521"/>
      <c r="F4382" s="526"/>
      <c r="G4382" s="521"/>
    </row>
    <row r="4383" spans="1:7">
      <c r="A4383" s="521"/>
      <c r="B4383" s="521"/>
      <c r="C4383" s="525"/>
      <c r="D4383" s="521"/>
      <c r="E4383" s="521"/>
      <c r="F4383" s="526"/>
      <c r="G4383" s="521"/>
    </row>
    <row r="4384" spans="1:7">
      <c r="A4384" s="521"/>
      <c r="B4384" s="521"/>
      <c r="C4384" s="525"/>
      <c r="D4384" s="521"/>
      <c r="E4384" s="521"/>
      <c r="F4384" s="526"/>
      <c r="G4384" s="521"/>
    </row>
    <row r="4385" spans="1:7">
      <c r="A4385" s="521"/>
      <c r="B4385" s="521"/>
      <c r="C4385" s="525"/>
      <c r="D4385" s="521"/>
      <c r="E4385" s="521"/>
      <c r="F4385" s="526"/>
      <c r="G4385" s="521"/>
    </row>
    <row r="4386" spans="1:7">
      <c r="A4386" s="521"/>
      <c r="B4386" s="521"/>
      <c r="C4386" s="525"/>
      <c r="D4386" s="521"/>
      <c r="E4386" s="521"/>
      <c r="F4386" s="526"/>
      <c r="G4386" s="521"/>
    </row>
    <row r="4387" spans="1:7">
      <c r="A4387" s="521"/>
      <c r="B4387" s="521"/>
      <c r="C4387" s="525"/>
      <c r="D4387" s="521"/>
      <c r="E4387" s="521"/>
      <c r="F4387" s="526"/>
      <c r="G4387" s="521"/>
    </row>
    <row r="4388" spans="1:7">
      <c r="A4388" s="521"/>
      <c r="B4388" s="521"/>
      <c r="C4388" s="525"/>
      <c r="D4388" s="521"/>
      <c r="E4388" s="521"/>
      <c r="F4388" s="526"/>
      <c r="G4388" s="521"/>
    </row>
    <row r="4389" spans="1:7">
      <c r="A4389" s="521"/>
      <c r="B4389" s="521"/>
      <c r="C4389" s="525"/>
      <c r="D4389" s="521"/>
      <c r="E4389" s="521"/>
      <c r="F4389" s="526"/>
      <c r="G4389" s="521"/>
    </row>
    <row r="4390" spans="1:7">
      <c r="A4390" s="521"/>
      <c r="B4390" s="521"/>
      <c r="C4390" s="525"/>
      <c r="D4390" s="521"/>
      <c r="E4390" s="521"/>
      <c r="F4390" s="526"/>
      <c r="G4390" s="521"/>
    </row>
    <row r="4391" spans="1:7">
      <c r="A4391" s="521"/>
      <c r="B4391" s="521"/>
      <c r="C4391" s="525"/>
      <c r="D4391" s="521"/>
      <c r="E4391" s="521"/>
      <c r="F4391" s="526"/>
      <c r="G4391" s="521"/>
    </row>
    <row r="4392" spans="1:7">
      <c r="A4392" s="521"/>
      <c r="B4392" s="521"/>
      <c r="C4392" s="525"/>
      <c r="D4392" s="521"/>
      <c r="E4392" s="521"/>
      <c r="F4392" s="526"/>
      <c r="G4392" s="521"/>
    </row>
    <row r="4393" spans="1:7">
      <c r="A4393" s="521"/>
      <c r="B4393" s="521"/>
      <c r="C4393" s="525"/>
      <c r="D4393" s="521"/>
      <c r="E4393" s="521"/>
      <c r="F4393" s="526"/>
      <c r="G4393" s="521"/>
    </row>
    <row r="4394" spans="1:7">
      <c r="A4394" s="521"/>
      <c r="B4394" s="521"/>
      <c r="C4394" s="525"/>
      <c r="D4394" s="521"/>
      <c r="E4394" s="521"/>
      <c r="F4394" s="526"/>
      <c r="G4394" s="521"/>
    </row>
    <row r="4395" spans="1:7">
      <c r="A4395" s="521"/>
      <c r="B4395" s="521"/>
      <c r="C4395" s="525"/>
      <c r="D4395" s="521"/>
      <c r="E4395" s="521"/>
      <c r="F4395" s="526"/>
      <c r="G4395" s="521"/>
    </row>
    <row r="4396" spans="1:7">
      <c r="A4396" s="521"/>
      <c r="B4396" s="521"/>
      <c r="C4396" s="525"/>
      <c r="D4396" s="521"/>
      <c r="E4396" s="521"/>
      <c r="F4396" s="526"/>
      <c r="G4396" s="521"/>
    </row>
    <row r="4397" spans="1:7">
      <c r="A4397" s="521"/>
      <c r="B4397" s="521"/>
      <c r="C4397" s="525"/>
      <c r="D4397" s="521"/>
      <c r="E4397" s="521"/>
      <c r="F4397" s="526"/>
      <c r="G4397" s="521"/>
    </row>
    <row r="4398" spans="1:7">
      <c r="A4398" s="521"/>
      <c r="B4398" s="521"/>
      <c r="C4398" s="525"/>
      <c r="D4398" s="521"/>
      <c r="E4398" s="521"/>
      <c r="F4398" s="526"/>
      <c r="G4398" s="521"/>
    </row>
    <row r="4399" spans="1:7">
      <c r="A4399" s="521"/>
      <c r="B4399" s="521"/>
      <c r="C4399" s="525"/>
      <c r="D4399" s="521"/>
      <c r="E4399" s="521"/>
      <c r="F4399" s="526"/>
      <c r="G4399" s="521"/>
    </row>
    <row r="4400" spans="1:7">
      <c r="A4400" s="521"/>
      <c r="B4400" s="521"/>
      <c r="C4400" s="525"/>
      <c r="D4400" s="521"/>
      <c r="E4400" s="521"/>
      <c r="F4400" s="526"/>
      <c r="G4400" s="521"/>
    </row>
    <row r="4401" spans="1:7">
      <c r="A4401" s="521"/>
      <c r="B4401" s="521"/>
      <c r="C4401" s="525"/>
      <c r="D4401" s="521"/>
      <c r="E4401" s="521"/>
      <c r="F4401" s="526"/>
      <c r="G4401" s="521"/>
    </row>
    <row r="4402" spans="1:7">
      <c r="A4402" s="521"/>
      <c r="B4402" s="521"/>
      <c r="C4402" s="525"/>
      <c r="D4402" s="521"/>
      <c r="E4402" s="521"/>
      <c r="F4402" s="526"/>
      <c r="G4402" s="521"/>
    </row>
    <row r="4403" spans="1:7">
      <c r="A4403" s="521"/>
      <c r="B4403" s="521"/>
      <c r="C4403" s="525"/>
      <c r="D4403" s="521"/>
      <c r="E4403" s="521"/>
      <c r="F4403" s="526"/>
      <c r="G4403" s="521"/>
    </row>
    <row r="4404" spans="1:7">
      <c r="A4404" s="521"/>
      <c r="B4404" s="521"/>
      <c r="C4404" s="525"/>
      <c r="D4404" s="521"/>
      <c r="E4404" s="521"/>
      <c r="F4404" s="526"/>
      <c r="G4404" s="521"/>
    </row>
    <row r="4405" spans="1:7">
      <c r="A4405" s="521"/>
      <c r="B4405" s="521"/>
      <c r="C4405" s="525"/>
      <c r="D4405" s="521"/>
      <c r="E4405" s="521"/>
      <c r="F4405" s="526"/>
      <c r="G4405" s="521"/>
    </row>
    <row r="4406" spans="1:7">
      <c r="A4406" s="521"/>
      <c r="B4406" s="521"/>
      <c r="C4406" s="525"/>
      <c r="D4406" s="521"/>
      <c r="E4406" s="521"/>
      <c r="F4406" s="526"/>
      <c r="G4406" s="521"/>
    </row>
    <row r="4407" spans="1:7">
      <c r="A4407" s="521"/>
      <c r="B4407" s="521"/>
      <c r="C4407" s="525"/>
      <c r="D4407" s="521"/>
      <c r="E4407" s="521"/>
      <c r="F4407" s="526"/>
      <c r="G4407" s="521"/>
    </row>
    <row r="4408" spans="1:7">
      <c r="A4408" s="521"/>
      <c r="B4408" s="521"/>
      <c r="C4408" s="525"/>
      <c r="D4408" s="521"/>
      <c r="E4408" s="521"/>
      <c r="F4408" s="526"/>
      <c r="G4408" s="521"/>
    </row>
    <row r="4409" spans="1:7">
      <c r="A4409" s="521"/>
      <c r="B4409" s="521"/>
      <c r="C4409" s="525"/>
      <c r="D4409" s="521"/>
      <c r="E4409" s="521"/>
      <c r="F4409" s="526"/>
      <c r="G4409" s="521"/>
    </row>
    <row r="4410" spans="1:7">
      <c r="A4410" s="521"/>
      <c r="B4410" s="521"/>
      <c r="C4410" s="525"/>
      <c r="D4410" s="521"/>
      <c r="E4410" s="521"/>
      <c r="F4410" s="526"/>
      <c r="G4410" s="521"/>
    </row>
    <row r="4411" spans="1:7">
      <c r="A4411" s="521"/>
      <c r="B4411" s="521"/>
      <c r="C4411" s="525"/>
      <c r="D4411" s="521"/>
      <c r="E4411" s="521"/>
      <c r="F4411" s="526"/>
      <c r="G4411" s="521"/>
    </row>
    <row r="4412" spans="1:7">
      <c r="A4412" s="521"/>
      <c r="B4412" s="521"/>
      <c r="C4412" s="525"/>
      <c r="D4412" s="521"/>
      <c r="E4412" s="521"/>
      <c r="F4412" s="526"/>
      <c r="G4412" s="521"/>
    </row>
    <row r="4413" spans="1:7">
      <c r="A4413" s="521"/>
      <c r="B4413" s="521"/>
      <c r="C4413" s="525"/>
      <c r="D4413" s="521"/>
      <c r="E4413" s="521"/>
      <c r="F4413" s="526"/>
      <c r="G4413" s="521"/>
    </row>
    <row r="4414" spans="1:7">
      <c r="A4414" s="521"/>
      <c r="B4414" s="521"/>
      <c r="C4414" s="525"/>
      <c r="D4414" s="521"/>
      <c r="E4414" s="521"/>
      <c r="F4414" s="526"/>
      <c r="G4414" s="521"/>
    </row>
    <row r="4415" spans="1:7">
      <c r="A4415" s="521"/>
      <c r="B4415" s="521"/>
      <c r="C4415" s="525"/>
      <c r="D4415" s="521"/>
      <c r="E4415" s="521"/>
      <c r="F4415" s="526"/>
      <c r="G4415" s="521"/>
    </row>
    <row r="4416" spans="1:7">
      <c r="A4416" s="521"/>
      <c r="B4416" s="521"/>
      <c r="C4416" s="525"/>
      <c r="D4416" s="521"/>
      <c r="E4416" s="521"/>
      <c r="F4416" s="526"/>
      <c r="G4416" s="521"/>
    </row>
    <row r="4417" spans="1:7">
      <c r="A4417" s="521"/>
      <c r="B4417" s="521"/>
      <c r="C4417" s="525"/>
      <c r="D4417" s="521"/>
      <c r="E4417" s="521"/>
      <c r="F4417" s="526"/>
      <c r="G4417" s="521"/>
    </row>
    <row r="4418" spans="1:7">
      <c r="A4418" s="521"/>
      <c r="B4418" s="521"/>
      <c r="C4418" s="525"/>
      <c r="D4418" s="521"/>
      <c r="E4418" s="521"/>
      <c r="F4418" s="526"/>
      <c r="G4418" s="521"/>
    </row>
    <row r="4419" spans="1:7">
      <c r="A4419" s="521"/>
      <c r="B4419" s="521"/>
      <c r="C4419" s="525"/>
      <c r="D4419" s="521"/>
      <c r="E4419" s="521"/>
      <c r="F4419" s="526"/>
      <c r="G4419" s="521"/>
    </row>
    <row r="4420" spans="1:7">
      <c r="A4420" s="521"/>
      <c r="B4420" s="521"/>
      <c r="C4420" s="525"/>
      <c r="D4420" s="521"/>
      <c r="E4420" s="521"/>
      <c r="F4420" s="526"/>
      <c r="G4420" s="521"/>
    </row>
    <row r="4421" spans="1:7">
      <c r="A4421" s="521"/>
      <c r="B4421" s="521"/>
      <c r="C4421" s="525"/>
      <c r="D4421" s="521"/>
      <c r="E4421" s="521"/>
      <c r="F4421" s="526"/>
      <c r="G4421" s="521"/>
    </row>
    <row r="4422" spans="1:7">
      <c r="A4422" s="521"/>
      <c r="B4422" s="521"/>
      <c r="C4422" s="525"/>
      <c r="D4422" s="521"/>
      <c r="E4422" s="521"/>
      <c r="F4422" s="526"/>
      <c r="G4422" s="521"/>
    </row>
    <row r="4423" spans="1:7">
      <c r="A4423" s="521"/>
      <c r="B4423" s="521"/>
      <c r="C4423" s="525"/>
      <c r="D4423" s="521"/>
      <c r="E4423" s="521"/>
      <c r="F4423" s="526"/>
      <c r="G4423" s="521"/>
    </row>
    <row r="4424" spans="1:7">
      <c r="A4424" s="521"/>
      <c r="B4424" s="521"/>
      <c r="C4424" s="525"/>
      <c r="D4424" s="521"/>
      <c r="E4424" s="521"/>
      <c r="F4424" s="526"/>
      <c r="G4424" s="521"/>
    </row>
    <row r="4425" spans="1:7">
      <c r="A4425" s="521"/>
      <c r="B4425" s="521"/>
      <c r="C4425" s="525"/>
      <c r="D4425" s="521"/>
      <c r="E4425" s="521"/>
      <c r="F4425" s="526"/>
      <c r="G4425" s="521"/>
    </row>
    <row r="4426" spans="1:7">
      <c r="A4426" s="521"/>
      <c r="B4426" s="521"/>
      <c r="C4426" s="525"/>
      <c r="D4426" s="521"/>
      <c r="E4426" s="521"/>
      <c r="F4426" s="526"/>
      <c r="G4426" s="521"/>
    </row>
    <row r="4427" spans="1:7">
      <c r="A4427" s="521"/>
      <c r="B4427" s="521"/>
      <c r="C4427" s="525"/>
      <c r="D4427" s="521"/>
      <c r="E4427" s="521"/>
      <c r="F4427" s="526"/>
      <c r="G4427" s="521"/>
    </row>
    <row r="4428" spans="1:7">
      <c r="A4428" s="521"/>
      <c r="B4428" s="521"/>
      <c r="C4428" s="525"/>
      <c r="D4428" s="521"/>
      <c r="E4428" s="521"/>
      <c r="F4428" s="526"/>
      <c r="G4428" s="521"/>
    </row>
    <row r="4429" spans="1:7">
      <c r="A4429" s="521"/>
      <c r="B4429" s="521"/>
      <c r="C4429" s="525"/>
      <c r="D4429" s="521"/>
      <c r="E4429" s="521"/>
      <c r="F4429" s="526"/>
      <c r="G4429" s="521"/>
    </row>
    <row r="4430" spans="1:7">
      <c r="A4430" s="521"/>
      <c r="B4430" s="521"/>
      <c r="C4430" s="525"/>
      <c r="D4430" s="521"/>
      <c r="E4430" s="521"/>
      <c r="F4430" s="526"/>
      <c r="G4430" s="521"/>
    </row>
    <row r="4431" spans="1:7">
      <c r="A4431" s="521"/>
      <c r="B4431" s="521"/>
      <c r="C4431" s="525"/>
      <c r="D4431" s="521"/>
      <c r="E4431" s="521"/>
      <c r="F4431" s="526"/>
      <c r="G4431" s="521"/>
    </row>
    <row r="4432" spans="1:7">
      <c r="A4432" s="521"/>
      <c r="B4432" s="521"/>
      <c r="C4432" s="525"/>
      <c r="D4432" s="521"/>
      <c r="E4432" s="521"/>
      <c r="F4432" s="526"/>
      <c r="G4432" s="521"/>
    </row>
    <row r="4433" spans="1:7">
      <c r="A4433" s="521"/>
      <c r="B4433" s="521"/>
      <c r="C4433" s="525"/>
      <c r="D4433" s="521"/>
      <c r="E4433" s="521"/>
      <c r="F4433" s="526"/>
      <c r="G4433" s="521"/>
    </row>
    <row r="4434" spans="1:7">
      <c r="A4434" s="521"/>
      <c r="B4434" s="521"/>
      <c r="C4434" s="525"/>
      <c r="D4434" s="521"/>
      <c r="E4434" s="521"/>
      <c r="F4434" s="526"/>
      <c r="G4434" s="521"/>
    </row>
    <row r="4435" spans="1:7">
      <c r="A4435" s="521"/>
      <c r="B4435" s="521"/>
      <c r="C4435" s="525"/>
      <c r="D4435" s="521"/>
      <c r="E4435" s="521"/>
      <c r="F4435" s="526"/>
      <c r="G4435" s="521"/>
    </row>
    <row r="4436" spans="1:7">
      <c r="A4436" s="521"/>
      <c r="B4436" s="521"/>
      <c r="C4436" s="525"/>
      <c r="D4436" s="521"/>
      <c r="E4436" s="521"/>
      <c r="F4436" s="526"/>
      <c r="G4436" s="521"/>
    </row>
    <row r="4437" spans="1:7">
      <c r="A4437" s="521"/>
      <c r="B4437" s="521"/>
      <c r="C4437" s="525"/>
      <c r="D4437" s="521"/>
      <c r="E4437" s="521"/>
      <c r="F4437" s="526"/>
      <c r="G4437" s="521"/>
    </row>
    <row r="4438" spans="1:7">
      <c r="A4438" s="521"/>
      <c r="B4438" s="521"/>
      <c r="C4438" s="525"/>
      <c r="D4438" s="521"/>
      <c r="E4438" s="521"/>
      <c r="F4438" s="526"/>
      <c r="G4438" s="521"/>
    </row>
    <row r="4439" spans="1:7">
      <c r="A4439" s="521"/>
      <c r="B4439" s="521"/>
      <c r="C4439" s="525"/>
      <c r="D4439" s="521"/>
      <c r="E4439" s="521"/>
      <c r="F4439" s="526"/>
      <c r="G4439" s="521"/>
    </row>
    <row r="4440" spans="1:7">
      <c r="A4440" s="521"/>
      <c r="B4440" s="521"/>
      <c r="C4440" s="525"/>
      <c r="D4440" s="521"/>
      <c r="E4440" s="521"/>
      <c r="F4440" s="526"/>
      <c r="G4440" s="521"/>
    </row>
    <row r="4441" spans="1:7">
      <c r="A4441" s="521"/>
      <c r="B4441" s="521"/>
      <c r="C4441" s="525"/>
      <c r="D4441" s="521"/>
      <c r="E4441" s="521"/>
      <c r="F4441" s="526"/>
      <c r="G4441" s="521"/>
    </row>
    <row r="4442" spans="1:7">
      <c r="A4442" s="521"/>
      <c r="B4442" s="521"/>
      <c r="C4442" s="525"/>
      <c r="D4442" s="521"/>
      <c r="E4442" s="521"/>
      <c r="F4442" s="526"/>
      <c r="G4442" s="521"/>
    </row>
    <row r="4443" spans="1:7">
      <c r="A4443" s="521"/>
      <c r="B4443" s="521"/>
      <c r="C4443" s="525"/>
      <c r="D4443" s="521"/>
      <c r="E4443" s="521"/>
      <c r="F4443" s="526"/>
      <c r="G4443" s="521"/>
    </row>
    <row r="4444" spans="1:7">
      <c r="A4444" s="521"/>
      <c r="B4444" s="521"/>
      <c r="C4444" s="525"/>
      <c r="D4444" s="521"/>
      <c r="E4444" s="521"/>
      <c r="F4444" s="526"/>
      <c r="G4444" s="521"/>
    </row>
    <row r="4445" spans="1:7">
      <c r="A4445" s="521"/>
      <c r="B4445" s="521"/>
      <c r="C4445" s="525"/>
      <c r="D4445" s="521"/>
      <c r="E4445" s="521"/>
      <c r="F4445" s="526"/>
      <c r="G4445" s="521"/>
    </row>
    <row r="4446" spans="1:7">
      <c r="A4446" s="521"/>
      <c r="B4446" s="521"/>
      <c r="C4446" s="525"/>
      <c r="D4446" s="521"/>
      <c r="E4446" s="521"/>
      <c r="F4446" s="526"/>
      <c r="G4446" s="521"/>
    </row>
    <row r="4447" spans="1:7">
      <c r="A4447" s="521"/>
      <c r="B4447" s="521"/>
      <c r="C4447" s="525"/>
      <c r="D4447" s="521"/>
      <c r="E4447" s="521"/>
      <c r="F4447" s="526"/>
      <c r="G4447" s="521"/>
    </row>
    <row r="4448" spans="1:7">
      <c r="A4448" s="521"/>
      <c r="B4448" s="521"/>
      <c r="C4448" s="525"/>
      <c r="D4448" s="521"/>
      <c r="E4448" s="521"/>
      <c r="F4448" s="526"/>
      <c r="G4448" s="521"/>
    </row>
    <row r="4449" spans="1:7">
      <c r="A4449" s="521"/>
      <c r="B4449" s="521"/>
      <c r="C4449" s="525"/>
      <c r="D4449" s="521"/>
      <c r="E4449" s="521"/>
      <c r="F4449" s="526"/>
      <c r="G4449" s="521"/>
    </row>
    <row r="4450" spans="1:7">
      <c r="A4450" s="521"/>
      <c r="B4450" s="521"/>
      <c r="C4450" s="525"/>
      <c r="D4450" s="521"/>
      <c r="E4450" s="521"/>
      <c r="F4450" s="526"/>
      <c r="G4450" s="521"/>
    </row>
    <row r="4451" spans="1:7">
      <c r="A4451" s="521"/>
      <c r="B4451" s="521"/>
      <c r="C4451" s="525"/>
      <c r="D4451" s="521"/>
      <c r="E4451" s="521"/>
      <c r="F4451" s="526"/>
      <c r="G4451" s="521"/>
    </row>
    <row r="4452" spans="1:7">
      <c r="A4452" s="521"/>
      <c r="B4452" s="521"/>
      <c r="C4452" s="525"/>
      <c r="D4452" s="521"/>
      <c r="E4452" s="521"/>
      <c r="F4452" s="526"/>
      <c r="G4452" s="521"/>
    </row>
    <row r="4453" spans="1:7">
      <c r="A4453" s="521"/>
      <c r="B4453" s="521"/>
      <c r="C4453" s="525"/>
      <c r="D4453" s="521"/>
      <c r="E4453" s="521"/>
      <c r="F4453" s="526"/>
      <c r="G4453" s="521"/>
    </row>
    <row r="4454" spans="1:7">
      <c r="A4454" s="521"/>
      <c r="B4454" s="521"/>
      <c r="C4454" s="525"/>
      <c r="D4454" s="521"/>
      <c r="E4454" s="521"/>
      <c r="F4454" s="526"/>
      <c r="G4454" s="521"/>
    </row>
    <row r="4455" spans="1:7">
      <c r="A4455" s="521"/>
      <c r="B4455" s="521"/>
      <c r="C4455" s="525"/>
      <c r="D4455" s="521"/>
      <c r="E4455" s="521"/>
      <c r="F4455" s="526"/>
      <c r="G4455" s="521"/>
    </row>
    <row r="4456" spans="1:7">
      <c r="A4456" s="521"/>
      <c r="B4456" s="521"/>
      <c r="C4456" s="525"/>
      <c r="D4456" s="521"/>
      <c r="E4456" s="521"/>
      <c r="F4456" s="526"/>
      <c r="G4456" s="521"/>
    </row>
    <row r="4457" spans="1:7">
      <c r="A4457" s="521"/>
      <c r="B4457" s="521"/>
      <c r="C4457" s="525"/>
      <c r="D4457" s="521"/>
      <c r="E4457" s="521"/>
      <c r="F4457" s="526"/>
      <c r="G4457" s="521"/>
    </row>
    <row r="4458" spans="1:7">
      <c r="A4458" s="521"/>
      <c r="B4458" s="521"/>
      <c r="C4458" s="525"/>
      <c r="D4458" s="521"/>
      <c r="E4458" s="521"/>
      <c r="F4458" s="526"/>
      <c r="G4458" s="521"/>
    </row>
    <row r="4459" spans="1:7">
      <c r="A4459" s="521"/>
      <c r="B4459" s="521"/>
      <c r="C4459" s="525"/>
      <c r="D4459" s="521"/>
      <c r="E4459" s="521"/>
      <c r="F4459" s="526"/>
      <c r="G4459" s="521"/>
    </row>
    <row r="4460" spans="1:7">
      <c r="A4460" s="521"/>
      <c r="B4460" s="521"/>
      <c r="C4460" s="525"/>
      <c r="D4460" s="521"/>
      <c r="E4460" s="521"/>
      <c r="F4460" s="526"/>
      <c r="G4460" s="521"/>
    </row>
    <row r="4461" spans="1:7">
      <c r="A4461" s="521"/>
      <c r="B4461" s="521"/>
      <c r="C4461" s="525"/>
      <c r="D4461" s="521"/>
      <c r="E4461" s="521"/>
      <c r="F4461" s="526"/>
      <c r="G4461" s="521"/>
    </row>
    <row r="4462" spans="1:7">
      <c r="A4462" s="521"/>
      <c r="B4462" s="521"/>
      <c r="C4462" s="525"/>
      <c r="D4462" s="521"/>
      <c r="E4462" s="521"/>
      <c r="F4462" s="526"/>
      <c r="G4462" s="521"/>
    </row>
    <row r="4463" spans="1:7">
      <c r="A4463" s="521"/>
      <c r="B4463" s="521"/>
      <c r="C4463" s="525"/>
      <c r="D4463" s="521"/>
      <c r="E4463" s="521"/>
      <c r="F4463" s="526"/>
      <c r="G4463" s="521"/>
    </row>
    <row r="4464" spans="1:7">
      <c r="A4464" s="521"/>
      <c r="B4464" s="521"/>
      <c r="C4464" s="525"/>
      <c r="D4464" s="521"/>
      <c r="E4464" s="521"/>
      <c r="F4464" s="526"/>
      <c r="G4464" s="521"/>
    </row>
    <row r="4465" spans="1:7">
      <c r="A4465" s="521"/>
      <c r="B4465" s="521"/>
      <c r="C4465" s="525"/>
      <c r="D4465" s="521"/>
      <c r="E4465" s="521"/>
      <c r="F4465" s="526"/>
      <c r="G4465" s="521"/>
    </row>
    <row r="4466" spans="1:7">
      <c r="A4466" s="521"/>
      <c r="B4466" s="521"/>
      <c r="C4466" s="525"/>
      <c r="D4466" s="521"/>
      <c r="E4466" s="521"/>
      <c r="F4466" s="526"/>
      <c r="G4466" s="521"/>
    </row>
    <row r="4467" spans="1:7">
      <c r="A4467" s="521"/>
      <c r="B4467" s="521"/>
      <c r="C4467" s="525"/>
      <c r="D4467" s="521"/>
      <c r="E4467" s="521"/>
      <c r="F4467" s="526"/>
      <c r="G4467" s="521"/>
    </row>
    <row r="4468" spans="1:7">
      <c r="A4468" s="521"/>
      <c r="B4468" s="521"/>
      <c r="C4468" s="525"/>
      <c r="D4468" s="521"/>
      <c r="E4468" s="521"/>
      <c r="F4468" s="526"/>
      <c r="G4468" s="521"/>
    </row>
    <row r="4469" spans="1:7">
      <c r="A4469" s="521"/>
      <c r="B4469" s="521"/>
      <c r="C4469" s="525"/>
      <c r="D4469" s="521"/>
      <c r="E4469" s="521"/>
      <c r="F4469" s="526"/>
      <c r="G4469" s="521"/>
    </row>
    <row r="4470" spans="1:7">
      <c r="A4470" s="521"/>
      <c r="B4470" s="521"/>
      <c r="C4470" s="525"/>
      <c r="D4470" s="521"/>
      <c r="E4470" s="521"/>
      <c r="F4470" s="526"/>
      <c r="G4470" s="521"/>
    </row>
    <row r="4471" spans="1:7">
      <c r="A4471" s="521"/>
      <c r="B4471" s="521"/>
      <c r="C4471" s="525"/>
      <c r="D4471" s="521"/>
      <c r="E4471" s="521"/>
      <c r="F4471" s="526"/>
      <c r="G4471" s="521"/>
    </row>
    <row r="4472" spans="1:7">
      <c r="A4472" s="521"/>
      <c r="B4472" s="521"/>
      <c r="C4472" s="525"/>
      <c r="D4472" s="521"/>
      <c r="E4472" s="521"/>
      <c r="F4472" s="526"/>
      <c r="G4472" s="521"/>
    </row>
    <row r="4473" spans="1:7">
      <c r="A4473" s="521"/>
      <c r="B4473" s="521"/>
      <c r="C4473" s="525"/>
      <c r="D4473" s="521"/>
      <c r="E4473" s="521"/>
      <c r="F4473" s="526"/>
      <c r="G4473" s="521"/>
    </row>
    <row r="4474" spans="1:7">
      <c r="A4474" s="521"/>
      <c r="B4474" s="521"/>
      <c r="C4474" s="525"/>
      <c r="D4474" s="521"/>
      <c r="E4474" s="521"/>
      <c r="F4474" s="526"/>
      <c r="G4474" s="521"/>
    </row>
    <row r="4475" spans="1:7">
      <c r="A4475" s="521"/>
      <c r="B4475" s="521"/>
      <c r="C4475" s="525"/>
      <c r="D4475" s="521"/>
      <c r="E4475" s="521"/>
      <c r="F4475" s="526"/>
      <c r="G4475" s="521"/>
    </row>
    <row r="4476" spans="1:7">
      <c r="A4476" s="521"/>
      <c r="B4476" s="521"/>
      <c r="C4476" s="525"/>
      <c r="D4476" s="521"/>
      <c r="E4476" s="521"/>
      <c r="F4476" s="526"/>
      <c r="G4476" s="521"/>
    </row>
    <row r="4477" spans="1:7">
      <c r="A4477" s="521"/>
      <c r="B4477" s="521"/>
      <c r="C4477" s="525"/>
      <c r="D4477" s="521"/>
      <c r="E4477" s="521"/>
      <c r="F4477" s="526"/>
      <c r="G4477" s="521"/>
    </row>
    <row r="4478" spans="1:7">
      <c r="A4478" s="521"/>
      <c r="B4478" s="521"/>
      <c r="C4478" s="525"/>
      <c r="D4478" s="521"/>
      <c r="E4478" s="521"/>
      <c r="F4478" s="526"/>
      <c r="G4478" s="521"/>
    </row>
    <row r="4479" spans="1:7">
      <c r="A4479" s="521"/>
      <c r="B4479" s="521"/>
      <c r="C4479" s="525"/>
      <c r="D4479" s="521"/>
      <c r="E4479" s="521"/>
      <c r="F4479" s="526"/>
      <c r="G4479" s="521"/>
    </row>
    <row r="4480" spans="1:7">
      <c r="A4480" s="521"/>
      <c r="B4480" s="521"/>
      <c r="C4480" s="525"/>
      <c r="D4480" s="521"/>
      <c r="E4480" s="521"/>
      <c r="F4480" s="526"/>
      <c r="G4480" s="521"/>
    </row>
    <row r="4481" spans="1:7">
      <c r="A4481" s="521"/>
      <c r="B4481" s="521"/>
      <c r="C4481" s="525"/>
      <c r="D4481" s="521"/>
      <c r="E4481" s="521"/>
      <c r="F4481" s="526"/>
      <c r="G4481" s="521"/>
    </row>
    <row r="4482" spans="1:7">
      <c r="A4482" s="521"/>
      <c r="B4482" s="521"/>
      <c r="C4482" s="525"/>
      <c r="D4482" s="521"/>
      <c r="E4482" s="521"/>
      <c r="F4482" s="526"/>
      <c r="G4482" s="521"/>
    </row>
    <row r="4483" spans="1:7">
      <c r="A4483" s="521"/>
      <c r="B4483" s="521"/>
      <c r="C4483" s="525"/>
      <c r="D4483" s="521"/>
      <c r="E4483" s="521"/>
      <c r="F4483" s="526"/>
      <c r="G4483" s="521"/>
    </row>
    <row r="4484" spans="1:7">
      <c r="A4484" s="521"/>
      <c r="B4484" s="521"/>
      <c r="C4484" s="525"/>
      <c r="D4484" s="521"/>
      <c r="E4484" s="521"/>
      <c r="F4484" s="526"/>
      <c r="G4484" s="521"/>
    </row>
    <row r="4485" spans="1:7">
      <c r="A4485" s="521"/>
      <c r="B4485" s="521"/>
      <c r="C4485" s="525"/>
      <c r="D4485" s="521"/>
      <c r="E4485" s="521"/>
      <c r="F4485" s="526"/>
      <c r="G4485" s="521"/>
    </row>
    <row r="4486" spans="1:7">
      <c r="A4486" s="521"/>
      <c r="B4486" s="521"/>
      <c r="C4486" s="525"/>
      <c r="D4486" s="521"/>
      <c r="E4486" s="521"/>
      <c r="F4486" s="526"/>
      <c r="G4486" s="521"/>
    </row>
    <row r="4487" spans="1:7">
      <c r="A4487" s="521"/>
      <c r="B4487" s="521"/>
      <c r="C4487" s="525"/>
      <c r="D4487" s="521"/>
      <c r="E4487" s="521"/>
      <c r="F4487" s="526"/>
      <c r="G4487" s="521"/>
    </row>
    <row r="4488" spans="1:7">
      <c r="A4488" s="521"/>
      <c r="B4488" s="521"/>
      <c r="C4488" s="525"/>
      <c r="D4488" s="521"/>
      <c r="E4488" s="521"/>
      <c r="F4488" s="526"/>
      <c r="G4488" s="521"/>
    </row>
    <row r="4489" spans="1:7">
      <c r="A4489" s="521"/>
      <c r="B4489" s="521"/>
      <c r="C4489" s="525"/>
      <c r="D4489" s="521"/>
      <c r="E4489" s="521"/>
      <c r="F4489" s="526"/>
      <c r="G4489" s="521"/>
    </row>
    <row r="4490" spans="1:7">
      <c r="A4490" s="521"/>
      <c r="B4490" s="521"/>
      <c r="C4490" s="525"/>
      <c r="D4490" s="521"/>
      <c r="E4490" s="521"/>
      <c r="F4490" s="526"/>
      <c r="G4490" s="521"/>
    </row>
    <row r="4491" spans="1:7">
      <c r="A4491" s="521"/>
      <c r="B4491" s="521"/>
      <c r="C4491" s="525"/>
      <c r="D4491" s="521"/>
      <c r="E4491" s="521"/>
      <c r="F4491" s="526"/>
      <c r="G4491" s="521"/>
    </row>
    <row r="4492" spans="1:7">
      <c r="A4492" s="521"/>
      <c r="B4492" s="521"/>
      <c r="C4492" s="525"/>
      <c r="D4492" s="521"/>
      <c r="E4492" s="521"/>
      <c r="F4492" s="526"/>
      <c r="G4492" s="521"/>
    </row>
    <row r="4493" spans="1:7">
      <c r="A4493" s="521"/>
      <c r="B4493" s="521"/>
      <c r="C4493" s="525"/>
      <c r="D4493" s="521"/>
      <c r="E4493" s="521"/>
      <c r="F4493" s="526"/>
      <c r="G4493" s="521"/>
    </row>
    <row r="4494" spans="1:7">
      <c r="A4494" s="521"/>
      <c r="B4494" s="521"/>
      <c r="C4494" s="525"/>
      <c r="D4494" s="521"/>
      <c r="E4494" s="521"/>
      <c r="F4494" s="526"/>
      <c r="G4494" s="521"/>
    </row>
    <row r="4495" spans="1:7">
      <c r="A4495" s="521"/>
      <c r="B4495" s="521"/>
      <c r="C4495" s="525"/>
      <c r="D4495" s="521"/>
      <c r="E4495" s="521"/>
      <c r="F4495" s="526"/>
      <c r="G4495" s="521"/>
    </row>
    <row r="4496" spans="1:7">
      <c r="A4496" s="521"/>
      <c r="B4496" s="521"/>
      <c r="C4496" s="525"/>
      <c r="D4496" s="521"/>
      <c r="E4496" s="521"/>
      <c r="F4496" s="526"/>
      <c r="G4496" s="521"/>
    </row>
    <row r="4497" spans="1:7">
      <c r="A4497" s="521"/>
      <c r="B4497" s="521"/>
      <c r="C4497" s="525"/>
      <c r="D4497" s="521"/>
      <c r="E4497" s="521"/>
      <c r="F4497" s="526"/>
      <c r="G4497" s="521"/>
    </row>
    <row r="4498" spans="1:7">
      <c r="A4498" s="521"/>
      <c r="B4498" s="521"/>
      <c r="C4498" s="525"/>
      <c r="D4498" s="521"/>
      <c r="E4498" s="521"/>
      <c r="F4498" s="526"/>
      <c r="G4498" s="521"/>
    </row>
    <row r="4499" spans="1:7">
      <c r="A4499" s="521"/>
      <c r="B4499" s="521"/>
      <c r="C4499" s="525"/>
      <c r="D4499" s="521"/>
      <c r="E4499" s="521"/>
      <c r="F4499" s="526"/>
      <c r="G4499" s="521"/>
    </row>
    <row r="4500" spans="1:7">
      <c r="A4500" s="521"/>
      <c r="B4500" s="521"/>
      <c r="C4500" s="525"/>
      <c r="D4500" s="521"/>
      <c r="E4500" s="521"/>
      <c r="F4500" s="526"/>
      <c r="G4500" s="521"/>
    </row>
    <row r="4501" spans="1:7">
      <c r="A4501" s="521"/>
      <c r="B4501" s="521"/>
      <c r="C4501" s="525"/>
      <c r="D4501" s="521"/>
      <c r="E4501" s="521"/>
      <c r="F4501" s="526"/>
      <c r="G4501" s="521"/>
    </row>
    <row r="4502" spans="1:7">
      <c r="A4502" s="521"/>
      <c r="B4502" s="521"/>
      <c r="C4502" s="525"/>
      <c r="D4502" s="521"/>
      <c r="E4502" s="521"/>
      <c r="F4502" s="526"/>
      <c r="G4502" s="521"/>
    </row>
    <row r="4503" spans="1:7">
      <c r="A4503" s="521"/>
      <c r="B4503" s="521"/>
      <c r="C4503" s="525"/>
      <c r="D4503" s="521"/>
      <c r="E4503" s="521"/>
      <c r="F4503" s="526"/>
      <c r="G4503" s="521"/>
    </row>
    <row r="4504" spans="1:7">
      <c r="A4504" s="521"/>
      <c r="B4504" s="521"/>
      <c r="C4504" s="525"/>
      <c r="D4504" s="521"/>
      <c r="E4504" s="521"/>
      <c r="F4504" s="526"/>
      <c r="G4504" s="521"/>
    </row>
    <row r="4505" spans="1:7">
      <c r="A4505" s="521"/>
      <c r="B4505" s="521"/>
      <c r="C4505" s="525"/>
      <c r="D4505" s="521"/>
      <c r="E4505" s="521"/>
      <c r="F4505" s="526"/>
      <c r="G4505" s="521"/>
    </row>
    <row r="4506" spans="1:7">
      <c r="A4506" s="521"/>
      <c r="B4506" s="521"/>
      <c r="C4506" s="525"/>
      <c r="D4506" s="521"/>
      <c r="E4506" s="521"/>
      <c r="F4506" s="526"/>
      <c r="G4506" s="521"/>
    </row>
    <row r="4507" spans="1:7">
      <c r="A4507" s="521"/>
      <c r="B4507" s="521"/>
      <c r="C4507" s="525"/>
      <c r="D4507" s="521"/>
      <c r="E4507" s="521"/>
      <c r="F4507" s="526"/>
      <c r="G4507" s="521"/>
    </row>
    <row r="4508" spans="1:7">
      <c r="A4508" s="521"/>
      <c r="B4508" s="521"/>
      <c r="C4508" s="525"/>
      <c r="D4508" s="521"/>
      <c r="E4508" s="521"/>
      <c r="F4508" s="526"/>
      <c r="G4508" s="521"/>
    </row>
    <row r="4509" spans="1:7">
      <c r="A4509" s="521"/>
      <c r="B4509" s="521"/>
      <c r="C4509" s="525"/>
      <c r="D4509" s="521"/>
      <c r="E4509" s="521"/>
      <c r="F4509" s="526"/>
      <c r="G4509" s="521"/>
    </row>
    <row r="4510" spans="1:7">
      <c r="A4510" s="521"/>
      <c r="B4510" s="521"/>
      <c r="C4510" s="525"/>
      <c r="D4510" s="521"/>
      <c r="E4510" s="521"/>
      <c r="F4510" s="526"/>
      <c r="G4510" s="521"/>
    </row>
    <row r="4511" spans="1:7">
      <c r="A4511" s="521"/>
      <c r="B4511" s="521"/>
      <c r="C4511" s="525"/>
      <c r="D4511" s="521"/>
      <c r="E4511" s="521"/>
      <c r="F4511" s="526"/>
      <c r="G4511" s="521"/>
    </row>
    <row r="4512" spans="1:7">
      <c r="A4512" s="521"/>
      <c r="B4512" s="521"/>
      <c r="C4512" s="525"/>
      <c r="D4512" s="521"/>
      <c r="E4512" s="521"/>
      <c r="F4512" s="526"/>
      <c r="G4512" s="521"/>
    </row>
    <row r="4513" spans="1:7">
      <c r="A4513" s="521"/>
      <c r="B4513" s="521"/>
      <c r="C4513" s="525"/>
      <c r="D4513" s="521"/>
      <c r="E4513" s="521"/>
      <c r="F4513" s="526"/>
      <c r="G4513" s="521"/>
    </row>
    <row r="4514" spans="1:7">
      <c r="A4514" s="521"/>
      <c r="B4514" s="521"/>
      <c r="C4514" s="525"/>
      <c r="D4514" s="521"/>
      <c r="E4514" s="521"/>
      <c r="F4514" s="526"/>
      <c r="G4514" s="521"/>
    </row>
    <row r="4515" spans="1:7">
      <c r="A4515" s="521"/>
      <c r="B4515" s="521"/>
      <c r="C4515" s="525"/>
      <c r="D4515" s="521"/>
      <c r="E4515" s="521"/>
      <c r="F4515" s="526"/>
      <c r="G4515" s="521"/>
    </row>
    <row r="4516" spans="1:7">
      <c r="A4516" s="521"/>
      <c r="B4516" s="521"/>
      <c r="C4516" s="525"/>
      <c r="D4516" s="521"/>
      <c r="E4516" s="521"/>
      <c r="F4516" s="526"/>
      <c r="G4516" s="521"/>
    </row>
    <row r="4517" spans="1:7">
      <c r="A4517" s="521"/>
      <c r="B4517" s="521"/>
      <c r="C4517" s="525"/>
      <c r="D4517" s="521"/>
      <c r="E4517" s="521"/>
      <c r="F4517" s="526"/>
      <c r="G4517" s="521"/>
    </row>
    <row r="4518" spans="1:7">
      <c r="A4518" s="521"/>
      <c r="B4518" s="521"/>
      <c r="C4518" s="525"/>
      <c r="D4518" s="521"/>
      <c r="E4518" s="521"/>
      <c r="F4518" s="526"/>
      <c r="G4518" s="521"/>
    </row>
    <row r="4519" spans="1:7">
      <c r="A4519" s="521"/>
      <c r="B4519" s="521"/>
      <c r="C4519" s="525"/>
      <c r="D4519" s="521"/>
      <c r="E4519" s="521"/>
      <c r="F4519" s="526"/>
      <c r="G4519" s="521"/>
    </row>
    <row r="4520" spans="1:7">
      <c r="A4520" s="521"/>
      <c r="B4520" s="521"/>
      <c r="C4520" s="525"/>
      <c r="D4520" s="521"/>
      <c r="E4520" s="521"/>
      <c r="F4520" s="526"/>
      <c r="G4520" s="521"/>
    </row>
    <row r="4521" spans="1:7">
      <c r="A4521" s="521"/>
      <c r="B4521" s="521"/>
      <c r="C4521" s="525"/>
      <c r="D4521" s="521"/>
      <c r="E4521" s="521"/>
      <c r="F4521" s="526"/>
      <c r="G4521" s="521"/>
    </row>
    <row r="4522" spans="1:7">
      <c r="A4522" s="521"/>
      <c r="B4522" s="521"/>
      <c r="C4522" s="525"/>
      <c r="D4522" s="521"/>
      <c r="E4522" s="521"/>
      <c r="F4522" s="526"/>
      <c r="G4522" s="521"/>
    </row>
    <row r="4523" spans="1:7">
      <c r="A4523" s="521"/>
      <c r="B4523" s="521"/>
      <c r="C4523" s="525"/>
      <c r="D4523" s="521"/>
      <c r="E4523" s="521"/>
      <c r="F4523" s="526"/>
      <c r="G4523" s="521"/>
    </row>
    <row r="4524" spans="1:7">
      <c r="A4524" s="521"/>
      <c r="B4524" s="521"/>
      <c r="C4524" s="525"/>
      <c r="D4524" s="521"/>
      <c r="E4524" s="521"/>
      <c r="F4524" s="526"/>
      <c r="G4524" s="521"/>
    </row>
    <row r="4525" spans="1:7">
      <c r="A4525" s="521"/>
      <c r="B4525" s="521"/>
      <c r="C4525" s="525"/>
      <c r="D4525" s="521"/>
      <c r="E4525" s="521"/>
      <c r="F4525" s="526"/>
      <c r="G4525" s="521"/>
    </row>
    <row r="4526" spans="1:7">
      <c r="A4526" s="521"/>
      <c r="B4526" s="521"/>
      <c r="C4526" s="525"/>
      <c r="D4526" s="521"/>
      <c r="E4526" s="521"/>
      <c r="F4526" s="526"/>
      <c r="G4526" s="521"/>
    </row>
    <row r="4527" spans="1:7">
      <c r="A4527" s="521"/>
      <c r="B4527" s="521"/>
      <c r="C4527" s="525"/>
      <c r="D4527" s="521"/>
      <c r="E4527" s="521"/>
      <c r="F4527" s="526"/>
      <c r="G4527" s="521"/>
    </row>
    <row r="4528" spans="1:7">
      <c r="A4528" s="521"/>
      <c r="B4528" s="521"/>
      <c r="C4528" s="525"/>
      <c r="D4528" s="521"/>
      <c r="E4528" s="521"/>
      <c r="F4528" s="526"/>
      <c r="G4528" s="521"/>
    </row>
    <row r="4529" spans="1:7">
      <c r="A4529" s="521"/>
      <c r="B4529" s="521"/>
      <c r="C4529" s="525"/>
      <c r="D4529" s="521"/>
      <c r="E4529" s="521"/>
      <c r="F4529" s="526"/>
      <c r="G4529" s="521"/>
    </row>
    <row r="4530" spans="1:7">
      <c r="A4530" s="521"/>
      <c r="B4530" s="521"/>
      <c r="C4530" s="525"/>
      <c r="D4530" s="521"/>
      <c r="E4530" s="521"/>
      <c r="F4530" s="526"/>
      <c r="G4530" s="521"/>
    </row>
    <row r="4531" spans="1:7">
      <c r="A4531" s="521"/>
      <c r="B4531" s="521"/>
      <c r="C4531" s="525"/>
      <c r="D4531" s="521"/>
      <c r="E4531" s="521"/>
      <c r="F4531" s="526"/>
      <c r="G4531" s="521"/>
    </row>
    <row r="4532" spans="1:7">
      <c r="A4532" s="521"/>
      <c r="B4532" s="521"/>
      <c r="C4532" s="525"/>
      <c r="D4532" s="521"/>
      <c r="E4532" s="521"/>
      <c r="F4532" s="526"/>
      <c r="G4532" s="521"/>
    </row>
    <row r="4533" spans="1:7">
      <c r="A4533" s="521"/>
      <c r="B4533" s="521"/>
      <c r="C4533" s="525"/>
      <c r="D4533" s="521"/>
      <c r="E4533" s="521"/>
      <c r="F4533" s="526"/>
      <c r="G4533" s="521"/>
    </row>
    <row r="4534" spans="1:7">
      <c r="A4534" s="521"/>
      <c r="B4534" s="521"/>
      <c r="C4534" s="525"/>
      <c r="D4534" s="521"/>
      <c r="E4534" s="521"/>
      <c r="F4534" s="526"/>
      <c r="G4534" s="521"/>
    </row>
    <row r="4535" spans="1:7">
      <c r="A4535" s="521"/>
      <c r="B4535" s="521"/>
      <c r="C4535" s="525"/>
      <c r="D4535" s="521"/>
      <c r="E4535" s="521"/>
      <c r="F4535" s="526"/>
      <c r="G4535" s="521"/>
    </row>
    <row r="4536" spans="1:7">
      <c r="A4536" s="521"/>
      <c r="B4536" s="521"/>
      <c r="C4536" s="525"/>
      <c r="D4536" s="521"/>
      <c r="E4536" s="521"/>
      <c r="F4536" s="526"/>
      <c r="G4536" s="521"/>
    </row>
    <row r="4537" spans="1:7">
      <c r="A4537" s="521"/>
      <c r="B4537" s="521"/>
      <c r="C4537" s="525"/>
      <c r="D4537" s="521"/>
      <c r="E4537" s="521"/>
      <c r="F4537" s="526"/>
      <c r="G4537" s="521"/>
    </row>
    <row r="4538" spans="1:7">
      <c r="A4538" s="521"/>
      <c r="B4538" s="521"/>
      <c r="C4538" s="525"/>
      <c r="D4538" s="521"/>
      <c r="E4538" s="521"/>
      <c r="F4538" s="526"/>
      <c r="G4538" s="521"/>
    </row>
    <row r="4539" spans="1:7">
      <c r="A4539" s="521"/>
      <c r="B4539" s="521"/>
      <c r="C4539" s="525"/>
      <c r="D4539" s="521"/>
      <c r="E4539" s="521"/>
      <c r="F4539" s="526"/>
      <c r="G4539" s="521"/>
    </row>
    <row r="4540" spans="1:7">
      <c r="A4540" s="521"/>
      <c r="B4540" s="521"/>
      <c r="C4540" s="525"/>
      <c r="D4540" s="521"/>
      <c r="E4540" s="521"/>
      <c r="F4540" s="526"/>
      <c r="G4540" s="521"/>
    </row>
    <row r="4541" spans="1:7">
      <c r="A4541" s="521"/>
      <c r="B4541" s="521"/>
      <c r="C4541" s="525"/>
      <c r="D4541" s="521"/>
      <c r="E4541" s="521"/>
      <c r="F4541" s="526"/>
      <c r="G4541" s="521"/>
    </row>
    <row r="4542" spans="1:7">
      <c r="A4542" s="521"/>
      <c r="B4542" s="521"/>
      <c r="C4542" s="525"/>
      <c r="D4542" s="521"/>
      <c r="E4542" s="521"/>
      <c r="F4542" s="526"/>
      <c r="G4542" s="521"/>
    </row>
    <row r="4543" spans="1:7">
      <c r="A4543" s="521"/>
      <c r="B4543" s="521"/>
      <c r="C4543" s="525"/>
      <c r="D4543" s="521"/>
      <c r="E4543" s="521"/>
      <c r="F4543" s="526"/>
      <c r="G4543" s="521"/>
    </row>
    <row r="4544" spans="1:7">
      <c r="A4544" s="521"/>
      <c r="B4544" s="521"/>
      <c r="C4544" s="525"/>
      <c r="D4544" s="521"/>
      <c r="E4544" s="521"/>
      <c r="F4544" s="526"/>
      <c r="G4544" s="521"/>
    </row>
    <row r="4545" spans="1:7">
      <c r="A4545" s="521"/>
      <c r="B4545" s="521"/>
      <c r="C4545" s="525"/>
      <c r="D4545" s="521"/>
      <c r="E4545" s="521"/>
      <c r="F4545" s="526"/>
      <c r="G4545" s="521"/>
    </row>
    <row r="4546" spans="1:7">
      <c r="A4546" s="521"/>
      <c r="B4546" s="521"/>
      <c r="C4546" s="525"/>
      <c r="D4546" s="521"/>
      <c r="E4546" s="521"/>
      <c r="F4546" s="526"/>
      <c r="G4546" s="521"/>
    </row>
    <row r="4547" spans="1:7">
      <c r="A4547" s="521"/>
      <c r="B4547" s="521"/>
      <c r="C4547" s="525"/>
      <c r="D4547" s="521"/>
      <c r="E4547" s="521"/>
      <c r="F4547" s="526"/>
      <c r="G4547" s="521"/>
    </row>
    <row r="4548" spans="1:7">
      <c r="A4548" s="521"/>
      <c r="B4548" s="521"/>
      <c r="C4548" s="525"/>
      <c r="D4548" s="521"/>
      <c r="E4548" s="521"/>
      <c r="F4548" s="526"/>
      <c r="G4548" s="521"/>
    </row>
    <row r="4549" spans="1:7">
      <c r="A4549" s="521"/>
      <c r="B4549" s="521"/>
      <c r="C4549" s="525"/>
      <c r="D4549" s="521"/>
      <c r="E4549" s="521"/>
      <c r="F4549" s="526"/>
      <c r="G4549" s="521"/>
    </row>
    <row r="4550" spans="1:7">
      <c r="A4550" s="521"/>
      <c r="B4550" s="521"/>
      <c r="C4550" s="525"/>
      <c r="D4550" s="521"/>
      <c r="E4550" s="521"/>
      <c r="F4550" s="526"/>
      <c r="G4550" s="521"/>
    </row>
    <row r="4551" spans="1:7">
      <c r="A4551" s="521"/>
      <c r="B4551" s="521"/>
      <c r="C4551" s="525"/>
      <c r="D4551" s="521"/>
      <c r="E4551" s="521"/>
      <c r="F4551" s="526"/>
      <c r="G4551" s="521"/>
    </row>
    <row r="4552" spans="1:7">
      <c r="A4552" s="521"/>
      <c r="B4552" s="521"/>
      <c r="C4552" s="525"/>
      <c r="D4552" s="521"/>
      <c r="E4552" s="521"/>
      <c r="F4552" s="526"/>
      <c r="G4552" s="521"/>
    </row>
    <row r="4553" spans="1:7">
      <c r="A4553" s="521"/>
      <c r="B4553" s="521"/>
      <c r="C4553" s="525"/>
      <c r="D4553" s="521"/>
      <c r="E4553" s="521"/>
      <c r="F4553" s="526"/>
      <c r="G4553" s="521"/>
    </row>
    <row r="4554" spans="1:7">
      <c r="A4554" s="521"/>
      <c r="B4554" s="521"/>
      <c r="C4554" s="525"/>
      <c r="D4554" s="521"/>
      <c r="E4554" s="521"/>
      <c r="F4554" s="526"/>
      <c r="G4554" s="521"/>
    </row>
    <row r="4555" spans="1:7">
      <c r="A4555" s="521"/>
      <c r="B4555" s="521"/>
      <c r="C4555" s="525"/>
      <c r="D4555" s="521"/>
      <c r="E4555" s="521"/>
      <c r="F4555" s="526"/>
      <c r="G4555" s="521"/>
    </row>
    <row r="4556" spans="1:7">
      <c r="A4556" s="521"/>
      <c r="B4556" s="521"/>
      <c r="C4556" s="525"/>
      <c r="D4556" s="521"/>
      <c r="E4556" s="521"/>
      <c r="F4556" s="526"/>
      <c r="G4556" s="521"/>
    </row>
    <row r="4557" spans="1:7">
      <c r="A4557" s="521"/>
      <c r="B4557" s="521"/>
      <c r="C4557" s="525"/>
      <c r="D4557" s="521"/>
      <c r="E4557" s="521"/>
      <c r="F4557" s="526"/>
      <c r="G4557" s="521"/>
    </row>
    <row r="4558" spans="1:7">
      <c r="A4558" s="521"/>
      <c r="B4558" s="521"/>
      <c r="C4558" s="525"/>
      <c r="D4558" s="521"/>
      <c r="E4558" s="521"/>
      <c r="F4558" s="526"/>
      <c r="G4558" s="521"/>
    </row>
    <row r="4559" spans="1:7">
      <c r="A4559" s="521"/>
      <c r="B4559" s="521"/>
      <c r="C4559" s="525"/>
      <c r="D4559" s="521"/>
      <c r="E4559" s="521"/>
      <c r="F4559" s="526"/>
      <c r="G4559" s="521"/>
    </row>
    <row r="4560" spans="1:7">
      <c r="A4560" s="521"/>
      <c r="B4560" s="521"/>
      <c r="C4560" s="525"/>
      <c r="D4560" s="521"/>
      <c r="E4560" s="521"/>
      <c r="F4560" s="526"/>
      <c r="G4560" s="521"/>
    </row>
    <row r="4561" spans="1:7">
      <c r="A4561" s="521"/>
      <c r="B4561" s="521"/>
      <c r="C4561" s="525"/>
      <c r="D4561" s="521"/>
      <c r="E4561" s="521"/>
      <c r="F4561" s="526"/>
      <c r="G4561" s="521"/>
    </row>
    <row r="4562" spans="1:7">
      <c r="A4562" s="521"/>
      <c r="B4562" s="521"/>
      <c r="C4562" s="525"/>
      <c r="D4562" s="521"/>
      <c r="E4562" s="521"/>
      <c r="F4562" s="526"/>
      <c r="G4562" s="521"/>
    </row>
    <row r="4563" spans="1:7">
      <c r="A4563" s="521"/>
      <c r="B4563" s="521"/>
      <c r="C4563" s="525"/>
      <c r="D4563" s="521"/>
      <c r="E4563" s="521"/>
      <c r="F4563" s="526"/>
      <c r="G4563" s="521"/>
    </row>
    <row r="4564" spans="1:7">
      <c r="A4564" s="521"/>
      <c r="B4564" s="521"/>
      <c r="C4564" s="525"/>
      <c r="D4564" s="521"/>
      <c r="E4564" s="521"/>
      <c r="F4564" s="526"/>
      <c r="G4564" s="521"/>
    </row>
    <row r="4565" spans="1:7">
      <c r="A4565" s="521"/>
      <c r="B4565" s="521"/>
      <c r="C4565" s="525"/>
      <c r="D4565" s="521"/>
      <c r="E4565" s="521"/>
      <c r="F4565" s="526"/>
      <c r="G4565" s="521"/>
    </row>
    <row r="4566" spans="1:7">
      <c r="A4566" s="521"/>
      <c r="B4566" s="521"/>
      <c r="C4566" s="525"/>
      <c r="D4566" s="521"/>
      <c r="E4566" s="521"/>
      <c r="F4566" s="526"/>
      <c r="G4566" s="521"/>
    </row>
    <row r="4567" spans="1:7">
      <c r="A4567" s="521"/>
      <c r="B4567" s="521"/>
      <c r="C4567" s="525"/>
      <c r="D4567" s="521"/>
      <c r="E4567" s="521"/>
      <c r="F4567" s="526"/>
      <c r="G4567" s="521"/>
    </row>
    <row r="4568" spans="1:7">
      <c r="A4568" s="521"/>
      <c r="B4568" s="521"/>
      <c r="C4568" s="525"/>
      <c r="D4568" s="521"/>
      <c r="E4568" s="521"/>
      <c r="F4568" s="526"/>
      <c r="G4568" s="521"/>
    </row>
    <row r="4569" spans="1:7">
      <c r="A4569" s="521"/>
      <c r="B4569" s="521"/>
      <c r="C4569" s="525"/>
      <c r="D4569" s="521"/>
      <c r="E4569" s="521"/>
      <c r="F4569" s="526"/>
      <c r="G4569" s="521"/>
    </row>
    <row r="4570" spans="1:7">
      <c r="A4570" s="521"/>
      <c r="B4570" s="521"/>
      <c r="C4570" s="525"/>
      <c r="D4570" s="521"/>
      <c r="E4570" s="521"/>
      <c r="F4570" s="526"/>
      <c r="G4570" s="521"/>
    </row>
    <row r="4571" spans="1:7">
      <c r="A4571" s="521"/>
      <c r="B4571" s="521"/>
      <c r="C4571" s="525"/>
      <c r="D4571" s="521"/>
      <c r="E4571" s="521"/>
      <c r="F4571" s="526"/>
      <c r="G4571" s="521"/>
    </row>
    <row r="4572" spans="1:7">
      <c r="A4572" s="521"/>
      <c r="B4572" s="521"/>
      <c r="C4572" s="525"/>
      <c r="D4572" s="521"/>
      <c r="E4572" s="521"/>
      <c r="F4572" s="526"/>
      <c r="G4572" s="521"/>
    </row>
    <row r="4573" spans="1:7">
      <c r="A4573" s="521"/>
      <c r="B4573" s="521"/>
      <c r="C4573" s="525"/>
      <c r="D4573" s="521"/>
      <c r="E4573" s="521"/>
      <c r="F4573" s="526"/>
      <c r="G4573" s="521"/>
    </row>
    <row r="4574" spans="1:7">
      <c r="A4574" s="521"/>
      <c r="B4574" s="521"/>
      <c r="C4574" s="525"/>
      <c r="D4574" s="521"/>
      <c r="E4574" s="521"/>
      <c r="F4574" s="526"/>
      <c r="G4574" s="521"/>
    </row>
    <row r="4575" spans="1:7">
      <c r="A4575" s="521"/>
      <c r="B4575" s="521"/>
      <c r="C4575" s="525"/>
      <c r="D4575" s="521"/>
      <c r="E4575" s="521"/>
      <c r="F4575" s="526"/>
      <c r="G4575" s="521"/>
    </row>
    <row r="4576" spans="1:7">
      <c r="A4576" s="521"/>
      <c r="B4576" s="521"/>
      <c r="C4576" s="525"/>
      <c r="D4576" s="521"/>
      <c r="E4576" s="521"/>
      <c r="F4576" s="526"/>
      <c r="G4576" s="521"/>
    </row>
    <row r="4577" spans="1:7">
      <c r="A4577" s="521"/>
      <c r="B4577" s="521"/>
      <c r="C4577" s="525"/>
      <c r="D4577" s="521"/>
      <c r="E4577" s="521"/>
      <c r="F4577" s="526"/>
      <c r="G4577" s="521"/>
    </row>
    <row r="4578" spans="1:7">
      <c r="A4578" s="521"/>
      <c r="B4578" s="521"/>
      <c r="C4578" s="525"/>
      <c r="D4578" s="521"/>
      <c r="E4578" s="521"/>
      <c r="F4578" s="526"/>
      <c r="G4578" s="521"/>
    </row>
    <row r="4579" spans="1:7">
      <c r="A4579" s="521"/>
      <c r="B4579" s="521"/>
      <c r="C4579" s="525"/>
      <c r="D4579" s="521"/>
      <c r="E4579" s="521"/>
      <c r="F4579" s="526"/>
      <c r="G4579" s="521"/>
    </row>
    <row r="4580" spans="1:7">
      <c r="A4580" s="521"/>
      <c r="B4580" s="521"/>
      <c r="C4580" s="525"/>
      <c r="D4580" s="521"/>
      <c r="E4580" s="521"/>
      <c r="F4580" s="526"/>
      <c r="G4580" s="521"/>
    </row>
    <row r="4581" spans="1:7">
      <c r="A4581" s="521"/>
      <c r="B4581" s="521"/>
      <c r="C4581" s="525"/>
      <c r="D4581" s="521"/>
      <c r="E4581" s="521"/>
      <c r="F4581" s="526"/>
      <c r="G4581" s="521"/>
    </row>
    <row r="4582" spans="1:7">
      <c r="A4582" s="521"/>
      <c r="B4582" s="521"/>
      <c r="C4582" s="525"/>
      <c r="D4582" s="521"/>
      <c r="E4582" s="521"/>
      <c r="F4582" s="526"/>
      <c r="G4582" s="521"/>
    </row>
    <row r="4583" spans="1:7">
      <c r="A4583" s="521"/>
      <c r="B4583" s="521"/>
      <c r="C4583" s="525"/>
      <c r="D4583" s="521"/>
      <c r="E4583" s="521"/>
      <c r="F4583" s="526"/>
      <c r="G4583" s="521"/>
    </row>
    <row r="4584" spans="1:7">
      <c r="A4584" s="521"/>
      <c r="B4584" s="521"/>
      <c r="C4584" s="525"/>
      <c r="D4584" s="521"/>
      <c r="E4584" s="521"/>
      <c r="F4584" s="526"/>
      <c r="G4584" s="521"/>
    </row>
    <row r="4585" spans="1:7">
      <c r="A4585" s="521"/>
      <c r="B4585" s="521"/>
      <c r="C4585" s="525"/>
      <c r="D4585" s="521"/>
      <c r="E4585" s="521"/>
      <c r="F4585" s="526"/>
      <c r="G4585" s="521"/>
    </row>
    <row r="4586" spans="1:7">
      <c r="A4586" s="521"/>
      <c r="B4586" s="521"/>
      <c r="C4586" s="525"/>
      <c r="D4586" s="521"/>
      <c r="E4586" s="521"/>
      <c r="F4586" s="526"/>
      <c r="G4586" s="521"/>
    </row>
    <row r="4587" spans="1:7">
      <c r="A4587" s="521"/>
      <c r="B4587" s="521"/>
      <c r="C4587" s="525"/>
      <c r="D4587" s="521"/>
      <c r="E4587" s="521"/>
      <c r="F4587" s="526"/>
      <c r="G4587" s="521"/>
    </row>
    <row r="4588" spans="1:7">
      <c r="A4588" s="521"/>
      <c r="B4588" s="521"/>
      <c r="C4588" s="525"/>
      <c r="D4588" s="521"/>
      <c r="E4588" s="521"/>
      <c r="F4588" s="526"/>
      <c r="G4588" s="521"/>
    </row>
    <row r="4589" spans="1:7">
      <c r="A4589" s="521"/>
      <c r="B4589" s="521"/>
      <c r="C4589" s="525"/>
      <c r="D4589" s="521"/>
      <c r="E4589" s="521"/>
      <c r="F4589" s="526"/>
      <c r="G4589" s="521"/>
    </row>
    <row r="4590" spans="1:7">
      <c r="A4590" s="521"/>
      <c r="B4590" s="521"/>
      <c r="C4590" s="525"/>
      <c r="D4590" s="521"/>
      <c r="E4590" s="521"/>
      <c r="F4590" s="526"/>
      <c r="G4590" s="521"/>
    </row>
    <row r="4591" spans="1:7">
      <c r="A4591" s="521"/>
      <c r="B4591" s="521"/>
      <c r="C4591" s="525"/>
      <c r="D4591" s="521"/>
      <c r="E4591" s="521"/>
      <c r="F4591" s="526"/>
      <c r="G4591" s="521"/>
    </row>
    <row r="4592" spans="1:7">
      <c r="A4592" s="521"/>
      <c r="B4592" s="521"/>
      <c r="C4592" s="525"/>
      <c r="D4592" s="521"/>
      <c r="E4592" s="521"/>
      <c r="F4592" s="526"/>
      <c r="G4592" s="521"/>
    </row>
    <row r="4593" spans="1:7">
      <c r="A4593" s="521"/>
      <c r="B4593" s="521"/>
      <c r="C4593" s="525"/>
      <c r="D4593" s="521"/>
      <c r="E4593" s="521"/>
      <c r="F4593" s="526"/>
      <c r="G4593" s="521"/>
    </row>
    <row r="4594" spans="1:7">
      <c r="A4594" s="521"/>
      <c r="B4594" s="521"/>
      <c r="C4594" s="525"/>
      <c r="D4594" s="521"/>
      <c r="E4594" s="521"/>
      <c r="F4594" s="526"/>
      <c r="G4594" s="521"/>
    </row>
    <row r="4595" spans="1:7">
      <c r="A4595" s="521"/>
      <c r="B4595" s="521"/>
      <c r="C4595" s="525"/>
      <c r="D4595" s="521"/>
      <c r="E4595" s="521"/>
      <c r="F4595" s="526"/>
      <c r="G4595" s="521"/>
    </row>
    <row r="4596" spans="1:7">
      <c r="A4596" s="521"/>
      <c r="B4596" s="521"/>
      <c r="C4596" s="525"/>
      <c r="D4596" s="521"/>
      <c r="E4596" s="521"/>
      <c r="F4596" s="526"/>
      <c r="G4596" s="521"/>
    </row>
    <row r="4597" spans="1:7">
      <c r="A4597" s="521"/>
      <c r="B4597" s="521"/>
      <c r="C4597" s="525"/>
      <c r="D4597" s="521"/>
      <c r="E4597" s="521"/>
      <c r="F4597" s="526"/>
      <c r="G4597" s="521"/>
    </row>
    <row r="4598" spans="1:7">
      <c r="A4598" s="521"/>
      <c r="B4598" s="521"/>
      <c r="C4598" s="525"/>
      <c r="D4598" s="521"/>
      <c r="E4598" s="521"/>
      <c r="F4598" s="526"/>
      <c r="G4598" s="521"/>
    </row>
    <row r="4599" spans="1:7">
      <c r="A4599" s="521"/>
      <c r="B4599" s="521"/>
      <c r="C4599" s="525"/>
      <c r="D4599" s="521"/>
      <c r="E4599" s="521"/>
      <c r="F4599" s="526"/>
      <c r="G4599" s="521"/>
    </row>
    <row r="4600" spans="1:7">
      <c r="A4600" s="521"/>
      <c r="B4600" s="521"/>
      <c r="C4600" s="525"/>
      <c r="D4600" s="521"/>
      <c r="E4600" s="521"/>
      <c r="F4600" s="526"/>
      <c r="G4600" s="521"/>
    </row>
    <row r="4601" spans="1:7">
      <c r="A4601" s="521"/>
      <c r="B4601" s="521"/>
      <c r="C4601" s="525"/>
      <c r="D4601" s="521"/>
      <c r="E4601" s="521"/>
      <c r="F4601" s="526"/>
      <c r="G4601" s="521"/>
    </row>
    <row r="4602" spans="1:7">
      <c r="A4602" s="521"/>
      <c r="B4602" s="521"/>
      <c r="C4602" s="525"/>
      <c r="D4602" s="521"/>
      <c r="E4602" s="521"/>
      <c r="F4602" s="526"/>
      <c r="G4602" s="521"/>
    </row>
    <row r="4603" spans="1:7">
      <c r="A4603" s="521"/>
      <c r="B4603" s="521"/>
      <c r="C4603" s="525"/>
      <c r="D4603" s="521"/>
      <c r="E4603" s="521"/>
      <c r="F4603" s="526"/>
      <c r="G4603" s="521"/>
    </row>
    <row r="4604" spans="1:7">
      <c r="A4604" s="521"/>
      <c r="B4604" s="521"/>
      <c r="C4604" s="525"/>
      <c r="D4604" s="521"/>
      <c r="E4604" s="521"/>
      <c r="F4604" s="526"/>
      <c r="G4604" s="521"/>
    </row>
    <row r="4605" spans="1:7">
      <c r="A4605" s="521"/>
      <c r="B4605" s="521"/>
      <c r="C4605" s="525"/>
      <c r="D4605" s="521"/>
      <c r="E4605" s="521"/>
      <c r="F4605" s="526"/>
      <c r="G4605" s="521"/>
    </row>
    <row r="4606" spans="1:7">
      <c r="A4606" s="521"/>
      <c r="B4606" s="521"/>
      <c r="C4606" s="525"/>
      <c r="D4606" s="521"/>
      <c r="E4606" s="521"/>
      <c r="F4606" s="526"/>
      <c r="G4606" s="521"/>
    </row>
    <row r="4607" spans="1:7">
      <c r="A4607" s="521"/>
      <c r="B4607" s="521"/>
      <c r="C4607" s="525"/>
      <c r="D4607" s="521"/>
      <c r="E4607" s="521"/>
      <c r="F4607" s="526"/>
      <c r="G4607" s="521"/>
    </row>
    <row r="4608" spans="1:7">
      <c r="A4608" s="521"/>
      <c r="B4608" s="521"/>
      <c r="C4608" s="525"/>
      <c r="D4608" s="521"/>
      <c r="E4608" s="521"/>
      <c r="F4608" s="526"/>
      <c r="G4608" s="521"/>
    </row>
    <row r="4609" spans="1:7">
      <c r="A4609" s="521"/>
      <c r="B4609" s="521"/>
      <c r="C4609" s="525"/>
      <c r="D4609" s="521"/>
      <c r="E4609" s="521"/>
      <c r="F4609" s="526"/>
      <c r="G4609" s="521"/>
    </row>
    <row r="4610" spans="1:7">
      <c r="A4610" s="521"/>
      <c r="B4610" s="521"/>
      <c r="C4610" s="525"/>
      <c r="D4610" s="521"/>
      <c r="E4610" s="521"/>
      <c r="F4610" s="526"/>
      <c r="G4610" s="521"/>
    </row>
    <row r="4611" spans="1:7">
      <c r="A4611" s="521"/>
      <c r="B4611" s="521"/>
      <c r="C4611" s="525"/>
      <c r="D4611" s="521"/>
      <c r="E4611" s="521"/>
      <c r="F4611" s="526"/>
      <c r="G4611" s="521"/>
    </row>
    <row r="4612" spans="1:7">
      <c r="A4612" s="521"/>
      <c r="B4612" s="521"/>
      <c r="C4612" s="525"/>
      <c r="D4612" s="521"/>
      <c r="E4612" s="521"/>
      <c r="F4612" s="526"/>
      <c r="G4612" s="521"/>
    </row>
    <row r="4613" spans="1:7">
      <c r="A4613" s="521"/>
      <c r="B4613" s="521"/>
      <c r="C4613" s="525"/>
      <c r="D4613" s="521"/>
      <c r="E4613" s="521"/>
      <c r="F4613" s="526"/>
      <c r="G4613" s="521"/>
    </row>
    <row r="4614" spans="1:7">
      <c r="A4614" s="521"/>
      <c r="B4614" s="521"/>
      <c r="C4614" s="525"/>
      <c r="D4614" s="521"/>
      <c r="E4614" s="521"/>
      <c r="F4614" s="526"/>
      <c r="G4614" s="521"/>
    </row>
    <row r="4615" spans="1:7">
      <c r="A4615" s="521"/>
      <c r="B4615" s="521"/>
      <c r="C4615" s="525"/>
      <c r="D4615" s="521"/>
      <c r="E4615" s="521"/>
      <c r="F4615" s="526"/>
      <c r="G4615" s="521"/>
    </row>
    <row r="4616" spans="1:7">
      <c r="A4616" s="521"/>
      <c r="B4616" s="521"/>
      <c r="C4616" s="525"/>
      <c r="D4616" s="521"/>
      <c r="E4616" s="521"/>
      <c r="F4616" s="526"/>
      <c r="G4616" s="521"/>
    </row>
    <row r="4617" spans="1:7">
      <c r="A4617" s="521"/>
      <c r="B4617" s="521"/>
      <c r="C4617" s="525"/>
      <c r="D4617" s="521"/>
      <c r="E4617" s="521"/>
      <c r="F4617" s="526"/>
      <c r="G4617" s="521"/>
    </row>
    <row r="4618" spans="1:7">
      <c r="A4618" s="521"/>
      <c r="B4618" s="521"/>
      <c r="C4618" s="525"/>
      <c r="D4618" s="521"/>
      <c r="E4618" s="521"/>
      <c r="F4618" s="526"/>
      <c r="G4618" s="521"/>
    </row>
    <row r="4619" spans="1:7">
      <c r="A4619" s="521"/>
      <c r="B4619" s="521"/>
      <c r="C4619" s="525"/>
      <c r="D4619" s="521"/>
      <c r="E4619" s="521"/>
      <c r="F4619" s="526"/>
      <c r="G4619" s="521"/>
    </row>
    <row r="4620" spans="1:7">
      <c r="A4620" s="521"/>
      <c r="B4620" s="521"/>
      <c r="C4620" s="525"/>
      <c r="D4620" s="521"/>
      <c r="E4620" s="521"/>
      <c r="F4620" s="526"/>
      <c r="G4620" s="521"/>
    </row>
    <row r="4621" spans="1:7">
      <c r="A4621" s="521"/>
      <c r="B4621" s="521"/>
      <c r="C4621" s="525"/>
      <c r="D4621" s="521"/>
      <c r="E4621" s="521"/>
      <c r="F4621" s="526"/>
      <c r="G4621" s="521"/>
    </row>
    <row r="4622" spans="1:7">
      <c r="A4622" s="521"/>
      <c r="B4622" s="521"/>
      <c r="C4622" s="525"/>
      <c r="D4622" s="521"/>
      <c r="E4622" s="521"/>
      <c r="F4622" s="526"/>
      <c r="G4622" s="521"/>
    </row>
    <row r="4623" spans="1:7">
      <c r="A4623" s="521"/>
      <c r="B4623" s="521"/>
      <c r="C4623" s="525"/>
      <c r="D4623" s="521"/>
      <c r="E4623" s="521"/>
      <c r="F4623" s="526"/>
      <c r="G4623" s="521"/>
    </row>
    <row r="4624" spans="1:7">
      <c r="A4624" s="521"/>
      <c r="B4624" s="521"/>
      <c r="C4624" s="525"/>
      <c r="D4624" s="521"/>
      <c r="E4624" s="521"/>
      <c r="F4624" s="526"/>
      <c r="G4624" s="521"/>
    </row>
    <row r="4625" spans="1:7">
      <c r="A4625" s="521"/>
      <c r="B4625" s="521"/>
      <c r="C4625" s="525"/>
      <c r="D4625" s="521"/>
      <c r="E4625" s="521"/>
      <c r="F4625" s="526"/>
      <c r="G4625" s="521"/>
    </row>
    <row r="4626" spans="1:7">
      <c r="A4626" s="521"/>
      <c r="B4626" s="521"/>
      <c r="C4626" s="525"/>
      <c r="D4626" s="521"/>
      <c r="E4626" s="521"/>
      <c r="F4626" s="526"/>
      <c r="G4626" s="521"/>
    </row>
    <row r="4627" spans="1:7">
      <c r="A4627" s="521"/>
      <c r="B4627" s="521"/>
      <c r="C4627" s="525"/>
      <c r="D4627" s="521"/>
      <c r="E4627" s="521"/>
      <c r="F4627" s="526"/>
      <c r="G4627" s="521"/>
    </row>
    <row r="4628" spans="1:7">
      <c r="A4628" s="521"/>
      <c r="B4628" s="521"/>
      <c r="C4628" s="525"/>
      <c r="D4628" s="521"/>
      <c r="E4628" s="521"/>
      <c r="F4628" s="526"/>
      <c r="G4628" s="521"/>
    </row>
    <row r="4629" spans="1:7">
      <c r="A4629" s="521"/>
      <c r="B4629" s="521"/>
      <c r="C4629" s="525"/>
      <c r="D4629" s="521"/>
      <c r="E4629" s="521"/>
      <c r="F4629" s="526"/>
      <c r="G4629" s="521"/>
    </row>
    <row r="4630" spans="1:7">
      <c r="A4630" s="521"/>
      <c r="B4630" s="521"/>
      <c r="C4630" s="525"/>
      <c r="D4630" s="521"/>
      <c r="E4630" s="521"/>
      <c r="F4630" s="526"/>
      <c r="G4630" s="521"/>
    </row>
    <row r="4631" spans="1:7">
      <c r="A4631" s="521"/>
      <c r="B4631" s="521"/>
      <c r="C4631" s="525"/>
      <c r="D4631" s="521"/>
      <c r="E4631" s="521"/>
      <c r="F4631" s="526"/>
      <c r="G4631" s="521"/>
    </row>
    <row r="4632" spans="1:7">
      <c r="A4632" s="521"/>
      <c r="B4632" s="521"/>
      <c r="C4632" s="525"/>
      <c r="D4632" s="521"/>
      <c r="E4632" s="521"/>
      <c r="F4632" s="526"/>
      <c r="G4632" s="521"/>
    </row>
    <row r="4633" spans="1:7">
      <c r="A4633" s="521"/>
      <c r="B4633" s="521"/>
      <c r="C4633" s="525"/>
      <c r="D4633" s="521"/>
      <c r="E4633" s="521"/>
      <c r="F4633" s="526"/>
      <c r="G4633" s="521"/>
    </row>
    <row r="4634" spans="1:7">
      <c r="A4634" s="521"/>
      <c r="B4634" s="521"/>
      <c r="C4634" s="525"/>
      <c r="D4634" s="521"/>
      <c r="E4634" s="521"/>
      <c r="F4634" s="526"/>
      <c r="G4634" s="521"/>
    </row>
    <row r="4635" spans="1:7">
      <c r="A4635" s="521"/>
      <c r="B4635" s="521"/>
      <c r="C4635" s="525"/>
      <c r="D4635" s="521"/>
      <c r="E4635" s="521"/>
      <c r="F4635" s="526"/>
      <c r="G4635" s="521"/>
    </row>
    <row r="4636" spans="1:7">
      <c r="A4636" s="521"/>
      <c r="B4636" s="521"/>
      <c r="C4636" s="525"/>
      <c r="D4636" s="521"/>
      <c r="E4636" s="521"/>
      <c r="F4636" s="526"/>
      <c r="G4636" s="521"/>
    </row>
    <row r="4637" spans="1:7">
      <c r="A4637" s="521"/>
      <c r="B4637" s="521"/>
      <c r="C4637" s="525"/>
      <c r="D4637" s="521"/>
      <c r="E4637" s="521"/>
      <c r="F4637" s="526"/>
      <c r="G4637" s="521"/>
    </row>
    <row r="4638" spans="1:7">
      <c r="A4638" s="521"/>
      <c r="B4638" s="521"/>
      <c r="C4638" s="525"/>
      <c r="D4638" s="521"/>
      <c r="E4638" s="521"/>
      <c r="F4638" s="526"/>
      <c r="G4638" s="521"/>
    </row>
    <row r="4639" spans="1:7">
      <c r="A4639" s="521"/>
      <c r="B4639" s="521"/>
      <c r="C4639" s="525"/>
      <c r="D4639" s="521"/>
      <c r="E4639" s="521"/>
      <c r="F4639" s="526"/>
      <c r="G4639" s="521"/>
    </row>
    <row r="4640" spans="1:7">
      <c r="A4640" s="521"/>
      <c r="B4640" s="521"/>
      <c r="C4640" s="525"/>
      <c r="D4640" s="521"/>
      <c r="E4640" s="521"/>
      <c r="F4640" s="526"/>
      <c r="G4640" s="521"/>
    </row>
    <row r="4641" spans="1:7">
      <c r="A4641" s="521"/>
      <c r="B4641" s="521"/>
      <c r="C4641" s="525"/>
      <c r="D4641" s="521"/>
      <c r="E4641" s="521"/>
      <c r="F4641" s="526"/>
      <c r="G4641" s="521"/>
    </row>
    <row r="4642" spans="1:7">
      <c r="A4642" s="521"/>
      <c r="B4642" s="521"/>
      <c r="C4642" s="525"/>
      <c r="D4642" s="521"/>
      <c r="E4642" s="521"/>
      <c r="F4642" s="526"/>
      <c r="G4642" s="521"/>
    </row>
    <row r="4643" spans="1:7">
      <c r="A4643" s="521"/>
      <c r="B4643" s="521"/>
      <c r="C4643" s="525"/>
      <c r="D4643" s="521"/>
      <c r="E4643" s="521"/>
      <c r="F4643" s="526"/>
      <c r="G4643" s="521"/>
    </row>
    <row r="4644" spans="1:7">
      <c r="A4644" s="521"/>
      <c r="B4644" s="521"/>
      <c r="C4644" s="525"/>
      <c r="D4644" s="521"/>
      <c r="E4644" s="521"/>
      <c r="F4644" s="526"/>
      <c r="G4644" s="521"/>
    </row>
    <row r="4645" spans="1:7">
      <c r="A4645" s="521"/>
      <c r="B4645" s="521"/>
      <c r="C4645" s="525"/>
      <c r="D4645" s="521"/>
      <c r="E4645" s="521"/>
      <c r="F4645" s="526"/>
      <c r="G4645" s="521"/>
    </row>
    <row r="4646" spans="1:7">
      <c r="A4646" s="521"/>
      <c r="B4646" s="521"/>
      <c r="C4646" s="525"/>
      <c r="D4646" s="521"/>
      <c r="E4646" s="521"/>
      <c r="F4646" s="526"/>
      <c r="G4646" s="521"/>
    </row>
    <row r="4647" spans="1:7">
      <c r="A4647" s="521"/>
      <c r="B4647" s="521"/>
      <c r="C4647" s="525"/>
      <c r="D4647" s="521"/>
      <c r="E4647" s="521"/>
      <c r="F4647" s="526"/>
      <c r="G4647" s="521"/>
    </row>
    <row r="4648" spans="1:7">
      <c r="A4648" s="521"/>
      <c r="B4648" s="521"/>
      <c r="C4648" s="525"/>
      <c r="D4648" s="521"/>
      <c r="E4648" s="521"/>
      <c r="F4648" s="526"/>
      <c r="G4648" s="521"/>
    </row>
    <row r="4649" spans="1:7">
      <c r="A4649" s="521"/>
      <c r="B4649" s="521"/>
      <c r="C4649" s="525"/>
      <c r="D4649" s="521"/>
      <c r="E4649" s="521"/>
      <c r="F4649" s="526"/>
      <c r="G4649" s="521"/>
    </row>
    <row r="4650" spans="1:7">
      <c r="A4650" s="521"/>
      <c r="B4650" s="521"/>
      <c r="C4650" s="525"/>
      <c r="D4650" s="521"/>
      <c r="E4650" s="521"/>
      <c r="F4650" s="526"/>
      <c r="G4650" s="521"/>
    </row>
    <row r="4651" spans="1:7">
      <c r="A4651" s="521"/>
      <c r="B4651" s="521"/>
      <c r="C4651" s="525"/>
      <c r="D4651" s="521"/>
      <c r="E4651" s="521"/>
      <c r="F4651" s="526"/>
      <c r="G4651" s="521"/>
    </row>
    <row r="4652" spans="1:7">
      <c r="A4652" s="521"/>
      <c r="B4652" s="521"/>
      <c r="C4652" s="525"/>
      <c r="D4652" s="521"/>
      <c r="E4652" s="521"/>
      <c r="F4652" s="526"/>
      <c r="G4652" s="521"/>
    </row>
    <row r="4653" spans="1:7">
      <c r="A4653" s="521"/>
      <c r="B4653" s="521"/>
      <c r="C4653" s="525"/>
      <c r="D4653" s="521"/>
      <c r="E4653" s="521"/>
      <c r="F4653" s="526"/>
      <c r="G4653" s="521"/>
    </row>
    <row r="4654" spans="1:7">
      <c r="A4654" s="521"/>
      <c r="B4654" s="521"/>
      <c r="C4654" s="525"/>
      <c r="D4654" s="521"/>
      <c r="E4654" s="521"/>
      <c r="F4654" s="526"/>
      <c r="G4654" s="521"/>
    </row>
    <row r="4655" spans="1:7">
      <c r="A4655" s="521"/>
      <c r="B4655" s="521"/>
      <c r="C4655" s="525"/>
      <c r="D4655" s="521"/>
      <c r="E4655" s="521"/>
      <c r="F4655" s="526"/>
      <c r="G4655" s="521"/>
    </row>
    <row r="4656" spans="1:7">
      <c r="A4656" s="521"/>
      <c r="B4656" s="521"/>
      <c r="C4656" s="525"/>
      <c r="D4656" s="521"/>
      <c r="E4656" s="521"/>
      <c r="F4656" s="526"/>
      <c r="G4656" s="521"/>
    </row>
    <row r="4657" spans="1:7">
      <c r="A4657" s="521"/>
      <c r="B4657" s="521"/>
      <c r="C4657" s="525"/>
      <c r="D4657" s="521"/>
      <c r="E4657" s="521"/>
      <c r="F4657" s="526"/>
      <c r="G4657" s="521"/>
    </row>
    <row r="4658" spans="1:7">
      <c r="A4658" s="521"/>
      <c r="B4658" s="521"/>
      <c r="C4658" s="525"/>
      <c r="D4658" s="521"/>
      <c r="E4658" s="521"/>
      <c r="F4658" s="526"/>
      <c r="G4658" s="521"/>
    </row>
    <row r="4659" spans="1:7">
      <c r="A4659" s="521"/>
      <c r="B4659" s="521"/>
      <c r="C4659" s="525"/>
      <c r="D4659" s="521"/>
      <c r="E4659" s="521"/>
      <c r="F4659" s="526"/>
      <c r="G4659" s="521"/>
    </row>
    <row r="4660" spans="1:7">
      <c r="A4660" s="521"/>
      <c r="B4660" s="521"/>
      <c r="C4660" s="525"/>
      <c r="D4660" s="521"/>
      <c r="E4660" s="521"/>
      <c r="F4660" s="526"/>
      <c r="G4660" s="521"/>
    </row>
    <row r="4661" spans="1:7">
      <c r="A4661" s="521"/>
      <c r="B4661" s="521"/>
      <c r="C4661" s="525"/>
      <c r="D4661" s="521"/>
      <c r="E4661" s="521"/>
      <c r="F4661" s="526"/>
      <c r="G4661" s="521"/>
    </row>
    <row r="4662" spans="1:7">
      <c r="A4662" s="521"/>
      <c r="B4662" s="521"/>
      <c r="C4662" s="525"/>
      <c r="D4662" s="521"/>
      <c r="E4662" s="521"/>
      <c r="F4662" s="526"/>
      <c r="G4662" s="521"/>
    </row>
    <row r="4663" spans="1:7">
      <c r="A4663" s="521"/>
      <c r="B4663" s="521"/>
      <c r="C4663" s="525"/>
      <c r="D4663" s="521"/>
      <c r="E4663" s="521"/>
      <c r="F4663" s="526"/>
      <c r="G4663" s="521"/>
    </row>
    <row r="4664" spans="1:7">
      <c r="A4664" s="521"/>
      <c r="B4664" s="521"/>
      <c r="C4664" s="525"/>
      <c r="D4664" s="521"/>
      <c r="E4664" s="521"/>
      <c r="F4664" s="526"/>
      <c r="G4664" s="521"/>
    </row>
    <row r="4665" spans="1:7">
      <c r="A4665" s="521"/>
      <c r="B4665" s="521"/>
      <c r="C4665" s="525"/>
      <c r="D4665" s="521"/>
      <c r="E4665" s="521"/>
      <c r="F4665" s="526"/>
      <c r="G4665" s="521"/>
    </row>
    <row r="4666" spans="1:7">
      <c r="A4666" s="521"/>
      <c r="B4666" s="521"/>
      <c r="C4666" s="525"/>
      <c r="D4666" s="521"/>
      <c r="E4666" s="521"/>
      <c r="F4666" s="526"/>
      <c r="G4666" s="521"/>
    </row>
    <row r="4667" spans="1:7">
      <c r="A4667" s="521"/>
      <c r="B4667" s="521"/>
      <c r="C4667" s="525"/>
      <c r="D4667" s="521"/>
      <c r="E4667" s="521"/>
      <c r="F4667" s="526"/>
      <c r="G4667" s="521"/>
    </row>
    <row r="4668" spans="1:7">
      <c r="A4668" s="521"/>
      <c r="B4668" s="521"/>
      <c r="C4668" s="525"/>
      <c r="D4668" s="521"/>
      <c r="E4668" s="521"/>
      <c r="F4668" s="526"/>
      <c r="G4668" s="521"/>
    </row>
    <row r="4669" spans="1:7">
      <c r="A4669" s="521"/>
      <c r="B4669" s="521"/>
      <c r="C4669" s="525"/>
      <c r="D4669" s="521"/>
      <c r="E4669" s="521"/>
      <c r="F4669" s="526"/>
      <c r="G4669" s="521"/>
    </row>
    <row r="4670" spans="1:7">
      <c r="A4670" s="521"/>
      <c r="B4670" s="521"/>
      <c r="C4670" s="525"/>
      <c r="D4670" s="521"/>
      <c r="E4670" s="521"/>
      <c r="F4670" s="526"/>
      <c r="G4670" s="521"/>
    </row>
    <row r="4671" spans="1:7">
      <c r="A4671" s="521"/>
      <c r="B4671" s="521"/>
      <c r="C4671" s="525"/>
      <c r="D4671" s="521"/>
      <c r="E4671" s="521"/>
      <c r="F4671" s="526"/>
      <c r="G4671" s="521"/>
    </row>
    <row r="4672" spans="1:7">
      <c r="A4672" s="521"/>
      <c r="B4672" s="521"/>
      <c r="C4672" s="525"/>
      <c r="D4672" s="521"/>
      <c r="E4672" s="521"/>
      <c r="F4672" s="526"/>
      <c r="G4672" s="521"/>
    </row>
    <row r="4673" spans="1:7">
      <c r="A4673" s="521"/>
      <c r="B4673" s="521"/>
      <c r="C4673" s="525"/>
      <c r="D4673" s="521"/>
      <c r="E4673" s="521"/>
      <c r="F4673" s="526"/>
      <c r="G4673" s="521"/>
    </row>
    <row r="4674" spans="1:7">
      <c r="A4674" s="521"/>
      <c r="B4674" s="521"/>
      <c r="C4674" s="525"/>
      <c r="D4674" s="521"/>
      <c r="E4674" s="521"/>
      <c r="F4674" s="526"/>
      <c r="G4674" s="521"/>
    </row>
    <row r="4675" spans="1:7">
      <c r="A4675" s="521"/>
      <c r="B4675" s="521"/>
      <c r="C4675" s="525"/>
      <c r="D4675" s="521"/>
      <c r="E4675" s="521"/>
      <c r="F4675" s="526"/>
      <c r="G4675" s="521"/>
    </row>
    <row r="4676" spans="1:7">
      <c r="A4676" s="521"/>
      <c r="B4676" s="521"/>
      <c r="C4676" s="525"/>
      <c r="D4676" s="521"/>
      <c r="E4676" s="521"/>
      <c r="F4676" s="526"/>
      <c r="G4676" s="521"/>
    </row>
    <row r="4677" spans="1:7">
      <c r="A4677" s="521"/>
      <c r="B4677" s="521"/>
      <c r="C4677" s="525"/>
      <c r="D4677" s="521"/>
      <c r="E4677" s="521"/>
      <c r="F4677" s="526"/>
      <c r="G4677" s="521"/>
    </row>
    <row r="4678" spans="1:7">
      <c r="A4678" s="521"/>
      <c r="B4678" s="521"/>
      <c r="C4678" s="525"/>
      <c r="D4678" s="521"/>
      <c r="E4678" s="521"/>
      <c r="F4678" s="526"/>
      <c r="G4678" s="521"/>
    </row>
    <row r="4679" spans="1:7">
      <c r="A4679" s="521"/>
      <c r="B4679" s="521"/>
      <c r="C4679" s="525"/>
      <c r="D4679" s="521"/>
      <c r="E4679" s="521"/>
      <c r="F4679" s="526"/>
      <c r="G4679" s="521"/>
    </row>
    <row r="4680" spans="1:7">
      <c r="A4680" s="521"/>
      <c r="B4680" s="521"/>
      <c r="C4680" s="525"/>
      <c r="D4680" s="521"/>
      <c r="E4680" s="521"/>
      <c r="F4680" s="526"/>
      <c r="G4680" s="521"/>
    </row>
    <row r="4681" spans="1:7">
      <c r="A4681" s="521"/>
      <c r="B4681" s="521"/>
      <c r="C4681" s="525"/>
      <c r="D4681" s="521"/>
      <c r="E4681" s="521"/>
      <c r="F4681" s="526"/>
      <c r="G4681" s="521"/>
    </row>
    <row r="4682" spans="1:7">
      <c r="A4682" s="521"/>
      <c r="B4682" s="521"/>
      <c r="C4682" s="525"/>
      <c r="D4682" s="521"/>
      <c r="E4682" s="521"/>
      <c r="F4682" s="526"/>
      <c r="G4682" s="521"/>
    </row>
    <row r="4683" spans="1:7">
      <c r="A4683" s="521"/>
      <c r="B4683" s="521"/>
      <c r="C4683" s="525"/>
      <c r="D4683" s="521"/>
      <c r="E4683" s="521"/>
      <c r="F4683" s="526"/>
      <c r="G4683" s="521"/>
    </row>
    <row r="4684" spans="1:7">
      <c r="A4684" s="521"/>
      <c r="B4684" s="521"/>
      <c r="C4684" s="525"/>
      <c r="D4684" s="521"/>
      <c r="E4684" s="521"/>
      <c r="F4684" s="526"/>
      <c r="G4684" s="521"/>
    </row>
    <row r="4685" spans="1:7">
      <c r="A4685" s="521"/>
      <c r="B4685" s="521"/>
      <c r="C4685" s="525"/>
      <c r="D4685" s="521"/>
      <c r="E4685" s="521"/>
      <c r="F4685" s="526"/>
      <c r="G4685" s="521"/>
    </row>
    <row r="4686" spans="1:7">
      <c r="A4686" s="521"/>
      <c r="B4686" s="521"/>
      <c r="C4686" s="525"/>
      <c r="D4686" s="521"/>
      <c r="E4686" s="521"/>
      <c r="F4686" s="526"/>
      <c r="G4686" s="521"/>
    </row>
    <row r="4687" spans="1:7">
      <c r="A4687" s="521"/>
      <c r="B4687" s="521"/>
      <c r="C4687" s="525"/>
      <c r="D4687" s="521"/>
      <c r="E4687" s="521"/>
      <c r="F4687" s="526"/>
      <c r="G4687" s="521"/>
    </row>
    <row r="4688" spans="1:7">
      <c r="A4688" s="521"/>
      <c r="B4688" s="521"/>
      <c r="C4688" s="525"/>
      <c r="D4688" s="521"/>
      <c r="E4688" s="521"/>
      <c r="F4688" s="526"/>
      <c r="G4688" s="521"/>
    </row>
    <row r="4689" spans="1:7">
      <c r="A4689" s="521"/>
      <c r="B4689" s="521"/>
      <c r="C4689" s="525"/>
      <c r="D4689" s="521"/>
      <c r="E4689" s="521"/>
      <c r="F4689" s="526"/>
      <c r="G4689" s="521"/>
    </row>
    <row r="4690" spans="1:7">
      <c r="A4690" s="521"/>
      <c r="B4690" s="521"/>
      <c r="C4690" s="525"/>
      <c r="D4690" s="521"/>
      <c r="E4690" s="521"/>
      <c r="F4690" s="526"/>
      <c r="G4690" s="521"/>
    </row>
    <row r="4691" spans="1:7">
      <c r="A4691" s="521"/>
      <c r="B4691" s="521"/>
      <c r="C4691" s="525"/>
      <c r="D4691" s="521"/>
      <c r="E4691" s="521"/>
      <c r="F4691" s="526"/>
      <c r="G4691" s="521"/>
    </row>
    <row r="4692" spans="1:7">
      <c r="A4692" s="521"/>
      <c r="B4692" s="521"/>
      <c r="C4692" s="525"/>
      <c r="D4692" s="521"/>
      <c r="E4692" s="521"/>
      <c r="F4692" s="526"/>
      <c r="G4692" s="521"/>
    </row>
    <row r="4693" spans="1:7">
      <c r="A4693" s="521"/>
      <c r="B4693" s="521"/>
      <c r="C4693" s="525"/>
      <c r="D4693" s="521"/>
      <c r="E4693" s="521"/>
      <c r="F4693" s="526"/>
      <c r="G4693" s="521"/>
    </row>
    <row r="4694" spans="1:7">
      <c r="A4694" s="521"/>
      <c r="B4694" s="521"/>
      <c r="C4694" s="525"/>
      <c r="D4694" s="521"/>
      <c r="E4694" s="521"/>
      <c r="F4694" s="526"/>
      <c r="G4694" s="521"/>
    </row>
    <row r="4695" spans="1:7">
      <c r="A4695" s="521"/>
      <c r="B4695" s="521"/>
      <c r="C4695" s="525"/>
      <c r="D4695" s="521"/>
      <c r="E4695" s="521"/>
      <c r="F4695" s="526"/>
      <c r="G4695" s="521"/>
    </row>
    <row r="4696" spans="1:7">
      <c r="A4696" s="521"/>
      <c r="B4696" s="521"/>
      <c r="C4696" s="525"/>
      <c r="D4696" s="521"/>
      <c r="E4696" s="521"/>
      <c r="F4696" s="526"/>
      <c r="G4696" s="521"/>
    </row>
    <row r="4697" spans="1:7">
      <c r="A4697" s="521"/>
      <c r="B4697" s="521"/>
      <c r="C4697" s="525"/>
      <c r="D4697" s="521"/>
      <c r="E4697" s="521"/>
      <c r="F4697" s="526"/>
      <c r="G4697" s="521"/>
    </row>
    <row r="4698" spans="1:7">
      <c r="A4698" s="521"/>
      <c r="B4698" s="521"/>
      <c r="C4698" s="525"/>
      <c r="D4698" s="521"/>
      <c r="E4698" s="521"/>
      <c r="F4698" s="526"/>
      <c r="G4698" s="521"/>
    </row>
    <row r="4699" spans="1:7">
      <c r="A4699" s="521"/>
      <c r="B4699" s="521"/>
      <c r="C4699" s="525"/>
      <c r="D4699" s="521"/>
      <c r="E4699" s="521"/>
      <c r="F4699" s="526"/>
      <c r="G4699" s="521"/>
    </row>
    <row r="4700" spans="1:7">
      <c r="A4700" s="521"/>
      <c r="B4700" s="521"/>
      <c r="C4700" s="525"/>
      <c r="D4700" s="521"/>
      <c r="E4700" s="521"/>
      <c r="F4700" s="526"/>
      <c r="G4700" s="521"/>
    </row>
    <row r="4701" spans="1:7">
      <c r="A4701" s="521"/>
      <c r="B4701" s="521"/>
      <c r="C4701" s="525"/>
      <c r="D4701" s="521"/>
      <c r="E4701" s="521"/>
      <c r="F4701" s="526"/>
      <c r="G4701" s="521"/>
    </row>
    <row r="4702" spans="1:7">
      <c r="A4702" s="521"/>
      <c r="B4702" s="521"/>
      <c r="C4702" s="525"/>
      <c r="D4702" s="521"/>
      <c r="E4702" s="521"/>
      <c r="F4702" s="526"/>
      <c r="G4702" s="521"/>
    </row>
    <row r="4703" spans="1:7">
      <c r="A4703" s="521"/>
      <c r="B4703" s="521"/>
      <c r="C4703" s="525"/>
      <c r="D4703" s="521"/>
      <c r="E4703" s="521"/>
      <c r="F4703" s="526"/>
      <c r="G4703" s="521"/>
    </row>
    <row r="4704" spans="1:7">
      <c r="A4704" s="521"/>
      <c r="B4704" s="521"/>
      <c r="C4704" s="525"/>
      <c r="D4704" s="521"/>
      <c r="E4704" s="521"/>
      <c r="F4704" s="526"/>
      <c r="G4704" s="521"/>
    </row>
    <row r="4705" spans="1:7">
      <c r="A4705" s="521"/>
      <c r="B4705" s="521"/>
      <c r="C4705" s="525"/>
      <c r="D4705" s="521"/>
      <c r="E4705" s="521"/>
      <c r="F4705" s="526"/>
      <c r="G4705" s="521"/>
    </row>
    <row r="4706" spans="1:7">
      <c r="A4706" s="521"/>
      <c r="B4706" s="521"/>
      <c r="C4706" s="525"/>
      <c r="D4706" s="521"/>
      <c r="E4706" s="521"/>
      <c r="F4706" s="526"/>
      <c r="G4706" s="521"/>
    </row>
    <row r="4707" spans="1:7">
      <c r="A4707" s="521"/>
      <c r="B4707" s="521"/>
      <c r="C4707" s="525"/>
      <c r="D4707" s="521"/>
      <c r="E4707" s="521"/>
      <c r="F4707" s="526"/>
      <c r="G4707" s="521"/>
    </row>
    <row r="4708" spans="1:7">
      <c r="A4708" s="521"/>
      <c r="B4708" s="521"/>
      <c r="C4708" s="525"/>
      <c r="D4708" s="521"/>
      <c r="E4708" s="521"/>
      <c r="F4708" s="526"/>
      <c r="G4708" s="521"/>
    </row>
    <row r="4709" spans="1:7">
      <c r="A4709" s="521"/>
      <c r="B4709" s="521"/>
      <c r="C4709" s="525"/>
      <c r="D4709" s="521"/>
      <c r="E4709" s="521"/>
      <c r="F4709" s="526"/>
      <c r="G4709" s="521"/>
    </row>
    <row r="4710" spans="1:7">
      <c r="A4710" s="521"/>
      <c r="B4710" s="521"/>
      <c r="C4710" s="525"/>
      <c r="D4710" s="521"/>
      <c r="E4710" s="521"/>
      <c r="F4710" s="526"/>
      <c r="G4710" s="521"/>
    </row>
    <row r="4711" spans="1:7">
      <c r="A4711" s="521"/>
      <c r="B4711" s="521"/>
      <c r="C4711" s="525"/>
      <c r="D4711" s="521"/>
      <c r="E4711" s="521"/>
      <c r="F4711" s="526"/>
      <c r="G4711" s="521"/>
    </row>
    <row r="4712" spans="1:7">
      <c r="A4712" s="521"/>
      <c r="B4712" s="521"/>
      <c r="C4712" s="525"/>
      <c r="D4712" s="521"/>
      <c r="E4712" s="521"/>
      <c r="F4712" s="526"/>
      <c r="G4712" s="521"/>
    </row>
    <row r="4713" spans="1:7">
      <c r="A4713" s="521"/>
      <c r="B4713" s="521"/>
      <c r="C4713" s="525"/>
      <c r="D4713" s="521"/>
      <c r="E4713" s="521"/>
      <c r="F4713" s="526"/>
      <c r="G4713" s="521"/>
    </row>
    <row r="4714" spans="1:7">
      <c r="A4714" s="521"/>
      <c r="B4714" s="521"/>
      <c r="C4714" s="525"/>
      <c r="D4714" s="521"/>
      <c r="E4714" s="521"/>
      <c r="F4714" s="526"/>
      <c r="G4714" s="521"/>
    </row>
    <row r="4715" spans="1:7">
      <c r="A4715" s="521"/>
      <c r="B4715" s="521"/>
      <c r="C4715" s="525"/>
      <c r="D4715" s="521"/>
      <c r="E4715" s="521"/>
      <c r="F4715" s="526"/>
      <c r="G4715" s="521"/>
    </row>
    <row r="4716" spans="1:7">
      <c r="A4716" s="521"/>
      <c r="B4716" s="521"/>
      <c r="C4716" s="525"/>
      <c r="D4716" s="521"/>
      <c r="E4716" s="521"/>
      <c r="F4716" s="526"/>
      <c r="G4716" s="521"/>
    </row>
    <row r="4717" spans="1:7">
      <c r="A4717" s="521"/>
      <c r="B4717" s="521"/>
      <c r="C4717" s="525"/>
      <c r="D4717" s="521"/>
      <c r="E4717" s="521"/>
      <c r="F4717" s="526"/>
      <c r="G4717" s="521"/>
    </row>
    <row r="4718" spans="1:7">
      <c r="A4718" s="521"/>
      <c r="B4718" s="521"/>
      <c r="C4718" s="525"/>
      <c r="D4718" s="521"/>
      <c r="E4718" s="521"/>
      <c r="F4718" s="526"/>
      <c r="G4718" s="521"/>
    </row>
    <row r="4719" spans="1:7">
      <c r="A4719" s="521"/>
      <c r="B4719" s="521"/>
      <c r="C4719" s="525"/>
      <c r="D4719" s="521"/>
      <c r="E4719" s="521"/>
      <c r="F4719" s="526"/>
      <c r="G4719" s="521"/>
    </row>
    <row r="4720" spans="1:7">
      <c r="A4720" s="521"/>
      <c r="B4720" s="521"/>
      <c r="C4720" s="525"/>
      <c r="D4720" s="521"/>
      <c r="E4720" s="521"/>
      <c r="F4720" s="526"/>
      <c r="G4720" s="521"/>
    </row>
    <row r="4721" spans="1:7">
      <c r="A4721" s="521"/>
      <c r="B4721" s="521"/>
      <c r="C4721" s="525"/>
      <c r="D4721" s="521"/>
      <c r="E4721" s="521"/>
      <c r="F4721" s="526"/>
      <c r="G4721" s="521"/>
    </row>
    <row r="4722" spans="1:7">
      <c r="A4722" s="521"/>
      <c r="B4722" s="521"/>
      <c r="C4722" s="525"/>
      <c r="D4722" s="521"/>
      <c r="E4722" s="521"/>
      <c r="F4722" s="526"/>
      <c r="G4722" s="521"/>
    </row>
    <row r="4723" spans="1:7">
      <c r="A4723" s="521"/>
      <c r="B4723" s="521"/>
      <c r="C4723" s="525"/>
      <c r="D4723" s="521"/>
      <c r="E4723" s="521"/>
      <c r="F4723" s="526"/>
      <c r="G4723" s="521"/>
    </row>
    <row r="4724" spans="1:7">
      <c r="A4724" s="521"/>
      <c r="B4724" s="521"/>
      <c r="C4724" s="525"/>
      <c r="D4724" s="521"/>
      <c r="E4724" s="521"/>
      <c r="F4724" s="526"/>
      <c r="G4724" s="521"/>
    </row>
    <row r="4725" spans="1:7">
      <c r="A4725" s="521"/>
      <c r="B4725" s="521"/>
      <c r="C4725" s="525"/>
      <c r="D4725" s="521"/>
      <c r="E4725" s="521"/>
      <c r="F4725" s="526"/>
      <c r="G4725" s="521"/>
    </row>
    <row r="4726" spans="1:7">
      <c r="A4726" s="521"/>
      <c r="B4726" s="521"/>
      <c r="C4726" s="525"/>
      <c r="D4726" s="521"/>
      <c r="E4726" s="521"/>
      <c r="F4726" s="526"/>
      <c r="G4726" s="521"/>
    </row>
    <row r="4727" spans="1:7">
      <c r="A4727" s="521"/>
      <c r="B4727" s="521"/>
      <c r="C4727" s="525"/>
      <c r="D4727" s="521"/>
      <c r="E4727" s="521"/>
      <c r="F4727" s="526"/>
      <c r="G4727" s="521"/>
    </row>
    <row r="4728" spans="1:7">
      <c r="A4728" s="521"/>
      <c r="B4728" s="521"/>
      <c r="C4728" s="525"/>
      <c r="D4728" s="521"/>
      <c r="E4728" s="521"/>
      <c r="F4728" s="526"/>
      <c r="G4728" s="521"/>
    </row>
    <row r="4729" spans="1:7">
      <c r="A4729" s="521"/>
      <c r="B4729" s="521"/>
      <c r="C4729" s="525"/>
      <c r="D4729" s="521"/>
      <c r="E4729" s="521"/>
      <c r="F4729" s="526"/>
      <c r="G4729" s="521"/>
    </row>
    <row r="4730" spans="1:7">
      <c r="A4730" s="521"/>
      <c r="B4730" s="521"/>
      <c r="C4730" s="525"/>
      <c r="D4730" s="521"/>
      <c r="E4730" s="521"/>
      <c r="F4730" s="526"/>
      <c r="G4730" s="521"/>
    </row>
    <row r="4731" spans="1:7">
      <c r="A4731" s="521"/>
      <c r="B4731" s="521"/>
      <c r="C4731" s="525"/>
      <c r="D4731" s="521"/>
      <c r="E4731" s="521"/>
      <c r="F4731" s="526"/>
      <c r="G4731" s="521"/>
    </row>
    <row r="4732" spans="1:7">
      <c r="A4732" s="521"/>
      <c r="B4732" s="521"/>
      <c r="C4732" s="525"/>
      <c r="D4732" s="521"/>
      <c r="E4732" s="521"/>
      <c r="F4732" s="526"/>
      <c r="G4732" s="521"/>
    </row>
    <row r="4733" spans="1:7">
      <c r="A4733" s="521"/>
      <c r="B4733" s="521"/>
      <c r="C4733" s="525"/>
      <c r="D4733" s="521"/>
      <c r="E4733" s="521"/>
      <c r="F4733" s="526"/>
      <c r="G4733" s="521"/>
    </row>
    <row r="4734" spans="1:7">
      <c r="A4734" s="521"/>
      <c r="B4734" s="521"/>
      <c r="C4734" s="525"/>
      <c r="D4734" s="521"/>
      <c r="E4734" s="521"/>
      <c r="F4734" s="526"/>
      <c r="G4734" s="521"/>
    </row>
    <row r="4735" spans="1:7">
      <c r="A4735" s="521"/>
      <c r="B4735" s="521"/>
      <c r="C4735" s="525"/>
      <c r="D4735" s="521"/>
      <c r="E4735" s="521"/>
      <c r="F4735" s="526"/>
      <c r="G4735" s="521"/>
    </row>
    <row r="4736" spans="1:7">
      <c r="A4736" s="521"/>
      <c r="B4736" s="521"/>
      <c r="C4736" s="525"/>
      <c r="D4736" s="521"/>
      <c r="E4736" s="521"/>
      <c r="F4736" s="526"/>
      <c r="G4736" s="521"/>
    </row>
    <row r="4737" spans="1:7">
      <c r="A4737" s="521"/>
      <c r="B4737" s="521"/>
      <c r="C4737" s="525"/>
      <c r="D4737" s="521"/>
      <c r="E4737" s="521"/>
      <c r="F4737" s="526"/>
      <c r="G4737" s="521"/>
    </row>
    <row r="4738" spans="1:7">
      <c r="A4738" s="521"/>
      <c r="B4738" s="521"/>
      <c r="C4738" s="525"/>
      <c r="D4738" s="521"/>
      <c r="E4738" s="521"/>
      <c r="F4738" s="526"/>
      <c r="G4738" s="521"/>
    </row>
    <row r="4739" spans="1:7">
      <c r="A4739" s="521"/>
      <c r="B4739" s="521"/>
      <c r="C4739" s="525"/>
      <c r="D4739" s="521"/>
      <c r="E4739" s="521"/>
      <c r="F4739" s="526"/>
      <c r="G4739" s="521"/>
    </row>
    <row r="4740" spans="1:7">
      <c r="A4740" s="521"/>
      <c r="B4740" s="521"/>
      <c r="C4740" s="525"/>
      <c r="D4740" s="521"/>
      <c r="E4740" s="521"/>
      <c r="F4740" s="526"/>
      <c r="G4740" s="521"/>
    </row>
    <row r="4741" spans="1:7">
      <c r="A4741" s="521"/>
      <c r="B4741" s="521"/>
      <c r="C4741" s="525"/>
      <c r="D4741" s="521"/>
      <c r="E4741" s="521"/>
      <c r="F4741" s="526"/>
      <c r="G4741" s="521"/>
    </row>
    <row r="4742" spans="1:7">
      <c r="A4742" s="521"/>
      <c r="B4742" s="521"/>
      <c r="C4742" s="525"/>
      <c r="D4742" s="521"/>
      <c r="E4742" s="521"/>
      <c r="F4742" s="526"/>
      <c r="G4742" s="521"/>
    </row>
    <row r="4743" spans="1:7">
      <c r="A4743" s="521"/>
      <c r="B4743" s="521"/>
      <c r="C4743" s="525"/>
      <c r="D4743" s="521"/>
      <c r="E4743" s="521"/>
      <c r="F4743" s="526"/>
      <c r="G4743" s="521"/>
    </row>
    <row r="4744" spans="1:7">
      <c r="A4744" s="521"/>
      <c r="B4744" s="521"/>
      <c r="C4744" s="525"/>
      <c r="D4744" s="521"/>
      <c r="E4744" s="521"/>
      <c r="F4744" s="526"/>
      <c r="G4744" s="521"/>
    </row>
    <row r="4745" spans="1:7">
      <c r="A4745" s="521"/>
      <c r="B4745" s="521"/>
      <c r="C4745" s="525"/>
      <c r="D4745" s="521"/>
      <c r="E4745" s="521"/>
      <c r="F4745" s="526"/>
      <c r="G4745" s="521"/>
    </row>
    <row r="4746" spans="1:7">
      <c r="A4746" s="521"/>
      <c r="B4746" s="521"/>
      <c r="C4746" s="525"/>
      <c r="D4746" s="521"/>
      <c r="E4746" s="521"/>
      <c r="F4746" s="526"/>
      <c r="G4746" s="521"/>
    </row>
    <row r="4747" spans="1:7">
      <c r="A4747" s="521"/>
      <c r="B4747" s="521"/>
      <c r="C4747" s="525"/>
      <c r="D4747" s="521"/>
      <c r="E4747" s="521"/>
      <c r="F4747" s="526"/>
      <c r="G4747" s="521"/>
    </row>
    <row r="4748" spans="1:7">
      <c r="A4748" s="521"/>
      <c r="B4748" s="521"/>
      <c r="C4748" s="525"/>
      <c r="D4748" s="521"/>
      <c r="E4748" s="521"/>
      <c r="F4748" s="526"/>
      <c r="G4748" s="521"/>
    </row>
    <row r="4749" spans="1:7">
      <c r="A4749" s="521"/>
      <c r="B4749" s="521"/>
      <c r="C4749" s="525"/>
      <c r="D4749" s="521"/>
      <c r="E4749" s="521"/>
      <c r="F4749" s="526"/>
      <c r="G4749" s="521"/>
    </row>
    <row r="4750" spans="1:7">
      <c r="A4750" s="521"/>
      <c r="B4750" s="521"/>
      <c r="C4750" s="525"/>
      <c r="D4750" s="521"/>
      <c r="E4750" s="521"/>
      <c r="F4750" s="526"/>
      <c r="G4750" s="521"/>
    </row>
    <row r="4751" spans="1:7">
      <c r="A4751" s="521"/>
      <c r="B4751" s="521"/>
      <c r="C4751" s="525"/>
      <c r="D4751" s="521"/>
      <c r="E4751" s="521"/>
      <c r="F4751" s="526"/>
      <c r="G4751" s="521"/>
    </row>
    <row r="4752" spans="1:7">
      <c r="A4752" s="521"/>
      <c r="B4752" s="521"/>
      <c r="C4752" s="525"/>
      <c r="D4752" s="521"/>
      <c r="E4752" s="521"/>
      <c r="F4752" s="526"/>
      <c r="G4752" s="521"/>
    </row>
    <row r="4753" spans="1:7">
      <c r="A4753" s="521"/>
      <c r="B4753" s="521"/>
      <c r="C4753" s="525"/>
      <c r="D4753" s="521"/>
      <c r="E4753" s="521"/>
      <c r="F4753" s="526"/>
      <c r="G4753" s="521"/>
    </row>
    <row r="4754" spans="1:7">
      <c r="A4754" s="521"/>
      <c r="B4754" s="521"/>
      <c r="C4754" s="525"/>
      <c r="D4754" s="521"/>
      <c r="E4754" s="521"/>
      <c r="F4754" s="526"/>
      <c r="G4754" s="521"/>
    </row>
    <row r="4755" spans="1:7">
      <c r="A4755" s="521"/>
      <c r="B4755" s="521"/>
      <c r="C4755" s="525"/>
      <c r="D4755" s="521"/>
      <c r="E4755" s="521"/>
      <c r="F4755" s="526"/>
      <c r="G4755" s="521"/>
    </row>
    <row r="4756" spans="1:7">
      <c r="A4756" s="521"/>
      <c r="B4756" s="521"/>
      <c r="C4756" s="525"/>
      <c r="D4756" s="521"/>
      <c r="E4756" s="521"/>
      <c r="F4756" s="526"/>
      <c r="G4756" s="521"/>
    </row>
    <row r="4757" spans="1:7">
      <c r="A4757" s="521"/>
      <c r="B4757" s="521"/>
      <c r="C4757" s="525"/>
      <c r="D4757" s="521"/>
      <c r="E4757" s="521"/>
      <c r="F4757" s="526"/>
      <c r="G4757" s="521"/>
    </row>
    <row r="4758" spans="1:7">
      <c r="A4758" s="521"/>
      <c r="B4758" s="521"/>
      <c r="C4758" s="525"/>
      <c r="D4758" s="521"/>
      <c r="E4758" s="521"/>
      <c r="F4758" s="526"/>
      <c r="G4758" s="521"/>
    </row>
    <row r="4759" spans="1:7">
      <c r="A4759" s="521"/>
      <c r="B4759" s="521"/>
      <c r="C4759" s="525"/>
      <c r="D4759" s="521"/>
      <c r="E4759" s="521"/>
      <c r="F4759" s="526"/>
      <c r="G4759" s="521"/>
    </row>
    <row r="4760" spans="1:7">
      <c r="A4760" s="521"/>
      <c r="B4760" s="521"/>
      <c r="C4760" s="525"/>
      <c r="D4760" s="521"/>
      <c r="E4760" s="521"/>
      <c r="F4760" s="526"/>
      <c r="G4760" s="521"/>
    </row>
    <row r="4761" spans="1:7">
      <c r="A4761" s="521"/>
      <c r="B4761" s="521"/>
      <c r="C4761" s="525"/>
      <c r="D4761" s="521"/>
      <c r="E4761" s="521"/>
      <c r="F4761" s="526"/>
      <c r="G4761" s="521"/>
    </row>
    <row r="4762" spans="1:7">
      <c r="A4762" s="521"/>
      <c r="B4762" s="521"/>
      <c r="C4762" s="525"/>
      <c r="D4762" s="521"/>
      <c r="E4762" s="521"/>
      <c r="F4762" s="526"/>
      <c r="G4762" s="521"/>
    </row>
    <row r="4763" spans="1:7">
      <c r="A4763" s="521"/>
      <c r="B4763" s="521"/>
      <c r="C4763" s="525"/>
      <c r="D4763" s="521"/>
      <c r="E4763" s="521"/>
      <c r="F4763" s="526"/>
      <c r="G4763" s="521"/>
    </row>
    <row r="4764" spans="1:7">
      <c r="A4764" s="521"/>
      <c r="B4764" s="521"/>
      <c r="C4764" s="525"/>
      <c r="D4764" s="521"/>
      <c r="E4764" s="521"/>
      <c r="F4764" s="526"/>
      <c r="G4764" s="521"/>
    </row>
    <row r="4765" spans="1:7">
      <c r="A4765" s="521"/>
      <c r="B4765" s="521"/>
      <c r="C4765" s="525"/>
      <c r="D4765" s="521"/>
      <c r="E4765" s="521"/>
      <c r="F4765" s="526"/>
      <c r="G4765" s="521"/>
    </row>
    <row r="4766" spans="1:7">
      <c r="A4766" s="521"/>
      <c r="B4766" s="521"/>
      <c r="C4766" s="525"/>
      <c r="D4766" s="521"/>
      <c r="E4766" s="521"/>
      <c r="F4766" s="526"/>
      <c r="G4766" s="521"/>
    </row>
    <row r="4767" spans="1:7">
      <c r="A4767" s="521"/>
      <c r="B4767" s="521"/>
      <c r="C4767" s="525"/>
      <c r="D4767" s="521"/>
      <c r="E4767" s="521"/>
      <c r="F4767" s="526"/>
      <c r="G4767" s="521"/>
    </row>
    <row r="4768" spans="1:7">
      <c r="A4768" s="521"/>
      <c r="B4768" s="521"/>
      <c r="C4768" s="525"/>
      <c r="D4768" s="521"/>
      <c r="E4768" s="521"/>
      <c r="F4768" s="526"/>
      <c r="G4768" s="521"/>
    </row>
    <row r="4769" spans="1:7">
      <c r="A4769" s="521"/>
      <c r="B4769" s="521"/>
      <c r="C4769" s="525"/>
      <c r="D4769" s="521"/>
      <c r="E4769" s="521"/>
      <c r="F4769" s="526"/>
      <c r="G4769" s="521"/>
    </row>
    <row r="4770" spans="1:7">
      <c r="A4770" s="521"/>
      <c r="B4770" s="521"/>
      <c r="C4770" s="525"/>
      <c r="D4770" s="521"/>
      <c r="E4770" s="521"/>
      <c r="F4770" s="526"/>
      <c r="G4770" s="521"/>
    </row>
    <row r="4771" spans="1:7">
      <c r="A4771" s="521"/>
      <c r="B4771" s="521"/>
      <c r="C4771" s="525"/>
      <c r="D4771" s="521"/>
      <c r="E4771" s="521"/>
      <c r="F4771" s="526"/>
      <c r="G4771" s="521"/>
    </row>
    <row r="4772" spans="1:7">
      <c r="A4772" s="521"/>
      <c r="B4772" s="521"/>
      <c r="C4772" s="525"/>
      <c r="D4772" s="521"/>
      <c r="E4772" s="521"/>
      <c r="F4772" s="526"/>
      <c r="G4772" s="521"/>
    </row>
    <row r="4773" spans="1:7">
      <c r="A4773" s="521"/>
      <c r="B4773" s="521"/>
      <c r="C4773" s="525"/>
      <c r="D4773" s="521"/>
      <c r="E4773" s="521"/>
      <c r="F4773" s="526"/>
      <c r="G4773" s="521"/>
    </row>
    <row r="4774" spans="1:7">
      <c r="A4774" s="521"/>
      <c r="B4774" s="521"/>
      <c r="C4774" s="525"/>
      <c r="D4774" s="521"/>
      <c r="E4774" s="521"/>
      <c r="F4774" s="526"/>
      <c r="G4774" s="521"/>
    </row>
    <row r="4775" spans="1:7">
      <c r="A4775" s="521"/>
      <c r="B4775" s="521"/>
      <c r="C4775" s="525"/>
      <c r="D4775" s="521"/>
      <c r="E4775" s="521"/>
      <c r="F4775" s="526"/>
      <c r="G4775" s="521"/>
    </row>
    <row r="4776" spans="1:7">
      <c r="A4776" s="521"/>
      <c r="B4776" s="521"/>
      <c r="C4776" s="525"/>
      <c r="D4776" s="521"/>
      <c r="E4776" s="521"/>
      <c r="F4776" s="526"/>
      <c r="G4776" s="521"/>
    </row>
    <row r="4777" spans="1:7">
      <c r="A4777" s="521"/>
      <c r="B4777" s="521"/>
      <c r="C4777" s="525"/>
      <c r="D4777" s="521"/>
      <c r="E4777" s="521"/>
      <c r="F4777" s="526"/>
      <c r="G4777" s="521"/>
    </row>
    <row r="4778" spans="1:7">
      <c r="A4778" s="521"/>
      <c r="B4778" s="521"/>
      <c r="C4778" s="525"/>
      <c r="D4778" s="521"/>
      <c r="E4778" s="521"/>
      <c r="F4778" s="526"/>
      <c r="G4778" s="521"/>
    </row>
    <row r="4779" spans="1:7">
      <c r="A4779" s="521"/>
      <c r="B4779" s="521"/>
      <c r="C4779" s="525"/>
      <c r="D4779" s="521"/>
      <c r="E4779" s="521"/>
      <c r="F4779" s="526"/>
      <c r="G4779" s="521"/>
    </row>
    <row r="4780" spans="1:7">
      <c r="A4780" s="521"/>
      <c r="B4780" s="521"/>
      <c r="C4780" s="525"/>
      <c r="D4780" s="521"/>
      <c r="E4780" s="521"/>
      <c r="F4780" s="526"/>
      <c r="G4780" s="521"/>
    </row>
    <row r="4781" spans="1:7">
      <c r="A4781" s="521"/>
      <c r="B4781" s="521"/>
      <c r="C4781" s="525"/>
      <c r="D4781" s="521"/>
      <c r="E4781" s="521"/>
      <c r="F4781" s="526"/>
      <c r="G4781" s="521"/>
    </row>
    <row r="4782" spans="1:7">
      <c r="A4782" s="521"/>
      <c r="B4782" s="521"/>
      <c r="C4782" s="525"/>
      <c r="D4782" s="521"/>
      <c r="E4782" s="521"/>
      <c r="F4782" s="526"/>
      <c r="G4782" s="521"/>
    </row>
    <row r="4783" spans="1:7">
      <c r="A4783" s="521"/>
      <c r="B4783" s="521"/>
      <c r="C4783" s="525"/>
      <c r="D4783" s="521"/>
      <c r="E4783" s="521"/>
      <c r="F4783" s="526"/>
      <c r="G4783" s="521"/>
    </row>
    <row r="4784" spans="1:7">
      <c r="A4784" s="521"/>
      <c r="B4784" s="521"/>
      <c r="C4784" s="525"/>
      <c r="D4784" s="521"/>
      <c r="E4784" s="521"/>
      <c r="F4784" s="526"/>
      <c r="G4784" s="521"/>
    </row>
    <row r="4785" spans="1:7">
      <c r="A4785" s="521"/>
      <c r="B4785" s="521"/>
      <c r="C4785" s="525"/>
      <c r="D4785" s="521"/>
      <c r="E4785" s="521"/>
      <c r="F4785" s="526"/>
      <c r="G4785" s="521"/>
    </row>
    <row r="4786" spans="1:7">
      <c r="A4786" s="521"/>
      <c r="B4786" s="521"/>
      <c r="C4786" s="525"/>
      <c r="D4786" s="521"/>
      <c r="E4786" s="521"/>
      <c r="F4786" s="526"/>
      <c r="G4786" s="521"/>
    </row>
    <row r="4787" spans="1:7">
      <c r="A4787" s="521"/>
      <c r="B4787" s="521"/>
      <c r="C4787" s="525"/>
      <c r="D4787" s="521"/>
      <c r="E4787" s="521"/>
      <c r="F4787" s="526"/>
      <c r="G4787" s="521"/>
    </row>
    <row r="4788" spans="1:7">
      <c r="A4788" s="521"/>
      <c r="B4788" s="521"/>
      <c r="C4788" s="525"/>
      <c r="D4788" s="521"/>
      <c r="E4788" s="521"/>
      <c r="F4788" s="526"/>
      <c r="G4788" s="521"/>
    </row>
    <row r="4789" spans="1:7">
      <c r="A4789" s="521"/>
      <c r="B4789" s="521"/>
      <c r="C4789" s="525"/>
      <c r="D4789" s="521"/>
      <c r="E4789" s="521"/>
      <c r="F4789" s="526"/>
      <c r="G4789" s="521"/>
    </row>
    <row r="4790" spans="1:7">
      <c r="A4790" s="521"/>
      <c r="B4790" s="521"/>
      <c r="C4790" s="525"/>
      <c r="D4790" s="521"/>
      <c r="E4790" s="521"/>
      <c r="F4790" s="526"/>
      <c r="G4790" s="521"/>
    </row>
    <row r="4791" spans="1:7">
      <c r="A4791" s="521"/>
      <c r="B4791" s="521"/>
      <c r="C4791" s="525"/>
      <c r="D4791" s="521"/>
      <c r="E4791" s="521"/>
      <c r="F4791" s="526"/>
      <c r="G4791" s="521"/>
    </row>
    <row r="4792" spans="1:7">
      <c r="A4792" s="521"/>
      <c r="B4792" s="521"/>
      <c r="C4792" s="525"/>
      <c r="D4792" s="521"/>
      <c r="E4792" s="521"/>
      <c r="F4792" s="526"/>
      <c r="G4792" s="521"/>
    </row>
    <row r="4793" spans="1:7">
      <c r="A4793" s="521"/>
      <c r="B4793" s="521"/>
      <c r="C4793" s="525"/>
      <c r="D4793" s="521"/>
      <c r="E4793" s="521"/>
      <c r="F4793" s="526"/>
      <c r="G4793" s="521"/>
    </row>
    <row r="4794" spans="1:7">
      <c r="A4794" s="521"/>
      <c r="B4794" s="521"/>
      <c r="C4794" s="525"/>
      <c r="D4794" s="521"/>
      <c r="E4794" s="521"/>
      <c r="F4794" s="526"/>
      <c r="G4794" s="521"/>
    </row>
    <row r="4795" spans="1:7">
      <c r="A4795" s="521"/>
      <c r="B4795" s="521"/>
      <c r="C4795" s="525"/>
      <c r="D4795" s="521"/>
      <c r="E4795" s="521"/>
      <c r="F4795" s="526"/>
      <c r="G4795" s="521"/>
    </row>
    <row r="4796" spans="1:7">
      <c r="A4796" s="521"/>
      <c r="B4796" s="521"/>
      <c r="C4796" s="525"/>
      <c r="D4796" s="521"/>
      <c r="E4796" s="521"/>
      <c r="F4796" s="526"/>
      <c r="G4796" s="521"/>
    </row>
    <row r="4797" spans="1:7">
      <c r="A4797" s="521"/>
      <c r="B4797" s="521"/>
      <c r="C4797" s="525"/>
      <c r="D4797" s="521"/>
      <c r="E4797" s="521"/>
      <c r="F4797" s="526"/>
      <c r="G4797" s="521"/>
    </row>
    <row r="4798" spans="1:7">
      <c r="A4798" s="521"/>
      <c r="B4798" s="521"/>
      <c r="C4798" s="525"/>
      <c r="D4798" s="521"/>
      <c r="E4798" s="521"/>
      <c r="F4798" s="526"/>
      <c r="G4798" s="521"/>
    </row>
    <row r="4799" spans="1:7">
      <c r="A4799" s="521"/>
      <c r="B4799" s="521"/>
      <c r="C4799" s="525"/>
      <c r="D4799" s="521"/>
      <c r="E4799" s="521"/>
      <c r="F4799" s="526"/>
      <c r="G4799" s="521"/>
    </row>
    <row r="4800" spans="1:7">
      <c r="A4800" s="521"/>
      <c r="B4800" s="521"/>
      <c r="C4800" s="525"/>
      <c r="D4800" s="521"/>
      <c r="E4800" s="521"/>
      <c r="F4800" s="526"/>
      <c r="G4800" s="521"/>
    </row>
    <row r="4801" spans="1:7">
      <c r="A4801" s="521"/>
      <c r="B4801" s="521"/>
      <c r="C4801" s="525"/>
      <c r="D4801" s="521"/>
      <c r="E4801" s="521"/>
      <c r="F4801" s="526"/>
      <c r="G4801" s="521"/>
    </row>
    <row r="4802" spans="1:7">
      <c r="A4802" s="521"/>
      <c r="B4802" s="521"/>
      <c r="C4802" s="525"/>
      <c r="D4802" s="521"/>
      <c r="E4802" s="521"/>
      <c r="F4802" s="526"/>
      <c r="G4802" s="521"/>
    </row>
    <row r="4803" spans="1:7">
      <c r="A4803" s="521"/>
      <c r="B4803" s="521"/>
      <c r="C4803" s="525"/>
      <c r="D4803" s="521"/>
      <c r="E4803" s="521"/>
      <c r="F4803" s="526"/>
      <c r="G4803" s="521"/>
    </row>
    <row r="4804" spans="1:7">
      <c r="A4804" s="521"/>
      <c r="B4804" s="521"/>
      <c r="C4804" s="525"/>
      <c r="D4804" s="521"/>
      <c r="E4804" s="521"/>
      <c r="F4804" s="526"/>
      <c r="G4804" s="521"/>
    </row>
    <row r="4805" spans="1:7">
      <c r="A4805" s="521"/>
      <c r="B4805" s="521"/>
      <c r="C4805" s="525"/>
      <c r="D4805" s="521"/>
      <c r="E4805" s="521"/>
      <c r="F4805" s="526"/>
      <c r="G4805" s="521"/>
    </row>
    <row r="4806" spans="1:7">
      <c r="A4806" s="521"/>
      <c r="B4806" s="521"/>
      <c r="C4806" s="525"/>
      <c r="D4806" s="521"/>
      <c r="E4806" s="521"/>
      <c r="F4806" s="526"/>
      <c r="G4806" s="521"/>
    </row>
    <row r="4807" spans="1:7">
      <c r="A4807" s="521"/>
      <c r="B4807" s="521"/>
      <c r="C4807" s="525"/>
      <c r="D4807" s="521"/>
      <c r="E4807" s="521"/>
      <c r="F4807" s="526"/>
      <c r="G4807" s="521"/>
    </row>
    <row r="4808" spans="1:7">
      <c r="A4808" s="521"/>
      <c r="B4808" s="521"/>
      <c r="C4808" s="525"/>
      <c r="D4808" s="521"/>
      <c r="E4808" s="521"/>
      <c r="F4808" s="526"/>
      <c r="G4808" s="521"/>
    </row>
    <row r="4809" spans="1:7">
      <c r="A4809" s="521"/>
      <c r="B4809" s="521"/>
      <c r="C4809" s="525"/>
      <c r="D4809" s="521"/>
      <c r="E4809" s="521"/>
      <c r="F4809" s="526"/>
      <c r="G4809" s="521"/>
    </row>
    <row r="4810" spans="1:7">
      <c r="A4810" s="521"/>
      <c r="B4810" s="521"/>
      <c r="C4810" s="525"/>
      <c r="D4810" s="521"/>
      <c r="E4810" s="521"/>
      <c r="F4810" s="526"/>
      <c r="G4810" s="521"/>
    </row>
    <row r="4811" spans="1:7">
      <c r="A4811" s="521"/>
      <c r="B4811" s="521"/>
      <c r="C4811" s="525"/>
      <c r="D4811" s="521"/>
      <c r="E4811" s="521"/>
      <c r="F4811" s="526"/>
      <c r="G4811" s="521"/>
    </row>
    <row r="4812" spans="1:7">
      <c r="A4812" s="521"/>
      <c r="B4812" s="521"/>
      <c r="C4812" s="525"/>
      <c r="D4812" s="521"/>
      <c r="E4812" s="521"/>
      <c r="F4812" s="526"/>
      <c r="G4812" s="521"/>
    </row>
    <row r="4813" spans="1:7">
      <c r="A4813" s="521"/>
      <c r="B4813" s="521"/>
      <c r="C4813" s="525"/>
      <c r="D4813" s="521"/>
      <c r="E4813" s="521"/>
      <c r="F4813" s="526"/>
      <c r="G4813" s="521"/>
    </row>
    <row r="4814" spans="1:7">
      <c r="A4814" s="521"/>
      <c r="B4814" s="521"/>
      <c r="C4814" s="525"/>
      <c r="D4814" s="521"/>
      <c r="E4814" s="521"/>
      <c r="F4814" s="526"/>
      <c r="G4814" s="521"/>
    </row>
    <row r="4815" spans="1:7">
      <c r="A4815" s="521"/>
      <c r="B4815" s="521"/>
      <c r="C4815" s="525"/>
      <c r="D4815" s="521"/>
      <c r="E4815" s="521"/>
      <c r="F4815" s="526"/>
      <c r="G4815" s="521"/>
    </row>
    <row r="4816" spans="1:7">
      <c r="A4816" s="521"/>
      <c r="B4816" s="521"/>
      <c r="C4816" s="525"/>
      <c r="D4816" s="521"/>
      <c r="E4816" s="521"/>
      <c r="F4816" s="526"/>
      <c r="G4816" s="521"/>
    </row>
    <row r="4817" spans="1:7">
      <c r="A4817" s="521"/>
      <c r="B4817" s="521"/>
      <c r="C4817" s="525"/>
      <c r="D4817" s="521"/>
      <c r="E4817" s="521"/>
      <c r="F4817" s="526"/>
      <c r="G4817" s="521"/>
    </row>
    <row r="4818" spans="1:7">
      <c r="A4818" s="521"/>
      <c r="B4818" s="521"/>
      <c r="C4818" s="525"/>
      <c r="D4818" s="521"/>
      <c r="E4818" s="521"/>
      <c r="F4818" s="526"/>
      <c r="G4818" s="521"/>
    </row>
    <row r="4819" spans="1:7">
      <c r="A4819" s="521"/>
      <c r="B4819" s="521"/>
      <c r="C4819" s="525"/>
      <c r="D4819" s="521"/>
      <c r="E4819" s="521"/>
      <c r="F4819" s="526"/>
      <c r="G4819" s="521"/>
    </row>
    <row r="4820" spans="1:7">
      <c r="A4820" s="521"/>
      <c r="B4820" s="521"/>
      <c r="C4820" s="525"/>
      <c r="D4820" s="521"/>
      <c r="E4820" s="521"/>
      <c r="F4820" s="526"/>
      <c r="G4820" s="521"/>
    </row>
    <row r="4821" spans="1:7">
      <c r="A4821" s="521"/>
      <c r="B4821" s="521"/>
      <c r="C4821" s="525"/>
      <c r="D4821" s="521"/>
      <c r="E4821" s="521"/>
      <c r="F4821" s="526"/>
      <c r="G4821" s="521"/>
    </row>
    <row r="4822" spans="1:7">
      <c r="A4822" s="521"/>
      <c r="B4822" s="521"/>
      <c r="C4822" s="525"/>
      <c r="D4822" s="521"/>
      <c r="E4822" s="521"/>
      <c r="F4822" s="526"/>
      <c r="G4822" s="521"/>
    </row>
    <row r="4823" spans="1:7">
      <c r="A4823" s="521"/>
      <c r="B4823" s="521"/>
      <c r="C4823" s="525"/>
      <c r="D4823" s="521"/>
      <c r="E4823" s="521"/>
      <c r="F4823" s="526"/>
      <c r="G4823" s="521"/>
    </row>
    <row r="4824" spans="1:7">
      <c r="A4824" s="521"/>
      <c r="B4824" s="521"/>
      <c r="C4824" s="525"/>
      <c r="D4824" s="521"/>
      <c r="E4824" s="521"/>
      <c r="F4824" s="526"/>
      <c r="G4824" s="521"/>
    </row>
    <row r="4825" spans="1:7">
      <c r="A4825" s="521"/>
      <c r="B4825" s="521"/>
      <c r="C4825" s="525"/>
      <c r="D4825" s="521"/>
      <c r="E4825" s="521"/>
      <c r="F4825" s="526"/>
      <c r="G4825" s="521"/>
    </row>
    <row r="4826" spans="1:7">
      <c r="A4826" s="521"/>
      <c r="B4826" s="521"/>
      <c r="C4826" s="525"/>
      <c r="D4826" s="521"/>
      <c r="E4826" s="521"/>
      <c r="F4826" s="526"/>
      <c r="G4826" s="521"/>
    </row>
    <row r="4827" spans="1:7">
      <c r="A4827" s="521"/>
      <c r="B4827" s="521"/>
      <c r="C4827" s="525"/>
      <c r="D4827" s="521"/>
      <c r="E4827" s="521"/>
      <c r="F4827" s="526"/>
      <c r="G4827" s="521"/>
    </row>
    <row r="4828" spans="1:7">
      <c r="A4828" s="521"/>
      <c r="B4828" s="521"/>
      <c r="C4828" s="525"/>
      <c r="D4828" s="521"/>
      <c r="E4828" s="521"/>
      <c r="F4828" s="526"/>
      <c r="G4828" s="521"/>
    </row>
    <row r="4829" spans="1:7">
      <c r="A4829" s="521"/>
      <c r="B4829" s="521"/>
      <c r="C4829" s="525"/>
      <c r="D4829" s="521"/>
      <c r="E4829" s="521"/>
      <c r="F4829" s="526"/>
      <c r="G4829" s="521"/>
    </row>
    <row r="4830" spans="1:7">
      <c r="A4830" s="521"/>
      <c r="B4830" s="521"/>
      <c r="C4830" s="525"/>
      <c r="D4830" s="521"/>
      <c r="E4830" s="521"/>
      <c r="F4830" s="526"/>
      <c r="G4830" s="521"/>
    </row>
    <row r="4831" spans="1:7">
      <c r="A4831" s="521"/>
      <c r="B4831" s="521"/>
      <c r="C4831" s="525"/>
      <c r="D4831" s="521"/>
      <c r="E4831" s="521"/>
      <c r="F4831" s="526"/>
      <c r="G4831" s="521"/>
    </row>
    <row r="4832" spans="1:7">
      <c r="A4832" s="521"/>
      <c r="B4832" s="521"/>
      <c r="C4832" s="525"/>
      <c r="D4832" s="521"/>
      <c r="E4832" s="521"/>
      <c r="F4832" s="526"/>
      <c r="G4832" s="521"/>
    </row>
    <row r="4833" spans="1:7">
      <c r="A4833" s="521"/>
      <c r="B4833" s="521"/>
      <c r="C4833" s="525"/>
      <c r="D4833" s="521"/>
      <c r="E4833" s="521"/>
      <c r="F4833" s="526"/>
      <c r="G4833" s="521"/>
    </row>
    <row r="4834" spans="1:7">
      <c r="A4834" s="521"/>
      <c r="B4834" s="521"/>
      <c r="C4834" s="525"/>
      <c r="D4834" s="521"/>
      <c r="E4834" s="521"/>
      <c r="F4834" s="526"/>
      <c r="G4834" s="521"/>
    </row>
    <row r="4835" spans="1:7">
      <c r="A4835" s="521"/>
      <c r="B4835" s="521"/>
      <c r="C4835" s="525"/>
      <c r="D4835" s="521"/>
      <c r="E4835" s="521"/>
      <c r="F4835" s="526"/>
      <c r="G4835" s="521"/>
    </row>
    <row r="4836" spans="1:7">
      <c r="A4836" s="521"/>
      <c r="B4836" s="521"/>
      <c r="C4836" s="525"/>
      <c r="D4836" s="521"/>
      <c r="E4836" s="521"/>
      <c r="F4836" s="526"/>
      <c r="G4836" s="521"/>
    </row>
    <row r="4837" spans="1:7">
      <c r="A4837" s="521"/>
      <c r="B4837" s="521"/>
      <c r="C4837" s="525"/>
      <c r="D4837" s="521"/>
      <c r="E4837" s="521"/>
      <c r="F4837" s="526"/>
      <c r="G4837" s="521"/>
    </row>
    <row r="4838" spans="1:7">
      <c r="A4838" s="521"/>
      <c r="B4838" s="521"/>
      <c r="C4838" s="525"/>
      <c r="D4838" s="521"/>
      <c r="E4838" s="521"/>
      <c r="F4838" s="526"/>
      <c r="G4838" s="521"/>
    </row>
    <row r="4839" spans="1:7">
      <c r="A4839" s="521"/>
      <c r="B4839" s="521"/>
      <c r="C4839" s="525"/>
      <c r="D4839" s="521"/>
      <c r="E4839" s="521"/>
      <c r="F4839" s="526"/>
      <c r="G4839" s="521"/>
    </row>
    <row r="4840" spans="1:7">
      <c r="A4840" s="521"/>
      <c r="B4840" s="521"/>
      <c r="C4840" s="525"/>
      <c r="D4840" s="521"/>
      <c r="E4840" s="521"/>
      <c r="F4840" s="526"/>
      <c r="G4840" s="521"/>
    </row>
    <row r="4841" spans="1:7">
      <c r="A4841" s="521"/>
      <c r="B4841" s="521"/>
      <c r="C4841" s="525"/>
      <c r="D4841" s="521"/>
      <c r="E4841" s="521"/>
      <c r="F4841" s="526"/>
      <c r="G4841" s="521"/>
    </row>
    <row r="4842" spans="1:7">
      <c r="A4842" s="521"/>
      <c r="B4842" s="521"/>
      <c r="C4842" s="525"/>
      <c r="D4842" s="521"/>
      <c r="E4842" s="521"/>
      <c r="F4842" s="526"/>
      <c r="G4842" s="521"/>
    </row>
    <row r="4843" spans="1:7">
      <c r="A4843" s="521"/>
      <c r="B4843" s="521"/>
      <c r="C4843" s="525"/>
      <c r="D4843" s="521"/>
      <c r="E4843" s="521"/>
      <c r="F4843" s="526"/>
      <c r="G4843" s="521"/>
    </row>
    <row r="4844" spans="1:7">
      <c r="A4844" s="521"/>
      <c r="B4844" s="521"/>
      <c r="C4844" s="525"/>
      <c r="D4844" s="521"/>
      <c r="E4844" s="521"/>
      <c r="F4844" s="526"/>
      <c r="G4844" s="521"/>
    </row>
    <row r="4845" spans="1:7">
      <c r="A4845" s="521"/>
      <c r="B4845" s="521"/>
      <c r="C4845" s="525"/>
      <c r="D4845" s="521"/>
      <c r="E4845" s="521"/>
      <c r="F4845" s="526"/>
      <c r="G4845" s="521"/>
    </row>
    <row r="4846" spans="1:7">
      <c r="A4846" s="521"/>
      <c r="B4846" s="521"/>
      <c r="C4846" s="525"/>
      <c r="D4846" s="521"/>
      <c r="E4846" s="521"/>
      <c r="F4846" s="526"/>
      <c r="G4846" s="521"/>
    </row>
    <row r="4847" spans="1:7">
      <c r="A4847" s="521"/>
      <c r="B4847" s="521"/>
      <c r="C4847" s="525"/>
      <c r="D4847" s="521"/>
      <c r="E4847" s="521"/>
      <c r="F4847" s="526"/>
      <c r="G4847" s="521"/>
    </row>
    <row r="4848" spans="1:7">
      <c r="A4848" s="521"/>
      <c r="B4848" s="521"/>
      <c r="C4848" s="525"/>
      <c r="D4848" s="521"/>
      <c r="E4848" s="521"/>
      <c r="F4848" s="526"/>
      <c r="G4848" s="521"/>
    </row>
    <row r="4849" spans="1:7">
      <c r="A4849" s="521"/>
      <c r="B4849" s="521"/>
      <c r="C4849" s="525"/>
      <c r="D4849" s="521"/>
      <c r="E4849" s="521"/>
      <c r="F4849" s="526"/>
      <c r="G4849" s="521"/>
    </row>
    <row r="4850" spans="1:7">
      <c r="A4850" s="521"/>
      <c r="B4850" s="521"/>
      <c r="C4850" s="525"/>
      <c r="D4850" s="521"/>
      <c r="E4850" s="521"/>
      <c r="F4850" s="526"/>
      <c r="G4850" s="521"/>
    </row>
    <row r="4851" spans="1:7">
      <c r="A4851" s="521"/>
      <c r="B4851" s="521"/>
      <c r="C4851" s="525"/>
      <c r="D4851" s="521"/>
      <c r="E4851" s="521"/>
      <c r="F4851" s="526"/>
      <c r="G4851" s="521"/>
    </row>
    <row r="4852" spans="1:7">
      <c r="A4852" s="521"/>
      <c r="B4852" s="521"/>
      <c r="C4852" s="525"/>
      <c r="D4852" s="521"/>
      <c r="E4852" s="521"/>
      <c r="F4852" s="526"/>
      <c r="G4852" s="521"/>
    </row>
    <row r="4853" spans="1:7">
      <c r="A4853" s="521"/>
      <c r="B4853" s="521"/>
      <c r="C4853" s="525"/>
      <c r="D4853" s="521"/>
      <c r="E4853" s="521"/>
      <c r="F4853" s="526"/>
      <c r="G4853" s="521"/>
    </row>
    <row r="4854" spans="1:7">
      <c r="A4854" s="521"/>
      <c r="B4854" s="521"/>
      <c r="C4854" s="525"/>
      <c r="D4854" s="521"/>
      <c r="E4854" s="521"/>
      <c r="F4854" s="526"/>
      <c r="G4854" s="521"/>
    </row>
    <row r="4855" spans="1:7">
      <c r="A4855" s="521"/>
      <c r="B4855" s="521"/>
      <c r="C4855" s="525"/>
      <c r="D4855" s="521"/>
      <c r="E4855" s="521"/>
      <c r="F4855" s="526"/>
      <c r="G4855" s="521"/>
    </row>
    <row r="4856" spans="1:7">
      <c r="A4856" s="521"/>
      <c r="B4856" s="521"/>
      <c r="C4856" s="525"/>
      <c r="D4856" s="521"/>
      <c r="E4856" s="521"/>
      <c r="F4856" s="526"/>
      <c r="G4856" s="521"/>
    </row>
    <row r="4857" spans="1:7">
      <c r="A4857" s="521"/>
      <c r="B4857" s="521"/>
      <c r="C4857" s="525"/>
      <c r="D4857" s="521"/>
      <c r="E4857" s="521"/>
      <c r="F4857" s="526"/>
      <c r="G4857" s="521"/>
    </row>
    <row r="4858" spans="1:7">
      <c r="A4858" s="521"/>
      <c r="B4858" s="521"/>
      <c r="C4858" s="525"/>
      <c r="D4858" s="521"/>
      <c r="E4858" s="521"/>
      <c r="F4858" s="526"/>
      <c r="G4858" s="521"/>
    </row>
    <row r="4859" spans="1:7">
      <c r="A4859" s="521"/>
      <c r="B4859" s="521"/>
      <c r="C4859" s="525"/>
      <c r="D4859" s="521"/>
      <c r="E4859" s="521"/>
      <c r="F4859" s="526"/>
      <c r="G4859" s="521"/>
    </row>
    <row r="4860" spans="1:7">
      <c r="A4860" s="521"/>
      <c r="B4860" s="521"/>
      <c r="C4860" s="525"/>
      <c r="D4860" s="521"/>
      <c r="E4860" s="521"/>
      <c r="F4860" s="526"/>
      <c r="G4860" s="521"/>
    </row>
    <row r="4861" spans="1:7">
      <c r="A4861" s="521"/>
      <c r="B4861" s="521"/>
      <c r="C4861" s="525"/>
      <c r="D4861" s="521"/>
      <c r="E4861" s="521"/>
      <c r="F4861" s="526"/>
      <c r="G4861" s="521"/>
    </row>
    <row r="4862" spans="1:7">
      <c r="A4862" s="521"/>
      <c r="B4862" s="521"/>
      <c r="C4862" s="525"/>
      <c r="D4862" s="521"/>
      <c r="E4862" s="521"/>
      <c r="F4862" s="526"/>
      <c r="G4862" s="521"/>
    </row>
    <row r="4863" spans="1:7">
      <c r="A4863" s="521"/>
      <c r="B4863" s="521"/>
      <c r="C4863" s="525"/>
      <c r="D4863" s="521"/>
      <c r="E4863" s="521"/>
      <c r="F4863" s="526"/>
      <c r="G4863" s="521"/>
    </row>
    <row r="4864" spans="1:7">
      <c r="A4864" s="521"/>
      <c r="B4864" s="521"/>
      <c r="C4864" s="525"/>
      <c r="D4864" s="521"/>
      <c r="E4864" s="521"/>
      <c r="F4864" s="526"/>
      <c r="G4864" s="521"/>
    </row>
    <row r="4865" spans="1:7">
      <c r="A4865" s="521"/>
      <c r="B4865" s="521"/>
      <c r="C4865" s="525"/>
      <c r="D4865" s="521"/>
      <c r="E4865" s="521"/>
      <c r="F4865" s="526"/>
      <c r="G4865" s="521"/>
    </row>
    <row r="4866" spans="1:7">
      <c r="A4866" s="521"/>
      <c r="B4866" s="521"/>
      <c r="C4866" s="525"/>
      <c r="D4866" s="521"/>
      <c r="E4866" s="521"/>
      <c r="F4866" s="526"/>
      <c r="G4866" s="521"/>
    </row>
    <row r="4867" spans="1:7">
      <c r="A4867" s="521"/>
      <c r="B4867" s="521"/>
      <c r="C4867" s="525"/>
      <c r="D4867" s="521"/>
      <c r="E4867" s="521"/>
      <c r="F4867" s="526"/>
      <c r="G4867" s="521"/>
    </row>
    <row r="4868" spans="1:7">
      <c r="A4868" s="521"/>
      <c r="B4868" s="521"/>
      <c r="C4868" s="525"/>
      <c r="D4868" s="521"/>
      <c r="E4868" s="521"/>
      <c r="F4868" s="526"/>
      <c r="G4868" s="521"/>
    </row>
    <row r="4869" spans="1:7">
      <c r="A4869" s="521"/>
      <c r="B4869" s="521"/>
      <c r="C4869" s="525"/>
      <c r="D4869" s="521"/>
      <c r="E4869" s="521"/>
      <c r="F4869" s="526"/>
      <c r="G4869" s="521"/>
    </row>
    <row r="4870" spans="1:7">
      <c r="A4870" s="521"/>
      <c r="B4870" s="521"/>
      <c r="C4870" s="525"/>
      <c r="D4870" s="521"/>
      <c r="E4870" s="521"/>
      <c r="F4870" s="526"/>
      <c r="G4870" s="521"/>
    </row>
    <row r="4871" spans="1:7">
      <c r="A4871" s="521"/>
      <c r="B4871" s="521"/>
      <c r="C4871" s="525"/>
      <c r="D4871" s="521"/>
      <c r="E4871" s="521"/>
      <c r="F4871" s="526"/>
      <c r="G4871" s="521"/>
    </row>
    <row r="4872" spans="1:7">
      <c r="A4872" s="521"/>
      <c r="B4872" s="521"/>
      <c r="C4872" s="525"/>
      <c r="D4872" s="521"/>
      <c r="E4872" s="521"/>
      <c r="F4872" s="526"/>
      <c r="G4872" s="521"/>
    </row>
    <row r="4873" spans="1:7">
      <c r="A4873" s="521"/>
      <c r="B4873" s="521"/>
      <c r="C4873" s="525"/>
      <c r="D4873" s="521"/>
      <c r="E4873" s="521"/>
      <c r="F4873" s="526"/>
      <c r="G4873" s="521"/>
    </row>
    <row r="4874" spans="1:7">
      <c r="A4874" s="521"/>
      <c r="B4874" s="521"/>
      <c r="C4874" s="525"/>
      <c r="D4874" s="521"/>
      <c r="E4874" s="521"/>
      <c r="F4874" s="526"/>
      <c r="G4874" s="521"/>
    </row>
    <row r="4875" spans="1:7">
      <c r="A4875" s="521"/>
      <c r="B4875" s="521"/>
      <c r="C4875" s="525"/>
      <c r="D4875" s="521"/>
      <c r="E4875" s="521"/>
      <c r="F4875" s="526"/>
      <c r="G4875" s="521"/>
    </row>
    <row r="4876" spans="1:7">
      <c r="A4876" s="521"/>
      <c r="B4876" s="521"/>
      <c r="C4876" s="525"/>
      <c r="D4876" s="521"/>
      <c r="E4876" s="521"/>
      <c r="F4876" s="526"/>
      <c r="G4876" s="521"/>
    </row>
    <row r="4877" spans="1:7">
      <c r="A4877" s="521"/>
      <c r="B4877" s="521"/>
      <c r="C4877" s="525"/>
      <c r="D4877" s="521"/>
      <c r="E4877" s="521"/>
      <c r="F4877" s="526"/>
      <c r="G4877" s="521"/>
    </row>
    <row r="4878" spans="1:7">
      <c r="A4878" s="521"/>
      <c r="B4878" s="521"/>
      <c r="C4878" s="525"/>
      <c r="D4878" s="521"/>
      <c r="E4878" s="521"/>
      <c r="F4878" s="526"/>
      <c r="G4878" s="521"/>
    </row>
    <row r="4879" spans="1:7">
      <c r="A4879" s="521"/>
      <c r="B4879" s="521"/>
      <c r="C4879" s="525"/>
      <c r="D4879" s="521"/>
      <c r="E4879" s="521"/>
      <c r="F4879" s="526"/>
      <c r="G4879" s="521"/>
    </row>
    <row r="4880" spans="1:7">
      <c r="A4880" s="521"/>
      <c r="B4880" s="521"/>
      <c r="C4880" s="525"/>
      <c r="D4880" s="521"/>
      <c r="E4880" s="521"/>
      <c r="F4880" s="526"/>
      <c r="G4880" s="521"/>
    </row>
    <row r="4881" spans="1:7">
      <c r="A4881" s="521"/>
      <c r="B4881" s="521"/>
      <c r="C4881" s="525"/>
      <c r="D4881" s="521"/>
      <c r="E4881" s="521"/>
      <c r="F4881" s="526"/>
      <c r="G4881" s="521"/>
    </row>
    <row r="4882" spans="1:7">
      <c r="A4882" s="521"/>
      <c r="B4882" s="521"/>
      <c r="C4882" s="525"/>
      <c r="D4882" s="521"/>
      <c r="E4882" s="521"/>
      <c r="F4882" s="526"/>
      <c r="G4882" s="521"/>
    </row>
    <row r="4883" spans="1:7">
      <c r="A4883" s="521"/>
      <c r="B4883" s="521"/>
      <c r="C4883" s="525"/>
      <c r="D4883" s="521"/>
      <c r="E4883" s="521"/>
      <c r="F4883" s="526"/>
      <c r="G4883" s="521"/>
    </row>
    <row r="4884" spans="1:7">
      <c r="A4884" s="521"/>
      <c r="B4884" s="521"/>
      <c r="C4884" s="525"/>
      <c r="D4884" s="521"/>
      <c r="E4884" s="521"/>
      <c r="F4884" s="526"/>
      <c r="G4884" s="521"/>
    </row>
    <row r="4885" spans="1:7">
      <c r="A4885" s="521"/>
      <c r="B4885" s="521"/>
      <c r="C4885" s="525"/>
      <c r="D4885" s="521"/>
      <c r="E4885" s="521"/>
      <c r="F4885" s="526"/>
      <c r="G4885" s="521"/>
    </row>
    <row r="4886" spans="1:7">
      <c r="A4886" s="521"/>
      <c r="B4886" s="521"/>
      <c r="C4886" s="525"/>
      <c r="D4886" s="521"/>
      <c r="E4886" s="521"/>
      <c r="F4886" s="526"/>
      <c r="G4886" s="521"/>
    </row>
    <row r="4887" spans="1:7">
      <c r="A4887" s="521"/>
      <c r="B4887" s="521"/>
      <c r="C4887" s="525"/>
      <c r="D4887" s="521"/>
      <c r="E4887" s="521"/>
      <c r="F4887" s="526"/>
      <c r="G4887" s="521"/>
    </row>
    <row r="4888" spans="1:7">
      <c r="A4888" s="521"/>
      <c r="B4888" s="521"/>
      <c r="C4888" s="525"/>
      <c r="D4888" s="521"/>
      <c r="E4888" s="521"/>
      <c r="F4888" s="526"/>
      <c r="G4888" s="521"/>
    </row>
    <row r="4889" spans="1:7">
      <c r="A4889" s="521"/>
      <c r="B4889" s="521"/>
      <c r="C4889" s="525"/>
      <c r="D4889" s="521"/>
      <c r="E4889" s="521"/>
      <c r="F4889" s="526"/>
      <c r="G4889" s="521"/>
    </row>
    <row r="4890" spans="1:7">
      <c r="A4890" s="521"/>
      <c r="B4890" s="521"/>
      <c r="C4890" s="525"/>
      <c r="D4890" s="521"/>
      <c r="E4890" s="521"/>
      <c r="F4890" s="526"/>
      <c r="G4890" s="521"/>
    </row>
    <row r="4891" spans="1:7">
      <c r="A4891" s="521"/>
      <c r="B4891" s="521"/>
      <c r="C4891" s="525"/>
      <c r="D4891" s="521"/>
      <c r="E4891" s="521"/>
      <c r="F4891" s="526"/>
      <c r="G4891" s="521"/>
    </row>
    <row r="4892" spans="1:7">
      <c r="A4892" s="521"/>
      <c r="B4892" s="521"/>
      <c r="C4892" s="525"/>
      <c r="D4892" s="521"/>
      <c r="E4892" s="521"/>
      <c r="F4892" s="526"/>
      <c r="G4892" s="521"/>
    </row>
    <row r="4893" spans="1:7">
      <c r="A4893" s="521"/>
      <c r="B4893" s="521"/>
      <c r="C4893" s="525"/>
      <c r="D4893" s="521"/>
      <c r="E4893" s="521"/>
      <c r="F4893" s="526"/>
      <c r="G4893" s="521"/>
    </row>
    <row r="4894" spans="1:7">
      <c r="A4894" s="521"/>
      <c r="B4894" s="521"/>
      <c r="C4894" s="525"/>
      <c r="D4894" s="521"/>
      <c r="E4894" s="521"/>
      <c r="F4894" s="526"/>
      <c r="G4894" s="521"/>
    </row>
    <row r="4895" spans="1:7">
      <c r="A4895" s="521"/>
      <c r="B4895" s="521"/>
      <c r="C4895" s="525"/>
      <c r="D4895" s="521"/>
      <c r="E4895" s="521"/>
      <c r="F4895" s="526"/>
      <c r="G4895" s="521"/>
    </row>
    <row r="4896" spans="1:7">
      <c r="A4896" s="521"/>
      <c r="B4896" s="521"/>
      <c r="C4896" s="525"/>
      <c r="D4896" s="521"/>
      <c r="E4896" s="521"/>
      <c r="F4896" s="526"/>
      <c r="G4896" s="521"/>
    </row>
    <row r="4897" spans="1:7">
      <c r="A4897" s="521"/>
      <c r="B4897" s="521"/>
      <c r="C4897" s="525"/>
      <c r="D4897" s="521"/>
      <c r="E4897" s="521"/>
      <c r="F4897" s="526"/>
      <c r="G4897" s="521"/>
    </row>
    <row r="4898" spans="1:7">
      <c r="A4898" s="521"/>
      <c r="B4898" s="521"/>
      <c r="C4898" s="525"/>
      <c r="D4898" s="521"/>
      <c r="E4898" s="521"/>
      <c r="F4898" s="526"/>
      <c r="G4898" s="521"/>
    </row>
    <row r="4899" spans="1:7">
      <c r="A4899" s="521"/>
      <c r="B4899" s="521"/>
      <c r="C4899" s="525"/>
      <c r="D4899" s="521"/>
      <c r="E4899" s="521"/>
      <c r="F4899" s="526"/>
      <c r="G4899" s="521"/>
    </row>
    <row r="4900" spans="1:7">
      <c r="A4900" s="521"/>
      <c r="B4900" s="521"/>
      <c r="C4900" s="525"/>
      <c r="D4900" s="521"/>
      <c r="E4900" s="521"/>
      <c r="F4900" s="526"/>
      <c r="G4900" s="521"/>
    </row>
    <row r="4901" spans="1:7">
      <c r="A4901" s="521"/>
      <c r="B4901" s="521"/>
      <c r="C4901" s="525"/>
      <c r="D4901" s="521"/>
      <c r="E4901" s="521"/>
      <c r="F4901" s="526"/>
      <c r="G4901" s="521"/>
    </row>
    <row r="4902" spans="1:7">
      <c r="A4902" s="521"/>
      <c r="B4902" s="521"/>
      <c r="C4902" s="525"/>
      <c r="D4902" s="521"/>
      <c r="E4902" s="521"/>
      <c r="F4902" s="526"/>
      <c r="G4902" s="521"/>
    </row>
    <row r="4903" spans="1:7">
      <c r="A4903" s="521"/>
      <c r="B4903" s="521"/>
      <c r="C4903" s="525"/>
      <c r="D4903" s="521"/>
      <c r="E4903" s="521"/>
      <c r="F4903" s="526"/>
      <c r="G4903" s="521"/>
    </row>
    <row r="4904" spans="1:7">
      <c r="A4904" s="521"/>
      <c r="B4904" s="521"/>
      <c r="C4904" s="525"/>
      <c r="D4904" s="521"/>
      <c r="E4904" s="521"/>
      <c r="F4904" s="526"/>
      <c r="G4904" s="521"/>
    </row>
    <row r="4905" spans="1:7">
      <c r="A4905" s="521"/>
      <c r="B4905" s="521"/>
      <c r="C4905" s="525"/>
      <c r="D4905" s="521"/>
      <c r="E4905" s="521"/>
      <c r="F4905" s="526"/>
      <c r="G4905" s="521"/>
    </row>
    <row r="4906" spans="1:7">
      <c r="A4906" s="521"/>
      <c r="B4906" s="521"/>
      <c r="C4906" s="525"/>
      <c r="D4906" s="521"/>
      <c r="E4906" s="521"/>
      <c r="F4906" s="526"/>
      <c r="G4906" s="521"/>
    </row>
    <row r="4907" spans="1:7">
      <c r="A4907" s="521"/>
      <c r="B4907" s="521"/>
      <c r="C4907" s="525"/>
      <c r="D4907" s="521"/>
      <c r="E4907" s="521"/>
      <c r="F4907" s="526"/>
      <c r="G4907" s="521"/>
    </row>
    <row r="4908" spans="1:7">
      <c r="A4908" s="521"/>
      <c r="B4908" s="521"/>
      <c r="C4908" s="525"/>
      <c r="D4908" s="521"/>
      <c r="E4908" s="521"/>
      <c r="F4908" s="526"/>
      <c r="G4908" s="521"/>
    </row>
    <row r="4909" spans="1:7">
      <c r="A4909" s="521"/>
      <c r="B4909" s="521"/>
      <c r="C4909" s="525"/>
      <c r="D4909" s="521"/>
      <c r="E4909" s="521"/>
      <c r="F4909" s="526"/>
      <c r="G4909" s="521"/>
    </row>
    <row r="4910" spans="1:7">
      <c r="A4910" s="521"/>
      <c r="B4910" s="521"/>
      <c r="C4910" s="525"/>
      <c r="D4910" s="521"/>
      <c r="E4910" s="521"/>
      <c r="F4910" s="526"/>
      <c r="G4910" s="521"/>
    </row>
    <row r="4911" spans="1:7">
      <c r="A4911" s="521"/>
      <c r="B4911" s="521"/>
      <c r="C4911" s="525"/>
      <c r="D4911" s="521"/>
      <c r="E4911" s="521"/>
      <c r="F4911" s="526"/>
      <c r="G4911" s="521"/>
    </row>
    <row r="4912" spans="1:7">
      <c r="A4912" s="521"/>
      <c r="B4912" s="521"/>
      <c r="C4912" s="525"/>
      <c r="D4912" s="521"/>
      <c r="E4912" s="521"/>
      <c r="F4912" s="526"/>
      <c r="G4912" s="521"/>
    </row>
    <row r="4913" spans="1:7">
      <c r="A4913" s="521"/>
      <c r="B4913" s="521"/>
      <c r="C4913" s="525"/>
      <c r="D4913" s="521"/>
      <c r="E4913" s="521"/>
      <c r="F4913" s="526"/>
      <c r="G4913" s="521"/>
    </row>
    <row r="4914" spans="1:7">
      <c r="A4914" s="521"/>
      <c r="B4914" s="521"/>
      <c r="C4914" s="525"/>
      <c r="D4914" s="521"/>
      <c r="E4914" s="521"/>
      <c r="F4914" s="526"/>
      <c r="G4914" s="521"/>
    </row>
    <row r="4915" spans="1:7">
      <c r="A4915" s="521"/>
      <c r="B4915" s="521"/>
      <c r="C4915" s="525"/>
      <c r="D4915" s="521"/>
      <c r="E4915" s="521"/>
      <c r="F4915" s="526"/>
      <c r="G4915" s="521"/>
    </row>
    <row r="4916" spans="1:7">
      <c r="A4916" s="521"/>
      <c r="B4916" s="521"/>
      <c r="C4916" s="525"/>
      <c r="D4916" s="521"/>
      <c r="E4916" s="521"/>
      <c r="F4916" s="526"/>
      <c r="G4916" s="521"/>
    </row>
    <row r="4917" spans="1:7">
      <c r="A4917" s="521"/>
      <c r="B4917" s="521"/>
      <c r="C4917" s="525"/>
      <c r="D4917" s="521"/>
      <c r="E4917" s="521"/>
      <c r="F4917" s="526"/>
      <c r="G4917" s="521"/>
    </row>
    <row r="4918" spans="1:7">
      <c r="A4918" s="521"/>
      <c r="B4918" s="521"/>
      <c r="C4918" s="525"/>
      <c r="D4918" s="521"/>
      <c r="E4918" s="521"/>
      <c r="F4918" s="526"/>
      <c r="G4918" s="521"/>
    </row>
    <row r="4919" spans="1:7">
      <c r="A4919" s="521"/>
      <c r="B4919" s="521"/>
      <c r="C4919" s="525"/>
      <c r="D4919" s="521"/>
      <c r="E4919" s="521"/>
      <c r="F4919" s="526"/>
      <c r="G4919" s="521"/>
    </row>
    <row r="4920" spans="1:7">
      <c r="A4920" s="521"/>
      <c r="B4920" s="521"/>
      <c r="C4920" s="525"/>
      <c r="D4920" s="521"/>
      <c r="E4920" s="521"/>
      <c r="F4920" s="526"/>
      <c r="G4920" s="521"/>
    </row>
    <row r="4921" spans="1:7">
      <c r="A4921" s="521"/>
      <c r="B4921" s="521"/>
      <c r="C4921" s="525"/>
      <c r="D4921" s="521"/>
      <c r="E4921" s="521"/>
      <c r="F4921" s="526"/>
      <c r="G4921" s="521"/>
    </row>
    <row r="4922" spans="1:7">
      <c r="A4922" s="521"/>
      <c r="B4922" s="521"/>
      <c r="C4922" s="525"/>
      <c r="D4922" s="521"/>
      <c r="E4922" s="521"/>
      <c r="F4922" s="526"/>
      <c r="G4922" s="521"/>
    </row>
    <row r="4923" spans="1:7">
      <c r="A4923" s="521"/>
      <c r="B4923" s="521"/>
      <c r="C4923" s="525"/>
      <c r="D4923" s="521"/>
      <c r="E4923" s="521"/>
      <c r="F4923" s="526"/>
      <c r="G4923" s="521"/>
    </row>
    <row r="4924" spans="1:7">
      <c r="A4924" s="521"/>
      <c r="B4924" s="521"/>
      <c r="C4924" s="525"/>
      <c r="D4924" s="521"/>
      <c r="E4924" s="521"/>
      <c r="F4924" s="526"/>
      <c r="G4924" s="521"/>
    </row>
    <row r="4925" spans="1:7">
      <c r="A4925" s="521"/>
      <c r="B4925" s="521"/>
      <c r="C4925" s="525"/>
      <c r="D4925" s="521"/>
      <c r="E4925" s="521"/>
      <c r="F4925" s="526"/>
      <c r="G4925" s="521"/>
    </row>
    <row r="4926" spans="1:7">
      <c r="A4926" s="521"/>
      <c r="B4926" s="521"/>
      <c r="C4926" s="525"/>
      <c r="D4926" s="521"/>
      <c r="E4926" s="521"/>
      <c r="F4926" s="526"/>
      <c r="G4926" s="521"/>
    </row>
    <row r="4927" spans="1:7">
      <c r="A4927" s="521"/>
      <c r="B4927" s="521"/>
      <c r="C4927" s="525"/>
      <c r="D4927" s="521"/>
      <c r="E4927" s="521"/>
      <c r="F4927" s="526"/>
      <c r="G4927" s="521"/>
    </row>
    <row r="4928" spans="1:7">
      <c r="A4928" s="521"/>
      <c r="B4928" s="521"/>
      <c r="C4928" s="525"/>
      <c r="D4928" s="521"/>
      <c r="E4928" s="521"/>
      <c r="F4928" s="526"/>
      <c r="G4928" s="521"/>
    </row>
    <row r="4929" spans="1:7">
      <c r="A4929" s="521"/>
      <c r="B4929" s="521"/>
      <c r="C4929" s="525"/>
      <c r="D4929" s="521"/>
      <c r="E4929" s="521"/>
      <c r="F4929" s="526"/>
      <c r="G4929" s="521"/>
    </row>
    <row r="4930" spans="1:7">
      <c r="A4930" s="521"/>
      <c r="B4930" s="521"/>
      <c r="C4930" s="525"/>
      <c r="D4930" s="521"/>
      <c r="E4930" s="521"/>
      <c r="F4930" s="526"/>
      <c r="G4930" s="521"/>
    </row>
    <row r="4931" spans="1:7">
      <c r="A4931" s="521"/>
      <c r="B4931" s="521"/>
      <c r="C4931" s="525"/>
      <c r="D4931" s="521"/>
      <c r="E4931" s="521"/>
      <c r="F4931" s="526"/>
      <c r="G4931" s="521"/>
    </row>
    <row r="4932" spans="1:7">
      <c r="A4932" s="521"/>
      <c r="B4932" s="521"/>
      <c r="C4932" s="525"/>
      <c r="D4932" s="521"/>
      <c r="E4932" s="521"/>
      <c r="F4932" s="526"/>
      <c r="G4932" s="521"/>
    </row>
    <row r="4933" spans="1:7">
      <c r="A4933" s="521"/>
      <c r="B4933" s="521"/>
      <c r="C4933" s="525"/>
      <c r="D4933" s="521"/>
      <c r="E4933" s="521"/>
      <c r="F4933" s="526"/>
      <c r="G4933" s="521"/>
    </row>
    <row r="4934" spans="1:7">
      <c r="A4934" s="521"/>
      <c r="B4934" s="521"/>
      <c r="C4934" s="525"/>
      <c r="D4934" s="521"/>
      <c r="E4934" s="521"/>
      <c r="F4934" s="526"/>
      <c r="G4934" s="521"/>
    </row>
    <row r="4935" spans="1:7">
      <c r="A4935" s="521"/>
      <c r="B4935" s="521"/>
      <c r="C4935" s="525"/>
      <c r="D4935" s="521"/>
      <c r="E4935" s="521"/>
      <c r="F4935" s="526"/>
      <c r="G4935" s="521"/>
    </row>
    <row r="4936" spans="1:7">
      <c r="A4936" s="521"/>
      <c r="B4936" s="521"/>
      <c r="C4936" s="525"/>
      <c r="D4936" s="521"/>
      <c r="E4936" s="521"/>
      <c r="F4936" s="526"/>
      <c r="G4936" s="521"/>
    </row>
    <row r="4937" spans="1:7">
      <c r="A4937" s="521"/>
      <c r="B4937" s="521"/>
      <c r="C4937" s="525"/>
      <c r="D4937" s="521"/>
      <c r="E4937" s="521"/>
      <c r="F4937" s="526"/>
      <c r="G4937" s="521"/>
    </row>
    <row r="4938" spans="1:7">
      <c r="A4938" s="521"/>
      <c r="B4938" s="521"/>
      <c r="C4938" s="525"/>
      <c r="D4938" s="521"/>
      <c r="E4938" s="521"/>
      <c r="F4938" s="526"/>
      <c r="G4938" s="521"/>
    </row>
    <row r="4939" spans="1:7">
      <c r="A4939" s="521"/>
      <c r="B4939" s="521"/>
      <c r="C4939" s="525"/>
      <c r="D4939" s="521"/>
      <c r="E4939" s="521"/>
      <c r="F4939" s="526"/>
      <c r="G4939" s="521"/>
    </row>
    <row r="4940" spans="1:7">
      <c r="A4940" s="521"/>
      <c r="B4940" s="521"/>
      <c r="C4940" s="525"/>
      <c r="D4940" s="521"/>
      <c r="E4940" s="521"/>
      <c r="F4940" s="526"/>
      <c r="G4940" s="521"/>
    </row>
    <row r="4941" spans="1:7">
      <c r="A4941" s="521"/>
      <c r="B4941" s="521"/>
      <c r="C4941" s="525"/>
      <c r="D4941" s="521"/>
      <c r="E4941" s="521"/>
      <c r="F4941" s="526"/>
      <c r="G4941" s="521"/>
    </row>
    <row r="4942" spans="1:7">
      <c r="A4942" s="521"/>
      <c r="B4942" s="521"/>
      <c r="C4942" s="525"/>
      <c r="D4942" s="521"/>
      <c r="E4942" s="521"/>
      <c r="F4942" s="526"/>
      <c r="G4942" s="521"/>
    </row>
    <row r="4943" spans="1:7">
      <c r="A4943" s="521"/>
      <c r="B4943" s="521"/>
      <c r="C4943" s="525"/>
      <c r="D4943" s="521"/>
      <c r="E4943" s="521"/>
      <c r="F4943" s="526"/>
      <c r="G4943" s="521"/>
    </row>
    <row r="4944" spans="1:7">
      <c r="A4944" s="521"/>
      <c r="B4944" s="521"/>
      <c r="C4944" s="525"/>
      <c r="D4944" s="521"/>
      <c r="E4944" s="521"/>
      <c r="F4944" s="526"/>
      <c r="G4944" s="521"/>
    </row>
    <row r="4945" spans="1:7">
      <c r="A4945" s="521"/>
      <c r="B4945" s="521"/>
      <c r="C4945" s="525"/>
      <c r="D4945" s="521"/>
      <c r="E4945" s="521"/>
      <c r="F4945" s="526"/>
      <c r="G4945" s="521"/>
    </row>
    <row r="4946" spans="1:7">
      <c r="A4946" s="521"/>
      <c r="B4946" s="521"/>
      <c r="C4946" s="525"/>
      <c r="D4946" s="521"/>
      <c r="E4946" s="521"/>
      <c r="F4946" s="526"/>
      <c r="G4946" s="521"/>
    </row>
    <row r="4947" spans="1:7">
      <c r="A4947" s="521"/>
      <c r="B4947" s="521"/>
      <c r="C4947" s="525"/>
      <c r="D4947" s="521"/>
      <c r="E4947" s="521"/>
      <c r="F4947" s="526"/>
      <c r="G4947" s="521"/>
    </row>
    <row r="4948" spans="1:7">
      <c r="A4948" s="521"/>
      <c r="B4948" s="521"/>
      <c r="C4948" s="525"/>
      <c r="D4948" s="521"/>
      <c r="E4948" s="521"/>
      <c r="F4948" s="526"/>
      <c r="G4948" s="521"/>
    </row>
    <row r="4949" spans="1:7">
      <c r="A4949" s="521"/>
      <c r="B4949" s="521"/>
      <c r="C4949" s="525"/>
      <c r="D4949" s="521"/>
      <c r="E4949" s="521"/>
      <c r="F4949" s="526"/>
      <c r="G4949" s="521"/>
    </row>
    <row r="4950" spans="1:7">
      <c r="A4950" s="521"/>
      <c r="B4950" s="521"/>
      <c r="C4950" s="525"/>
      <c r="D4950" s="521"/>
      <c r="E4950" s="521"/>
      <c r="F4950" s="526"/>
      <c r="G4950" s="521"/>
    </row>
    <row r="4951" spans="1:7">
      <c r="A4951" s="521"/>
      <c r="B4951" s="521"/>
      <c r="C4951" s="525"/>
      <c r="D4951" s="521"/>
      <c r="E4951" s="521"/>
      <c r="F4951" s="526"/>
      <c r="G4951" s="521"/>
    </row>
    <row r="4952" spans="1:7">
      <c r="A4952" s="521"/>
      <c r="B4952" s="521"/>
      <c r="C4952" s="525"/>
      <c r="D4952" s="521"/>
      <c r="E4952" s="521"/>
      <c r="F4952" s="526"/>
      <c r="G4952" s="521"/>
    </row>
    <row r="4953" spans="1:7">
      <c r="A4953" s="521"/>
      <c r="B4953" s="521"/>
      <c r="C4953" s="525"/>
      <c r="D4953" s="521"/>
      <c r="E4953" s="521"/>
      <c r="F4953" s="526"/>
      <c r="G4953" s="521"/>
    </row>
    <row r="4954" spans="1:7">
      <c r="A4954" s="521"/>
      <c r="B4954" s="521"/>
      <c r="C4954" s="525"/>
      <c r="D4954" s="521"/>
      <c r="E4954" s="521"/>
      <c r="F4954" s="526"/>
      <c r="G4954" s="521"/>
    </row>
    <row r="4955" spans="1:7">
      <c r="A4955" s="521"/>
      <c r="B4955" s="521"/>
      <c r="C4955" s="525"/>
      <c r="D4955" s="521"/>
      <c r="E4955" s="521"/>
      <c r="F4955" s="526"/>
      <c r="G4955" s="521"/>
    </row>
    <row r="4956" spans="1:7">
      <c r="A4956" s="521"/>
      <c r="B4956" s="521"/>
      <c r="C4956" s="525"/>
      <c r="D4956" s="521"/>
      <c r="E4956" s="521"/>
      <c r="F4956" s="526"/>
      <c r="G4956" s="521"/>
    </row>
    <row r="4957" spans="1:7">
      <c r="A4957" s="521"/>
      <c r="B4957" s="521"/>
      <c r="C4957" s="525"/>
      <c r="D4957" s="521"/>
      <c r="E4957" s="521"/>
      <c r="F4957" s="526"/>
      <c r="G4957" s="521"/>
    </row>
    <row r="4958" spans="1:7">
      <c r="A4958" s="521"/>
      <c r="B4958" s="521"/>
      <c r="C4958" s="525"/>
      <c r="D4958" s="521"/>
      <c r="E4958" s="521"/>
      <c r="F4958" s="526"/>
      <c r="G4958" s="521"/>
    </row>
    <row r="4959" spans="1:7">
      <c r="A4959" s="521"/>
      <c r="B4959" s="521"/>
      <c r="C4959" s="525"/>
      <c r="D4959" s="521"/>
      <c r="E4959" s="521"/>
      <c r="F4959" s="526"/>
      <c r="G4959" s="521"/>
    </row>
    <row r="4960" spans="1:7">
      <c r="A4960" s="521"/>
      <c r="B4960" s="521"/>
      <c r="C4960" s="525"/>
      <c r="D4960" s="521"/>
      <c r="E4960" s="521"/>
      <c r="F4960" s="526"/>
      <c r="G4960" s="521"/>
    </row>
    <row r="4961" spans="1:7">
      <c r="A4961" s="521"/>
      <c r="B4961" s="521"/>
      <c r="C4961" s="525"/>
      <c r="D4961" s="521"/>
      <c r="E4961" s="521"/>
      <c r="F4961" s="526"/>
      <c r="G4961" s="521"/>
    </row>
    <row r="4962" spans="1:7">
      <c r="A4962" s="521"/>
      <c r="B4962" s="521"/>
      <c r="C4962" s="525"/>
      <c r="D4962" s="521"/>
      <c r="E4962" s="521"/>
      <c r="F4962" s="526"/>
      <c r="G4962" s="521"/>
    </row>
    <row r="4963" spans="1:7">
      <c r="A4963" s="521"/>
      <c r="B4963" s="521"/>
      <c r="C4963" s="525"/>
      <c r="D4963" s="521"/>
      <c r="E4963" s="521"/>
      <c r="F4963" s="526"/>
      <c r="G4963" s="521"/>
    </row>
    <row r="4964" spans="1:7">
      <c r="A4964" s="521"/>
      <c r="B4964" s="521"/>
      <c r="C4964" s="525"/>
      <c r="D4964" s="521"/>
      <c r="E4964" s="521"/>
      <c r="F4964" s="526"/>
      <c r="G4964" s="521"/>
    </row>
    <row r="4965" spans="1:7">
      <c r="A4965" s="521"/>
      <c r="B4965" s="521"/>
      <c r="C4965" s="525"/>
      <c r="D4965" s="521"/>
      <c r="E4965" s="521"/>
      <c r="F4965" s="526"/>
      <c r="G4965" s="521"/>
    </row>
    <row r="4966" spans="1:7">
      <c r="A4966" s="521"/>
      <c r="B4966" s="521"/>
      <c r="C4966" s="525"/>
      <c r="D4966" s="521"/>
      <c r="E4966" s="521"/>
      <c r="F4966" s="526"/>
      <c r="G4966" s="521"/>
    </row>
    <row r="4967" spans="1:7">
      <c r="A4967" s="521"/>
      <c r="B4967" s="521"/>
      <c r="C4967" s="525"/>
      <c r="D4967" s="521"/>
      <c r="E4967" s="521"/>
      <c r="F4967" s="526"/>
      <c r="G4967" s="521"/>
    </row>
    <row r="4968" spans="1:7">
      <c r="A4968" s="521"/>
      <c r="B4968" s="521"/>
      <c r="C4968" s="525"/>
      <c r="D4968" s="521"/>
      <c r="E4968" s="521"/>
      <c r="F4968" s="526"/>
      <c r="G4968" s="521"/>
    </row>
    <row r="4969" spans="1:7">
      <c r="A4969" s="521"/>
      <c r="B4969" s="521"/>
      <c r="C4969" s="525"/>
      <c r="D4969" s="521"/>
      <c r="E4969" s="521"/>
      <c r="F4969" s="526"/>
      <c r="G4969" s="521"/>
    </row>
    <row r="4970" spans="1:7">
      <c r="A4970" s="521"/>
      <c r="B4970" s="521"/>
      <c r="C4970" s="525"/>
      <c r="D4970" s="521"/>
      <c r="E4970" s="521"/>
      <c r="F4970" s="526"/>
      <c r="G4970" s="521"/>
    </row>
    <row r="4971" spans="1:7">
      <c r="A4971" s="521"/>
      <c r="B4971" s="521"/>
      <c r="C4971" s="525"/>
      <c r="D4971" s="521"/>
      <c r="E4971" s="521"/>
      <c r="F4971" s="526"/>
      <c r="G4971" s="521"/>
    </row>
    <row r="4972" spans="1:7">
      <c r="A4972" s="521"/>
      <c r="B4972" s="521"/>
      <c r="C4972" s="525"/>
      <c r="D4972" s="521"/>
      <c r="E4972" s="521"/>
      <c r="F4972" s="526"/>
      <c r="G4972" s="521"/>
    </row>
    <row r="4973" spans="1:7">
      <c r="A4973" s="521"/>
      <c r="B4973" s="521"/>
      <c r="C4973" s="525"/>
      <c r="D4973" s="521"/>
      <c r="E4973" s="521"/>
      <c r="F4973" s="526"/>
      <c r="G4973" s="521"/>
    </row>
    <row r="4974" spans="1:7">
      <c r="A4974" s="521"/>
      <c r="B4974" s="521"/>
      <c r="C4974" s="525"/>
      <c r="D4974" s="521"/>
      <c r="E4974" s="521"/>
      <c r="F4974" s="526"/>
      <c r="G4974" s="521"/>
    </row>
    <row r="4975" spans="1:7">
      <c r="A4975" s="521"/>
      <c r="B4975" s="521"/>
      <c r="C4975" s="525"/>
      <c r="D4975" s="521"/>
      <c r="E4975" s="521"/>
      <c r="F4975" s="526"/>
      <c r="G4975" s="521"/>
    </row>
    <row r="4976" spans="1:7">
      <c r="A4976" s="521"/>
      <c r="B4976" s="521"/>
      <c r="C4976" s="525"/>
      <c r="D4976" s="521"/>
      <c r="E4976" s="521"/>
      <c r="F4976" s="526"/>
      <c r="G4976" s="521"/>
    </row>
    <row r="4977" spans="1:7">
      <c r="A4977" s="521"/>
      <c r="B4977" s="521"/>
      <c r="C4977" s="525"/>
      <c r="D4977" s="521"/>
      <c r="E4977" s="521"/>
      <c r="F4977" s="526"/>
      <c r="G4977" s="521"/>
    </row>
    <row r="4978" spans="1:7">
      <c r="A4978" s="521"/>
      <c r="B4978" s="521"/>
      <c r="C4978" s="525"/>
      <c r="D4978" s="521"/>
      <c r="E4978" s="521"/>
      <c r="F4978" s="526"/>
      <c r="G4978" s="521"/>
    </row>
    <row r="4979" spans="1:7">
      <c r="A4979" s="521"/>
      <c r="B4979" s="521"/>
      <c r="C4979" s="525"/>
      <c r="D4979" s="521"/>
      <c r="E4979" s="521"/>
      <c r="F4979" s="526"/>
      <c r="G4979" s="521"/>
    </row>
    <row r="4980" spans="1:7">
      <c r="A4980" s="521"/>
      <c r="B4980" s="521"/>
      <c r="C4980" s="525"/>
      <c r="D4980" s="521"/>
      <c r="E4980" s="521"/>
      <c r="F4980" s="526"/>
      <c r="G4980" s="521"/>
    </row>
    <row r="4981" spans="1:7">
      <c r="A4981" s="521"/>
      <c r="B4981" s="521"/>
      <c r="C4981" s="525"/>
      <c r="D4981" s="521"/>
      <c r="E4981" s="521"/>
      <c r="F4981" s="526"/>
      <c r="G4981" s="521"/>
    </row>
    <row r="4982" spans="1:7">
      <c r="A4982" s="521"/>
      <c r="B4982" s="521"/>
      <c r="C4982" s="525"/>
      <c r="D4982" s="521"/>
      <c r="E4982" s="521"/>
      <c r="F4982" s="526"/>
      <c r="G4982" s="521"/>
    </row>
    <row r="4983" spans="1:7">
      <c r="A4983" s="521"/>
      <c r="B4983" s="521"/>
      <c r="C4983" s="525"/>
      <c r="D4983" s="521"/>
      <c r="E4983" s="521"/>
      <c r="F4983" s="526"/>
      <c r="G4983" s="521"/>
    </row>
    <row r="4984" spans="1:7">
      <c r="A4984" s="521"/>
      <c r="B4984" s="521"/>
      <c r="C4984" s="525"/>
      <c r="D4984" s="521"/>
      <c r="E4984" s="521"/>
      <c r="F4984" s="526"/>
      <c r="G4984" s="521"/>
    </row>
    <row r="4985" spans="1:7">
      <c r="A4985" s="521"/>
      <c r="B4985" s="521"/>
      <c r="C4985" s="525"/>
      <c r="D4985" s="521"/>
      <c r="E4985" s="521"/>
      <c r="F4985" s="526"/>
      <c r="G4985" s="521"/>
    </row>
    <row r="4986" spans="1:7">
      <c r="A4986" s="521"/>
      <c r="B4986" s="521"/>
      <c r="C4986" s="525"/>
      <c r="D4986" s="521"/>
      <c r="E4986" s="521"/>
      <c r="F4986" s="526"/>
      <c r="G4986" s="521"/>
    </row>
    <row r="4987" spans="1:7">
      <c r="A4987" s="521"/>
      <c r="B4987" s="521"/>
      <c r="C4987" s="525"/>
      <c r="D4987" s="521"/>
      <c r="E4987" s="521"/>
      <c r="F4987" s="526"/>
      <c r="G4987" s="521"/>
    </row>
    <row r="4988" spans="1:7">
      <c r="A4988" s="521"/>
      <c r="B4988" s="521"/>
      <c r="C4988" s="525"/>
      <c r="D4988" s="521"/>
      <c r="E4988" s="521"/>
      <c r="F4988" s="526"/>
      <c r="G4988" s="521"/>
    </row>
    <row r="4989" spans="1:7">
      <c r="A4989" s="521"/>
      <c r="B4989" s="521"/>
      <c r="C4989" s="525"/>
      <c r="D4989" s="521"/>
      <c r="E4989" s="521"/>
      <c r="F4989" s="526"/>
      <c r="G4989" s="521"/>
    </row>
    <row r="4990" spans="1:7">
      <c r="A4990" s="521"/>
      <c r="B4990" s="521"/>
      <c r="C4990" s="525"/>
      <c r="D4990" s="521"/>
      <c r="E4990" s="521"/>
      <c r="F4990" s="526"/>
      <c r="G4990" s="521"/>
    </row>
    <row r="4991" spans="1:7">
      <c r="A4991" s="521"/>
      <c r="B4991" s="521"/>
      <c r="C4991" s="525"/>
      <c r="D4991" s="521"/>
      <c r="E4991" s="521"/>
      <c r="F4991" s="526"/>
      <c r="G4991" s="521"/>
    </row>
    <row r="4992" spans="1:7">
      <c r="A4992" s="521"/>
      <c r="B4992" s="521"/>
      <c r="C4992" s="525"/>
      <c r="D4992" s="521"/>
      <c r="E4992" s="521"/>
      <c r="F4992" s="526"/>
      <c r="G4992" s="521"/>
    </row>
    <row r="4993" spans="1:7">
      <c r="A4993" s="521"/>
      <c r="B4993" s="521"/>
      <c r="C4993" s="525"/>
      <c r="D4993" s="521"/>
      <c r="E4993" s="521"/>
      <c r="F4993" s="526"/>
      <c r="G4993" s="521"/>
    </row>
    <row r="4994" spans="1:7">
      <c r="A4994" s="521"/>
      <c r="B4994" s="521"/>
      <c r="C4994" s="525"/>
      <c r="D4994" s="521"/>
      <c r="E4994" s="521"/>
      <c r="F4994" s="526"/>
      <c r="G4994" s="521"/>
    </row>
    <row r="4995" spans="1:7">
      <c r="A4995" s="521"/>
      <c r="B4995" s="521"/>
      <c r="C4995" s="525"/>
      <c r="D4995" s="521"/>
      <c r="E4995" s="521"/>
      <c r="F4995" s="526"/>
      <c r="G4995" s="521"/>
    </row>
    <row r="4996" spans="1:7">
      <c r="A4996" s="521"/>
      <c r="B4996" s="521"/>
      <c r="C4996" s="525"/>
      <c r="D4996" s="521"/>
      <c r="E4996" s="521"/>
      <c r="F4996" s="526"/>
      <c r="G4996" s="521"/>
    </row>
    <row r="4997" spans="1:7">
      <c r="A4997" s="521"/>
      <c r="B4997" s="521"/>
      <c r="C4997" s="525"/>
      <c r="D4997" s="521"/>
      <c r="E4997" s="521"/>
      <c r="F4997" s="526"/>
      <c r="G4997" s="521"/>
    </row>
    <row r="4998" spans="1:7">
      <c r="A4998" s="521"/>
      <c r="B4998" s="521"/>
      <c r="C4998" s="525"/>
      <c r="D4998" s="521"/>
      <c r="E4998" s="521"/>
      <c r="F4998" s="526"/>
      <c r="G4998" s="521"/>
    </row>
    <row r="4999" spans="1:7">
      <c r="A4999" s="521"/>
      <c r="B4999" s="521"/>
      <c r="C4999" s="525"/>
      <c r="D4999" s="521"/>
      <c r="E4999" s="521"/>
      <c r="F4999" s="526"/>
      <c r="G4999" s="521"/>
    </row>
    <row r="5000" spans="1:7">
      <c r="A5000" s="521"/>
      <c r="B5000" s="521"/>
      <c r="C5000" s="525"/>
      <c r="D5000" s="521"/>
      <c r="E5000" s="521"/>
      <c r="F5000" s="526"/>
      <c r="G5000" s="521"/>
    </row>
    <row r="5001" spans="1:7">
      <c r="A5001" s="521"/>
      <c r="B5001" s="521"/>
      <c r="C5001" s="525"/>
      <c r="D5001" s="521"/>
      <c r="E5001" s="521"/>
      <c r="F5001" s="526"/>
      <c r="G5001" s="521"/>
    </row>
    <row r="5002" spans="1:7">
      <c r="A5002" s="521"/>
      <c r="B5002" s="521"/>
      <c r="C5002" s="525"/>
      <c r="D5002" s="521"/>
      <c r="E5002" s="521"/>
      <c r="F5002" s="526"/>
      <c r="G5002" s="521"/>
    </row>
    <row r="5003" spans="1:7">
      <c r="A5003" s="521"/>
      <c r="B5003" s="521"/>
      <c r="C5003" s="525"/>
      <c r="D5003" s="521"/>
      <c r="E5003" s="521"/>
      <c r="F5003" s="526"/>
      <c r="G5003" s="521"/>
    </row>
    <row r="5004" spans="1:7">
      <c r="A5004" s="521"/>
      <c r="B5004" s="521"/>
      <c r="C5004" s="525"/>
      <c r="D5004" s="521"/>
      <c r="E5004" s="521"/>
      <c r="F5004" s="526"/>
      <c r="G5004" s="521"/>
    </row>
    <row r="5005" spans="1:7">
      <c r="A5005" s="521"/>
      <c r="B5005" s="521"/>
      <c r="C5005" s="525"/>
      <c r="D5005" s="521"/>
      <c r="E5005" s="521"/>
      <c r="F5005" s="526"/>
      <c r="G5005" s="521"/>
    </row>
    <row r="5006" spans="1:7">
      <c r="A5006" s="521"/>
      <c r="B5006" s="521"/>
      <c r="C5006" s="525"/>
      <c r="D5006" s="521"/>
      <c r="E5006" s="521"/>
      <c r="F5006" s="526"/>
      <c r="G5006" s="521"/>
    </row>
    <row r="5007" spans="1:7">
      <c r="A5007" s="521"/>
      <c r="B5007" s="521"/>
      <c r="C5007" s="525"/>
      <c r="D5007" s="521"/>
      <c r="E5007" s="521"/>
      <c r="F5007" s="526"/>
      <c r="G5007" s="521"/>
    </row>
    <row r="5008" spans="1:7">
      <c r="A5008" s="521"/>
      <c r="B5008" s="521"/>
      <c r="C5008" s="525"/>
      <c r="D5008" s="521"/>
      <c r="E5008" s="521"/>
      <c r="F5008" s="526"/>
      <c r="G5008" s="521"/>
    </row>
    <row r="5009" spans="1:7">
      <c r="A5009" s="521"/>
      <c r="B5009" s="521"/>
      <c r="C5009" s="525"/>
      <c r="D5009" s="521"/>
      <c r="E5009" s="521"/>
      <c r="F5009" s="526"/>
      <c r="G5009" s="521"/>
    </row>
    <row r="5010" spans="1:7">
      <c r="A5010" s="521"/>
      <c r="B5010" s="521"/>
      <c r="C5010" s="525"/>
      <c r="D5010" s="521"/>
      <c r="E5010" s="521"/>
      <c r="F5010" s="526"/>
      <c r="G5010" s="521"/>
    </row>
    <row r="5011" spans="1:7">
      <c r="A5011" s="521"/>
      <c r="B5011" s="521"/>
      <c r="C5011" s="525"/>
      <c r="D5011" s="521"/>
      <c r="E5011" s="521"/>
      <c r="F5011" s="526"/>
      <c r="G5011" s="521"/>
    </row>
    <row r="5012" spans="1:7">
      <c r="A5012" s="521"/>
      <c r="B5012" s="521"/>
      <c r="C5012" s="525"/>
      <c r="D5012" s="521"/>
      <c r="E5012" s="521"/>
      <c r="F5012" s="526"/>
      <c r="G5012" s="521"/>
    </row>
    <row r="5013" spans="1:7">
      <c r="A5013" s="521"/>
      <c r="B5013" s="521"/>
      <c r="C5013" s="525"/>
      <c r="D5013" s="521"/>
      <c r="E5013" s="521"/>
      <c r="F5013" s="526"/>
      <c r="G5013" s="521"/>
    </row>
    <row r="5014" spans="1:7">
      <c r="A5014" s="521"/>
      <c r="B5014" s="521"/>
      <c r="C5014" s="525"/>
      <c r="D5014" s="521"/>
      <c r="E5014" s="521"/>
      <c r="F5014" s="526"/>
      <c r="G5014" s="521"/>
    </row>
    <row r="5015" spans="1:7">
      <c r="A5015" s="521"/>
      <c r="B5015" s="521"/>
      <c r="C5015" s="525"/>
      <c r="D5015" s="521"/>
      <c r="E5015" s="521"/>
      <c r="F5015" s="526"/>
      <c r="G5015" s="521"/>
    </row>
    <row r="5016" spans="1:7">
      <c r="A5016" s="521"/>
      <c r="B5016" s="521"/>
      <c r="C5016" s="525"/>
      <c r="D5016" s="521"/>
      <c r="E5016" s="521"/>
      <c r="F5016" s="526"/>
      <c r="G5016" s="521"/>
    </row>
    <row r="5017" spans="1:7">
      <c r="A5017" s="521"/>
      <c r="B5017" s="521"/>
      <c r="C5017" s="525"/>
      <c r="D5017" s="521"/>
      <c r="E5017" s="521"/>
      <c r="F5017" s="526"/>
      <c r="G5017" s="521"/>
    </row>
    <row r="5018" spans="1:7">
      <c r="A5018" s="521"/>
      <c r="B5018" s="521"/>
      <c r="C5018" s="525"/>
      <c r="D5018" s="521"/>
      <c r="E5018" s="521"/>
      <c r="F5018" s="526"/>
      <c r="G5018" s="521"/>
    </row>
    <row r="5019" spans="1:7">
      <c r="A5019" s="521"/>
      <c r="B5019" s="521"/>
      <c r="C5019" s="525"/>
      <c r="D5019" s="521"/>
      <c r="E5019" s="521"/>
      <c r="F5019" s="526"/>
      <c r="G5019" s="521"/>
    </row>
    <row r="5020" spans="1:7">
      <c r="A5020" s="521"/>
      <c r="B5020" s="521"/>
      <c r="C5020" s="525"/>
      <c r="D5020" s="521"/>
      <c r="E5020" s="521"/>
      <c r="F5020" s="526"/>
      <c r="G5020" s="521"/>
    </row>
    <row r="5021" spans="1:7">
      <c r="A5021" s="521"/>
      <c r="B5021" s="521"/>
      <c r="C5021" s="525"/>
      <c r="D5021" s="521"/>
      <c r="E5021" s="521"/>
      <c r="F5021" s="526"/>
      <c r="G5021" s="521"/>
    </row>
    <row r="5022" spans="1:7">
      <c r="A5022" s="521"/>
      <c r="B5022" s="521"/>
      <c r="C5022" s="525"/>
      <c r="D5022" s="521"/>
      <c r="E5022" s="521"/>
      <c r="F5022" s="526"/>
      <c r="G5022" s="521"/>
    </row>
    <row r="5023" spans="1:7">
      <c r="A5023" s="521"/>
      <c r="B5023" s="521"/>
      <c r="C5023" s="525"/>
      <c r="D5023" s="521"/>
      <c r="E5023" s="521"/>
      <c r="F5023" s="526"/>
      <c r="G5023" s="521"/>
    </row>
    <row r="5024" spans="1:7">
      <c r="A5024" s="521"/>
      <c r="B5024" s="521"/>
      <c r="C5024" s="525"/>
      <c r="D5024" s="521"/>
      <c r="E5024" s="521"/>
      <c r="F5024" s="526"/>
      <c r="G5024" s="521"/>
    </row>
    <row r="5025" spans="1:7">
      <c r="A5025" s="521"/>
      <c r="B5025" s="521"/>
      <c r="C5025" s="525"/>
      <c r="D5025" s="521"/>
      <c r="E5025" s="521"/>
      <c r="F5025" s="526"/>
      <c r="G5025" s="521"/>
    </row>
    <row r="5026" spans="1:7">
      <c r="A5026" s="521"/>
      <c r="B5026" s="521"/>
      <c r="C5026" s="525"/>
      <c r="D5026" s="521"/>
      <c r="E5026" s="521"/>
      <c r="F5026" s="526"/>
      <c r="G5026" s="521"/>
    </row>
    <row r="5027" spans="1:7">
      <c r="A5027" s="521"/>
      <c r="B5027" s="521"/>
      <c r="C5027" s="525"/>
      <c r="D5027" s="521"/>
      <c r="E5027" s="521"/>
      <c r="F5027" s="526"/>
      <c r="G5027" s="521"/>
    </row>
    <row r="5028" spans="1:7">
      <c r="A5028" s="521"/>
      <c r="B5028" s="521"/>
      <c r="C5028" s="525"/>
      <c r="D5028" s="521"/>
      <c r="E5028" s="521"/>
      <c r="F5028" s="526"/>
      <c r="G5028" s="521"/>
    </row>
    <row r="5029" spans="1:7">
      <c r="A5029" s="521"/>
      <c r="B5029" s="521"/>
      <c r="C5029" s="525"/>
      <c r="D5029" s="521"/>
      <c r="E5029" s="521"/>
      <c r="F5029" s="526"/>
      <c r="G5029" s="521"/>
    </row>
    <row r="5030" spans="1:7">
      <c r="A5030" s="521"/>
      <c r="B5030" s="521"/>
      <c r="C5030" s="525"/>
      <c r="D5030" s="521"/>
      <c r="E5030" s="521"/>
      <c r="F5030" s="526"/>
      <c r="G5030" s="521"/>
    </row>
    <row r="5031" spans="1:7">
      <c r="A5031" s="521"/>
      <c r="B5031" s="521"/>
      <c r="C5031" s="525"/>
      <c r="D5031" s="521"/>
      <c r="E5031" s="521"/>
      <c r="F5031" s="526"/>
      <c r="G5031" s="521"/>
    </row>
    <row r="5032" spans="1:7">
      <c r="A5032" s="521"/>
      <c r="B5032" s="521"/>
      <c r="C5032" s="525"/>
      <c r="D5032" s="521"/>
      <c r="E5032" s="521"/>
      <c r="F5032" s="526"/>
      <c r="G5032" s="521"/>
    </row>
    <row r="5033" spans="1:7">
      <c r="A5033" s="521"/>
      <c r="B5033" s="521"/>
      <c r="C5033" s="525"/>
      <c r="D5033" s="521"/>
      <c r="E5033" s="521"/>
      <c r="F5033" s="526"/>
      <c r="G5033" s="521"/>
    </row>
    <row r="5034" spans="1:7">
      <c r="A5034" s="521"/>
      <c r="B5034" s="521"/>
      <c r="C5034" s="525"/>
      <c r="D5034" s="521"/>
      <c r="E5034" s="521"/>
      <c r="F5034" s="526"/>
      <c r="G5034" s="521"/>
    </row>
    <row r="5035" spans="1:7">
      <c r="A5035" s="521"/>
      <c r="B5035" s="521"/>
      <c r="C5035" s="525"/>
      <c r="D5035" s="521"/>
      <c r="E5035" s="521"/>
      <c r="F5035" s="526"/>
      <c r="G5035" s="521"/>
    </row>
    <row r="5036" spans="1:7">
      <c r="A5036" s="521"/>
      <c r="B5036" s="521"/>
      <c r="C5036" s="525"/>
      <c r="D5036" s="521"/>
      <c r="E5036" s="521"/>
      <c r="F5036" s="526"/>
      <c r="G5036" s="521"/>
    </row>
    <row r="5037" spans="1:7">
      <c r="A5037" s="521"/>
      <c r="B5037" s="521"/>
      <c r="C5037" s="525"/>
      <c r="D5037" s="521"/>
      <c r="E5037" s="521"/>
      <c r="F5037" s="526"/>
      <c r="G5037" s="521"/>
    </row>
    <row r="5038" spans="1:7">
      <c r="A5038" s="521"/>
      <c r="B5038" s="521"/>
      <c r="C5038" s="525"/>
      <c r="D5038" s="521"/>
      <c r="E5038" s="521"/>
      <c r="F5038" s="526"/>
      <c r="G5038" s="521"/>
    </row>
    <row r="5039" spans="1:7">
      <c r="A5039" s="521"/>
      <c r="B5039" s="521"/>
      <c r="C5039" s="525"/>
      <c r="D5039" s="521"/>
      <c r="E5039" s="521"/>
      <c r="F5039" s="526"/>
      <c r="G5039" s="521"/>
    </row>
    <row r="5040" spans="1:7">
      <c r="A5040" s="521"/>
      <c r="B5040" s="521"/>
      <c r="C5040" s="525"/>
      <c r="D5040" s="521"/>
      <c r="E5040" s="521"/>
      <c r="F5040" s="526"/>
      <c r="G5040" s="521"/>
    </row>
    <row r="5041" spans="1:7">
      <c r="A5041" s="521"/>
      <c r="B5041" s="521"/>
      <c r="C5041" s="525"/>
      <c r="D5041" s="521"/>
      <c r="E5041" s="521"/>
      <c r="F5041" s="526"/>
      <c r="G5041" s="521"/>
    </row>
    <row r="5042" spans="1:7">
      <c r="A5042" s="521"/>
      <c r="B5042" s="521"/>
      <c r="C5042" s="525"/>
      <c r="D5042" s="521"/>
      <c r="E5042" s="521"/>
      <c r="F5042" s="526"/>
      <c r="G5042" s="521"/>
    </row>
    <row r="5043" spans="1:7">
      <c r="A5043" s="521"/>
      <c r="B5043" s="521"/>
      <c r="C5043" s="525"/>
      <c r="D5043" s="521"/>
      <c r="E5043" s="521"/>
      <c r="F5043" s="526"/>
      <c r="G5043" s="521"/>
    </row>
    <row r="5044" spans="1:7">
      <c r="A5044" s="521"/>
      <c r="B5044" s="521"/>
      <c r="C5044" s="525"/>
      <c r="D5044" s="521"/>
      <c r="E5044" s="521"/>
      <c r="F5044" s="526"/>
      <c r="G5044" s="521"/>
    </row>
    <row r="5045" spans="1:7">
      <c r="A5045" s="521"/>
      <c r="B5045" s="521"/>
      <c r="C5045" s="525"/>
      <c r="D5045" s="521"/>
      <c r="E5045" s="521"/>
      <c r="F5045" s="526"/>
      <c r="G5045" s="521"/>
    </row>
    <row r="5046" spans="1:7">
      <c r="A5046" s="521"/>
      <c r="B5046" s="521"/>
      <c r="C5046" s="525"/>
      <c r="D5046" s="521"/>
      <c r="E5046" s="521"/>
      <c r="F5046" s="526"/>
      <c r="G5046" s="521"/>
    </row>
    <row r="5047" spans="1:7">
      <c r="A5047" s="521"/>
      <c r="B5047" s="521"/>
      <c r="C5047" s="525"/>
      <c r="D5047" s="521"/>
      <c r="E5047" s="521"/>
      <c r="F5047" s="526"/>
      <c r="G5047" s="521"/>
    </row>
    <row r="5048" spans="1:7">
      <c r="A5048" s="521"/>
      <c r="B5048" s="521"/>
      <c r="C5048" s="525"/>
      <c r="D5048" s="521"/>
      <c r="E5048" s="521"/>
      <c r="F5048" s="526"/>
      <c r="G5048" s="521"/>
    </row>
    <row r="5049" spans="1:7">
      <c r="A5049" s="521"/>
      <c r="B5049" s="521"/>
      <c r="C5049" s="525"/>
      <c r="D5049" s="521"/>
      <c r="E5049" s="521"/>
      <c r="F5049" s="526"/>
      <c r="G5049" s="521"/>
    </row>
    <row r="5050" spans="1:7">
      <c r="A5050" s="521"/>
      <c r="B5050" s="521"/>
      <c r="C5050" s="525"/>
      <c r="D5050" s="521"/>
      <c r="E5050" s="521"/>
      <c r="F5050" s="526"/>
      <c r="G5050" s="521"/>
    </row>
    <row r="5051" spans="1:7">
      <c r="A5051" s="521"/>
      <c r="B5051" s="521"/>
      <c r="C5051" s="525"/>
      <c r="D5051" s="521"/>
      <c r="E5051" s="521"/>
      <c r="F5051" s="526"/>
      <c r="G5051" s="521"/>
    </row>
    <row r="5052" spans="1:7">
      <c r="A5052" s="521"/>
      <c r="B5052" s="521"/>
      <c r="C5052" s="525"/>
      <c r="D5052" s="521"/>
      <c r="E5052" s="521"/>
      <c r="F5052" s="526"/>
      <c r="G5052" s="521"/>
    </row>
    <row r="5053" spans="1:7">
      <c r="A5053" s="521"/>
      <c r="B5053" s="521"/>
      <c r="C5053" s="525"/>
      <c r="D5053" s="521"/>
      <c r="E5053" s="521"/>
      <c r="F5053" s="526"/>
      <c r="G5053" s="521"/>
    </row>
    <row r="5054" spans="1:7">
      <c r="A5054" s="521"/>
      <c r="B5054" s="521"/>
      <c r="C5054" s="525"/>
      <c r="D5054" s="521"/>
      <c r="E5054" s="521"/>
      <c r="F5054" s="526"/>
      <c r="G5054" s="521"/>
    </row>
    <row r="5055" spans="1:7">
      <c r="A5055" s="521"/>
      <c r="B5055" s="521"/>
      <c r="C5055" s="525"/>
      <c r="D5055" s="521"/>
      <c r="E5055" s="521"/>
      <c r="F5055" s="526"/>
      <c r="G5055" s="521"/>
    </row>
    <row r="5056" spans="1:7">
      <c r="A5056" s="521"/>
      <c r="B5056" s="521"/>
      <c r="C5056" s="525"/>
      <c r="D5056" s="521"/>
      <c r="E5056" s="521"/>
      <c r="F5056" s="526"/>
      <c r="G5056" s="521"/>
    </row>
    <row r="5057" spans="1:7">
      <c r="A5057" s="521"/>
      <c r="B5057" s="521"/>
      <c r="C5057" s="525"/>
      <c r="D5057" s="521"/>
      <c r="E5057" s="521"/>
      <c r="F5057" s="526"/>
      <c r="G5057" s="521"/>
    </row>
    <row r="5058" spans="1:7">
      <c r="A5058" s="521"/>
      <c r="B5058" s="521"/>
      <c r="C5058" s="525"/>
      <c r="D5058" s="521"/>
      <c r="E5058" s="521"/>
      <c r="F5058" s="526"/>
      <c r="G5058" s="521"/>
    </row>
    <row r="5059" spans="1:7">
      <c r="A5059" s="521"/>
      <c r="B5059" s="521"/>
      <c r="C5059" s="525"/>
      <c r="D5059" s="521"/>
      <c r="E5059" s="521"/>
      <c r="F5059" s="526"/>
      <c r="G5059" s="521"/>
    </row>
    <row r="5060" spans="1:7">
      <c r="A5060" s="521"/>
      <c r="B5060" s="521"/>
      <c r="C5060" s="525"/>
      <c r="D5060" s="521"/>
      <c r="E5060" s="521"/>
      <c r="F5060" s="526"/>
      <c r="G5060" s="521"/>
    </row>
    <row r="5061" spans="1:7">
      <c r="A5061" s="521"/>
      <c r="B5061" s="521"/>
      <c r="C5061" s="525"/>
      <c r="D5061" s="521"/>
      <c r="E5061" s="521"/>
      <c r="F5061" s="526"/>
      <c r="G5061" s="521"/>
    </row>
    <row r="5062" spans="1:7">
      <c r="A5062" s="521"/>
      <c r="B5062" s="521"/>
      <c r="C5062" s="525"/>
      <c r="D5062" s="521"/>
      <c r="E5062" s="521"/>
      <c r="F5062" s="526"/>
      <c r="G5062" s="521"/>
    </row>
    <row r="5063" spans="1:7">
      <c r="A5063" s="521"/>
      <c r="B5063" s="521"/>
      <c r="C5063" s="525"/>
      <c r="D5063" s="521"/>
      <c r="E5063" s="521"/>
      <c r="F5063" s="526"/>
      <c r="G5063" s="521"/>
    </row>
    <row r="5064" spans="1:7">
      <c r="A5064" s="521"/>
      <c r="B5064" s="521"/>
      <c r="C5064" s="525"/>
      <c r="D5064" s="521"/>
      <c r="E5064" s="521"/>
      <c r="F5064" s="526"/>
      <c r="G5064" s="521"/>
    </row>
    <row r="5065" spans="1:7">
      <c r="A5065" s="521"/>
      <c r="B5065" s="521"/>
      <c r="C5065" s="525"/>
      <c r="D5065" s="521"/>
      <c r="E5065" s="521"/>
      <c r="F5065" s="526"/>
      <c r="G5065" s="521"/>
    </row>
    <row r="5066" spans="1:7">
      <c r="A5066" s="521"/>
      <c r="B5066" s="521"/>
      <c r="C5066" s="525"/>
      <c r="D5066" s="521"/>
      <c r="E5066" s="521"/>
      <c r="F5066" s="526"/>
      <c r="G5066" s="521"/>
    </row>
    <row r="5067" spans="1:7">
      <c r="A5067" s="521"/>
      <c r="B5067" s="521"/>
      <c r="C5067" s="525"/>
      <c r="D5067" s="521"/>
      <c r="E5067" s="521"/>
      <c r="F5067" s="526"/>
      <c r="G5067" s="521"/>
    </row>
    <row r="5068" spans="1:7">
      <c r="A5068" s="521"/>
      <c r="B5068" s="521"/>
      <c r="C5068" s="525"/>
      <c r="D5068" s="521"/>
      <c r="E5068" s="521"/>
      <c r="F5068" s="526"/>
      <c r="G5068" s="521"/>
    </row>
    <row r="5069" spans="1:7">
      <c r="A5069" s="521"/>
      <c r="B5069" s="521"/>
      <c r="C5069" s="525"/>
      <c r="D5069" s="521"/>
      <c r="E5069" s="521"/>
      <c r="F5069" s="526"/>
      <c r="G5069" s="521"/>
    </row>
    <row r="5070" spans="1:7">
      <c r="A5070" s="521"/>
      <c r="B5070" s="521"/>
      <c r="C5070" s="525"/>
      <c r="D5070" s="521"/>
      <c r="E5070" s="521"/>
      <c r="F5070" s="526"/>
      <c r="G5070" s="521"/>
    </row>
    <row r="5071" spans="1:7">
      <c r="A5071" s="521"/>
      <c r="B5071" s="521"/>
      <c r="C5071" s="525"/>
      <c r="D5071" s="521"/>
      <c r="E5071" s="521"/>
      <c r="F5071" s="526"/>
      <c r="G5071" s="521"/>
    </row>
    <row r="5072" spans="1:7">
      <c r="A5072" s="521"/>
      <c r="B5072" s="521"/>
      <c r="C5072" s="525"/>
      <c r="D5072" s="521"/>
      <c r="E5072" s="521"/>
      <c r="F5072" s="526"/>
      <c r="G5072" s="521"/>
    </row>
    <row r="5073" spans="1:7">
      <c r="A5073" s="521"/>
      <c r="B5073" s="521"/>
      <c r="C5073" s="525"/>
      <c r="D5073" s="521"/>
      <c r="E5073" s="521"/>
      <c r="F5073" s="526"/>
      <c r="G5073" s="521"/>
    </row>
    <row r="5074" spans="1:7">
      <c r="A5074" s="521"/>
      <c r="B5074" s="521"/>
      <c r="C5074" s="525"/>
      <c r="D5074" s="521"/>
      <c r="E5074" s="521"/>
      <c r="F5074" s="526"/>
      <c r="G5074" s="521"/>
    </row>
    <row r="5075" spans="1:7">
      <c r="A5075" s="521"/>
      <c r="B5075" s="521"/>
      <c r="C5075" s="525"/>
      <c r="D5075" s="521"/>
      <c r="E5075" s="521"/>
      <c r="F5075" s="526"/>
      <c r="G5075" s="521"/>
    </row>
    <row r="5076" spans="1:7">
      <c r="A5076" s="521"/>
      <c r="B5076" s="521"/>
      <c r="C5076" s="525"/>
      <c r="D5076" s="521"/>
      <c r="E5076" s="521"/>
      <c r="F5076" s="526"/>
      <c r="G5076" s="521"/>
    </row>
    <row r="5077" spans="1:7">
      <c r="A5077" s="521"/>
      <c r="B5077" s="521"/>
      <c r="C5077" s="525"/>
      <c r="D5077" s="521"/>
      <c r="E5077" s="521"/>
      <c r="F5077" s="526"/>
      <c r="G5077" s="521"/>
    </row>
    <row r="5078" spans="1:7">
      <c r="A5078" s="521"/>
      <c r="B5078" s="521"/>
      <c r="C5078" s="525"/>
      <c r="D5078" s="521"/>
      <c r="E5078" s="521"/>
      <c r="F5078" s="526"/>
      <c r="G5078" s="521"/>
    </row>
    <row r="5079" spans="1:7">
      <c r="A5079" s="521"/>
      <c r="B5079" s="521"/>
      <c r="C5079" s="525"/>
      <c r="D5079" s="521"/>
      <c r="E5079" s="521"/>
      <c r="F5079" s="526"/>
      <c r="G5079" s="521"/>
    </row>
    <row r="5080" spans="1:7">
      <c r="A5080" s="521"/>
      <c r="B5080" s="521"/>
      <c r="C5080" s="525"/>
      <c r="D5080" s="521"/>
      <c r="E5080" s="521"/>
      <c r="F5080" s="526"/>
      <c r="G5080" s="521"/>
    </row>
    <row r="5081" spans="1:7">
      <c r="A5081" s="521"/>
      <c r="B5081" s="521"/>
      <c r="C5081" s="525"/>
      <c r="D5081" s="521"/>
      <c r="E5081" s="521"/>
      <c r="F5081" s="526"/>
      <c r="G5081" s="521"/>
    </row>
    <row r="5082" spans="1:7">
      <c r="A5082" s="521"/>
      <c r="B5082" s="521"/>
      <c r="C5082" s="525"/>
      <c r="D5082" s="521"/>
      <c r="E5082" s="521"/>
      <c r="F5082" s="526"/>
      <c r="G5082" s="521"/>
    </row>
    <row r="5083" spans="1:7">
      <c r="A5083" s="521"/>
      <c r="B5083" s="521"/>
      <c r="C5083" s="525"/>
      <c r="D5083" s="521"/>
      <c r="E5083" s="521"/>
      <c r="F5083" s="526"/>
      <c r="G5083" s="521"/>
    </row>
    <row r="5084" spans="1:7">
      <c r="A5084" s="521"/>
      <c r="B5084" s="521"/>
      <c r="C5084" s="525"/>
      <c r="D5084" s="521"/>
      <c r="E5084" s="521"/>
      <c r="F5084" s="526"/>
      <c r="G5084" s="521"/>
    </row>
    <row r="5085" spans="1:7">
      <c r="A5085" s="521"/>
      <c r="B5085" s="521"/>
      <c r="C5085" s="525"/>
      <c r="D5085" s="521"/>
      <c r="E5085" s="521"/>
      <c r="F5085" s="526"/>
      <c r="G5085" s="521"/>
    </row>
    <row r="5086" spans="1:7">
      <c r="A5086" s="521"/>
      <c r="B5086" s="521"/>
      <c r="C5086" s="525"/>
      <c r="D5086" s="521"/>
      <c r="E5086" s="521"/>
      <c r="F5086" s="526"/>
      <c r="G5086" s="521"/>
    </row>
    <row r="5087" spans="1:7">
      <c r="A5087" s="521"/>
      <c r="B5087" s="521"/>
      <c r="C5087" s="525"/>
      <c r="D5087" s="521"/>
      <c r="E5087" s="521"/>
      <c r="F5087" s="526"/>
      <c r="G5087" s="521"/>
    </row>
    <row r="5088" spans="1:7">
      <c r="A5088" s="521"/>
      <c r="B5088" s="521"/>
      <c r="C5088" s="525"/>
      <c r="D5088" s="521"/>
      <c r="E5088" s="521"/>
      <c r="F5088" s="526"/>
      <c r="G5088" s="521"/>
    </row>
    <row r="5089" spans="1:7">
      <c r="A5089" s="521"/>
      <c r="B5089" s="521"/>
      <c r="C5089" s="525"/>
      <c r="D5089" s="521"/>
      <c r="E5089" s="521"/>
      <c r="F5089" s="526"/>
      <c r="G5089" s="521"/>
    </row>
    <row r="5090" spans="1:7">
      <c r="A5090" s="521"/>
      <c r="B5090" s="521"/>
      <c r="C5090" s="525"/>
      <c r="D5090" s="521"/>
      <c r="E5090" s="521"/>
      <c r="F5090" s="526"/>
      <c r="G5090" s="521"/>
    </row>
    <row r="5091" spans="1:7">
      <c r="A5091" s="521"/>
      <c r="B5091" s="521"/>
      <c r="C5091" s="525"/>
      <c r="D5091" s="521"/>
      <c r="E5091" s="521"/>
      <c r="F5091" s="526"/>
      <c r="G5091" s="521"/>
    </row>
    <row r="5092" spans="1:7">
      <c r="A5092" s="521"/>
      <c r="B5092" s="521"/>
      <c r="C5092" s="525"/>
      <c r="D5092" s="521"/>
      <c r="E5092" s="521"/>
      <c r="F5092" s="526"/>
      <c r="G5092" s="521"/>
    </row>
    <row r="5093" spans="1:7">
      <c r="A5093" s="521"/>
      <c r="B5093" s="521"/>
      <c r="C5093" s="525"/>
      <c r="D5093" s="521"/>
      <c r="E5093" s="521"/>
      <c r="F5093" s="526"/>
      <c r="G5093" s="521"/>
    </row>
    <row r="5094" spans="1:7">
      <c r="A5094" s="521"/>
      <c r="B5094" s="521"/>
      <c r="C5094" s="525"/>
      <c r="D5094" s="521"/>
      <c r="E5094" s="521"/>
      <c r="F5094" s="526"/>
      <c r="G5094" s="521"/>
    </row>
    <row r="5095" spans="1:7">
      <c r="A5095" s="521"/>
      <c r="B5095" s="521"/>
      <c r="C5095" s="525"/>
      <c r="D5095" s="521"/>
      <c r="E5095" s="521"/>
      <c r="F5095" s="526"/>
      <c r="G5095" s="521"/>
    </row>
    <row r="5096" spans="1:7">
      <c r="A5096" s="521"/>
      <c r="B5096" s="521"/>
      <c r="C5096" s="525"/>
      <c r="D5096" s="521"/>
      <c r="E5096" s="521"/>
      <c r="F5096" s="526"/>
      <c r="G5096" s="521"/>
    </row>
    <row r="5097" spans="1:7">
      <c r="A5097" s="521"/>
      <c r="B5097" s="521"/>
      <c r="C5097" s="525"/>
      <c r="D5097" s="521"/>
      <c r="E5097" s="521"/>
      <c r="F5097" s="526"/>
      <c r="G5097" s="521"/>
    </row>
    <row r="5098" spans="1:7">
      <c r="A5098" s="521"/>
      <c r="B5098" s="521"/>
      <c r="C5098" s="525"/>
      <c r="D5098" s="521"/>
      <c r="E5098" s="521"/>
      <c r="F5098" s="526"/>
      <c r="G5098" s="521"/>
    </row>
    <row r="5099" spans="1:7">
      <c r="A5099" s="521"/>
      <c r="B5099" s="521"/>
      <c r="C5099" s="525"/>
      <c r="D5099" s="521"/>
      <c r="E5099" s="521"/>
      <c r="F5099" s="526"/>
      <c r="G5099" s="521"/>
    </row>
    <row r="5100" spans="1:7">
      <c r="A5100" s="521"/>
      <c r="B5100" s="521"/>
      <c r="C5100" s="525"/>
      <c r="D5100" s="521"/>
      <c r="E5100" s="521"/>
      <c r="F5100" s="526"/>
      <c r="G5100" s="521"/>
    </row>
    <row r="5101" spans="1:7">
      <c r="A5101" s="521"/>
      <c r="B5101" s="521"/>
      <c r="C5101" s="525"/>
      <c r="D5101" s="521"/>
      <c r="E5101" s="521"/>
      <c r="F5101" s="526"/>
      <c r="G5101" s="521"/>
    </row>
    <row r="5102" spans="1:7">
      <c r="A5102" s="521"/>
      <c r="B5102" s="521"/>
      <c r="C5102" s="525"/>
      <c r="D5102" s="521"/>
      <c r="E5102" s="521"/>
      <c r="F5102" s="526"/>
      <c r="G5102" s="521"/>
    </row>
    <row r="5103" spans="1:7">
      <c r="A5103" s="521"/>
      <c r="B5103" s="521"/>
      <c r="C5103" s="525"/>
      <c r="D5103" s="521"/>
      <c r="E5103" s="521"/>
      <c r="F5103" s="526"/>
      <c r="G5103" s="521"/>
    </row>
    <row r="5104" spans="1:7">
      <c r="A5104" s="521"/>
      <c r="B5104" s="521"/>
      <c r="C5104" s="525"/>
      <c r="D5104" s="521"/>
      <c r="E5104" s="521"/>
      <c r="F5104" s="526"/>
      <c r="G5104" s="521"/>
    </row>
    <row r="5105" spans="1:7">
      <c r="A5105" s="521"/>
      <c r="B5105" s="521"/>
      <c r="C5105" s="525"/>
      <c r="D5105" s="521"/>
      <c r="E5105" s="521"/>
      <c r="F5105" s="526"/>
      <c r="G5105" s="521"/>
    </row>
    <row r="5106" spans="1:7">
      <c r="A5106" s="521"/>
      <c r="B5106" s="521"/>
      <c r="C5106" s="525"/>
      <c r="D5106" s="521"/>
      <c r="E5106" s="521"/>
      <c r="F5106" s="526"/>
      <c r="G5106" s="521"/>
    </row>
    <row r="5107" spans="1:7">
      <c r="A5107" s="521"/>
      <c r="B5107" s="521"/>
      <c r="C5107" s="525"/>
      <c r="D5107" s="521"/>
      <c r="E5107" s="521"/>
      <c r="F5107" s="526"/>
      <c r="G5107" s="521"/>
    </row>
    <row r="5108" spans="1:7">
      <c r="A5108" s="521"/>
      <c r="B5108" s="521"/>
      <c r="C5108" s="525"/>
      <c r="D5108" s="521"/>
      <c r="E5108" s="521"/>
      <c r="F5108" s="526"/>
      <c r="G5108" s="521"/>
    </row>
    <row r="5109" spans="1:7">
      <c r="A5109" s="521"/>
      <c r="B5109" s="521"/>
      <c r="C5109" s="525"/>
      <c r="D5109" s="521"/>
      <c r="E5109" s="521"/>
      <c r="F5109" s="526"/>
      <c r="G5109" s="521"/>
    </row>
    <row r="5110" spans="1:7">
      <c r="A5110" s="521"/>
      <c r="B5110" s="521"/>
      <c r="C5110" s="525"/>
      <c r="D5110" s="521"/>
      <c r="E5110" s="521"/>
      <c r="F5110" s="526"/>
      <c r="G5110" s="521"/>
    </row>
    <row r="5111" spans="1:7">
      <c r="A5111" s="521"/>
      <c r="B5111" s="521"/>
      <c r="C5111" s="525"/>
      <c r="D5111" s="521"/>
      <c r="E5111" s="521"/>
      <c r="F5111" s="526"/>
      <c r="G5111" s="521"/>
    </row>
    <row r="5112" spans="1:7">
      <c r="A5112" s="521"/>
      <c r="B5112" s="521"/>
      <c r="C5112" s="525"/>
      <c r="D5112" s="521"/>
      <c r="E5112" s="521"/>
      <c r="F5112" s="526"/>
      <c r="G5112" s="521"/>
    </row>
    <row r="5113" spans="1:7">
      <c r="A5113" s="521"/>
      <c r="B5113" s="521"/>
      <c r="C5113" s="525"/>
      <c r="D5113" s="521"/>
      <c r="E5113" s="521"/>
      <c r="F5113" s="526"/>
      <c r="G5113" s="521"/>
    </row>
    <row r="5114" spans="1:7">
      <c r="A5114" s="521"/>
      <c r="B5114" s="521"/>
      <c r="C5114" s="525"/>
      <c r="D5114" s="521"/>
      <c r="E5114" s="521"/>
      <c r="F5114" s="526"/>
      <c r="G5114" s="521"/>
    </row>
    <row r="5115" spans="1:7">
      <c r="A5115" s="521"/>
      <c r="B5115" s="521"/>
      <c r="C5115" s="525"/>
      <c r="D5115" s="521"/>
      <c r="E5115" s="521"/>
      <c r="F5115" s="526"/>
      <c r="G5115" s="521"/>
    </row>
    <row r="5116" spans="1:7">
      <c r="A5116" s="521"/>
      <c r="B5116" s="521"/>
      <c r="C5116" s="525"/>
      <c r="D5116" s="521"/>
      <c r="E5116" s="521"/>
      <c r="F5116" s="526"/>
      <c r="G5116" s="521"/>
    </row>
    <row r="5117" spans="1:7">
      <c r="A5117" s="521"/>
      <c r="B5117" s="521"/>
      <c r="C5117" s="525"/>
      <c r="D5117" s="521"/>
      <c r="E5117" s="521"/>
      <c r="F5117" s="526"/>
      <c r="G5117" s="521"/>
    </row>
    <row r="5118" spans="1:7">
      <c r="A5118" s="521"/>
      <c r="B5118" s="521"/>
      <c r="C5118" s="525"/>
      <c r="D5118" s="521"/>
      <c r="E5118" s="521"/>
      <c r="F5118" s="526"/>
      <c r="G5118" s="521"/>
    </row>
    <row r="5119" spans="1:7">
      <c r="A5119" s="521"/>
      <c r="B5119" s="521"/>
      <c r="C5119" s="525"/>
      <c r="D5119" s="521"/>
      <c r="E5119" s="521"/>
      <c r="F5119" s="526"/>
      <c r="G5119" s="521"/>
    </row>
    <row r="5120" spans="1:7">
      <c r="A5120" s="521"/>
      <c r="B5120" s="521"/>
      <c r="C5120" s="525"/>
      <c r="D5120" s="521"/>
      <c r="E5120" s="521"/>
      <c r="F5120" s="526"/>
      <c r="G5120" s="521"/>
    </row>
    <row r="5121" spans="1:7">
      <c r="A5121" s="521"/>
      <c r="B5121" s="521"/>
      <c r="C5121" s="525"/>
      <c r="D5121" s="521"/>
      <c r="E5121" s="521"/>
      <c r="F5121" s="526"/>
      <c r="G5121" s="521"/>
    </row>
    <row r="5122" spans="1:7">
      <c r="A5122" s="521"/>
      <c r="B5122" s="521"/>
      <c r="C5122" s="525"/>
      <c r="D5122" s="521"/>
      <c r="E5122" s="521"/>
      <c r="F5122" s="526"/>
      <c r="G5122" s="521"/>
    </row>
    <row r="5123" spans="1:7">
      <c r="A5123" s="521"/>
      <c r="B5123" s="521"/>
      <c r="C5123" s="525"/>
      <c r="D5123" s="521"/>
      <c r="E5123" s="521"/>
      <c r="F5123" s="526"/>
      <c r="G5123" s="521"/>
    </row>
    <row r="5124" spans="1:7">
      <c r="A5124" s="521"/>
      <c r="B5124" s="521"/>
      <c r="C5124" s="525"/>
      <c r="D5124" s="521"/>
      <c r="E5124" s="521"/>
      <c r="F5124" s="526"/>
      <c r="G5124" s="521"/>
    </row>
    <row r="5125" spans="1:7">
      <c r="A5125" s="521"/>
      <c r="B5125" s="521"/>
      <c r="C5125" s="525"/>
      <c r="D5125" s="521"/>
      <c r="E5125" s="521"/>
      <c r="F5125" s="526"/>
      <c r="G5125" s="521"/>
    </row>
    <row r="5126" spans="1:7">
      <c r="A5126" s="521"/>
      <c r="B5126" s="521"/>
      <c r="C5126" s="525"/>
      <c r="D5126" s="521"/>
      <c r="E5126" s="521"/>
      <c r="F5126" s="526"/>
      <c r="G5126" s="521"/>
    </row>
    <row r="5127" spans="1:7">
      <c r="A5127" s="521"/>
      <c r="B5127" s="521"/>
      <c r="C5127" s="525"/>
      <c r="D5127" s="521"/>
      <c r="E5127" s="521"/>
      <c r="F5127" s="526"/>
      <c r="G5127" s="521"/>
    </row>
    <row r="5128" spans="1:7">
      <c r="A5128" s="521"/>
      <c r="B5128" s="521"/>
      <c r="C5128" s="525"/>
      <c r="D5128" s="521"/>
      <c r="E5128" s="521"/>
      <c r="F5128" s="526"/>
      <c r="G5128" s="521"/>
    </row>
    <row r="5129" spans="1:7">
      <c r="A5129" s="521"/>
      <c r="B5129" s="521"/>
      <c r="C5129" s="525"/>
      <c r="D5129" s="521"/>
      <c r="E5129" s="521"/>
      <c r="F5129" s="526"/>
      <c r="G5129" s="521"/>
    </row>
    <row r="5130" spans="1:7">
      <c r="A5130" s="521"/>
      <c r="B5130" s="521"/>
      <c r="C5130" s="525"/>
      <c r="D5130" s="521"/>
      <c r="E5130" s="521"/>
      <c r="F5130" s="526"/>
      <c r="G5130" s="521"/>
    </row>
    <row r="5131" spans="1:7">
      <c r="A5131" s="521"/>
      <c r="B5131" s="521"/>
      <c r="C5131" s="525"/>
      <c r="D5131" s="521"/>
      <c r="E5131" s="521"/>
      <c r="F5131" s="526"/>
      <c r="G5131" s="521"/>
    </row>
    <row r="5132" spans="1:7">
      <c r="A5132" s="521"/>
      <c r="B5132" s="521"/>
      <c r="C5132" s="525"/>
      <c r="D5132" s="521"/>
      <c r="E5132" s="521"/>
      <c r="F5132" s="526"/>
      <c r="G5132" s="521"/>
    </row>
    <row r="5133" spans="1:7">
      <c r="A5133" s="521"/>
      <c r="B5133" s="521"/>
      <c r="C5133" s="525"/>
      <c r="D5133" s="521"/>
      <c r="E5133" s="521"/>
      <c r="F5133" s="526"/>
      <c r="G5133" s="521"/>
    </row>
    <row r="5134" spans="1:7">
      <c r="A5134" s="521"/>
      <c r="B5134" s="521"/>
      <c r="C5134" s="525"/>
      <c r="D5134" s="521"/>
      <c r="E5134" s="521"/>
      <c r="F5134" s="526"/>
      <c r="G5134" s="521"/>
    </row>
    <row r="5135" spans="1:7">
      <c r="A5135" s="521"/>
      <c r="B5135" s="521"/>
      <c r="C5135" s="525"/>
      <c r="D5135" s="521"/>
      <c r="E5135" s="521"/>
      <c r="F5135" s="526"/>
      <c r="G5135" s="521"/>
    </row>
    <row r="5136" spans="1:7">
      <c r="A5136" s="521"/>
      <c r="B5136" s="521"/>
      <c r="C5136" s="525"/>
      <c r="D5136" s="521"/>
      <c r="E5136" s="521"/>
      <c r="F5136" s="526"/>
      <c r="G5136" s="521"/>
    </row>
    <row r="5137" spans="1:7">
      <c r="A5137" s="521"/>
      <c r="B5137" s="521"/>
      <c r="C5137" s="525"/>
      <c r="D5137" s="521"/>
      <c r="E5137" s="521"/>
      <c r="F5137" s="526"/>
      <c r="G5137" s="521"/>
    </row>
    <row r="5138" spans="1:7">
      <c r="A5138" s="521"/>
      <c r="B5138" s="521"/>
      <c r="C5138" s="525"/>
      <c r="D5138" s="521"/>
      <c r="E5138" s="521"/>
      <c r="F5138" s="526"/>
      <c r="G5138" s="521"/>
    </row>
    <row r="5139" spans="1:7">
      <c r="A5139" s="521"/>
      <c r="B5139" s="521"/>
      <c r="C5139" s="525"/>
      <c r="D5139" s="521"/>
      <c r="E5139" s="521"/>
      <c r="F5139" s="526"/>
      <c r="G5139" s="521"/>
    </row>
    <row r="5140" spans="1:7">
      <c r="A5140" s="521"/>
      <c r="B5140" s="521"/>
      <c r="C5140" s="525"/>
      <c r="D5140" s="521"/>
      <c r="E5140" s="521"/>
      <c r="F5140" s="526"/>
      <c r="G5140" s="521"/>
    </row>
    <row r="5141" spans="1:7">
      <c r="A5141" s="521"/>
      <c r="B5141" s="521"/>
      <c r="C5141" s="525"/>
      <c r="D5141" s="521"/>
      <c r="E5141" s="521"/>
      <c r="F5141" s="526"/>
      <c r="G5141" s="521"/>
    </row>
    <row r="5142" spans="1:7">
      <c r="A5142" s="521"/>
      <c r="B5142" s="521"/>
      <c r="C5142" s="525"/>
      <c r="D5142" s="521"/>
      <c r="E5142" s="521"/>
      <c r="F5142" s="526"/>
      <c r="G5142" s="521"/>
    </row>
    <row r="5143" spans="1:7">
      <c r="A5143" s="521"/>
      <c r="B5143" s="521"/>
      <c r="C5143" s="525"/>
      <c r="D5143" s="521"/>
      <c r="E5143" s="521"/>
      <c r="F5143" s="526"/>
      <c r="G5143" s="521"/>
    </row>
    <row r="5144" spans="1:7">
      <c r="A5144" s="521"/>
      <c r="B5144" s="521"/>
      <c r="C5144" s="525"/>
      <c r="D5144" s="521"/>
      <c r="E5144" s="521"/>
      <c r="F5144" s="526"/>
      <c r="G5144" s="521"/>
    </row>
    <row r="5145" spans="1:7">
      <c r="A5145" s="521"/>
      <c r="B5145" s="521"/>
      <c r="C5145" s="525"/>
      <c r="D5145" s="521"/>
      <c r="E5145" s="521"/>
      <c r="F5145" s="526"/>
      <c r="G5145" s="521"/>
    </row>
    <row r="5146" spans="1:7">
      <c r="A5146" s="521"/>
      <c r="B5146" s="521"/>
      <c r="C5146" s="525"/>
      <c r="D5146" s="521"/>
      <c r="E5146" s="521"/>
      <c r="F5146" s="526"/>
      <c r="G5146" s="521"/>
    </row>
    <row r="5147" spans="1:7">
      <c r="A5147" s="521"/>
      <c r="B5147" s="521"/>
      <c r="C5147" s="525"/>
      <c r="D5147" s="521"/>
      <c r="E5147" s="521"/>
      <c r="F5147" s="526"/>
      <c r="G5147" s="521"/>
    </row>
    <row r="5148" spans="1:7">
      <c r="A5148" s="521"/>
      <c r="B5148" s="521"/>
      <c r="C5148" s="525"/>
      <c r="D5148" s="521"/>
      <c r="E5148" s="521"/>
      <c r="F5148" s="526"/>
      <c r="G5148" s="521"/>
    </row>
    <row r="5149" spans="1:7">
      <c r="A5149" s="521"/>
      <c r="B5149" s="521"/>
      <c r="C5149" s="525"/>
      <c r="D5149" s="521"/>
      <c r="E5149" s="521"/>
      <c r="F5149" s="526"/>
      <c r="G5149" s="521"/>
    </row>
    <row r="5150" spans="1:7">
      <c r="A5150" s="521"/>
      <c r="B5150" s="521"/>
      <c r="C5150" s="525"/>
      <c r="D5150" s="521"/>
      <c r="E5150" s="521"/>
      <c r="F5150" s="526"/>
      <c r="G5150" s="521"/>
    </row>
    <row r="5151" spans="1:7">
      <c r="A5151" s="521"/>
      <c r="B5151" s="521"/>
      <c r="C5151" s="525"/>
      <c r="D5151" s="521"/>
      <c r="E5151" s="521"/>
      <c r="F5151" s="526"/>
      <c r="G5151" s="521"/>
    </row>
    <row r="5152" spans="1:7">
      <c r="A5152" s="521"/>
      <c r="B5152" s="521"/>
      <c r="C5152" s="525"/>
      <c r="D5152" s="521"/>
      <c r="E5152" s="521"/>
      <c r="F5152" s="526"/>
      <c r="G5152" s="521"/>
    </row>
    <row r="5153" spans="1:7">
      <c r="A5153" s="521"/>
      <c r="B5153" s="521"/>
      <c r="C5153" s="525"/>
      <c r="D5153" s="521"/>
      <c r="E5153" s="521"/>
      <c r="F5153" s="526"/>
      <c r="G5153" s="521"/>
    </row>
    <row r="5154" spans="1:7">
      <c r="A5154" s="521"/>
      <c r="B5154" s="521"/>
      <c r="C5154" s="525"/>
      <c r="D5154" s="521"/>
      <c r="E5154" s="521"/>
      <c r="F5154" s="526"/>
      <c r="G5154" s="521"/>
    </row>
    <row r="5155" spans="1:7">
      <c r="A5155" s="521"/>
      <c r="B5155" s="521"/>
      <c r="C5155" s="525"/>
      <c r="D5155" s="521"/>
      <c r="E5155" s="521"/>
      <c r="F5155" s="526"/>
      <c r="G5155" s="521"/>
    </row>
    <row r="5156" spans="1:7">
      <c r="A5156" s="521"/>
      <c r="B5156" s="521"/>
      <c r="C5156" s="525"/>
      <c r="D5156" s="521"/>
      <c r="E5156" s="521"/>
      <c r="F5156" s="526"/>
      <c r="G5156" s="521"/>
    </row>
    <row r="5157" spans="1:7">
      <c r="A5157" s="521"/>
      <c r="B5157" s="521"/>
      <c r="C5157" s="525"/>
      <c r="D5157" s="521"/>
      <c r="E5157" s="521"/>
      <c r="F5157" s="526"/>
      <c r="G5157" s="521"/>
    </row>
    <row r="5158" spans="1:7">
      <c r="A5158" s="521"/>
      <c r="B5158" s="521"/>
      <c r="C5158" s="525"/>
      <c r="D5158" s="521"/>
      <c r="E5158" s="521"/>
      <c r="F5158" s="526"/>
      <c r="G5158" s="521"/>
    </row>
    <row r="5159" spans="1:7">
      <c r="A5159" s="521"/>
      <c r="B5159" s="521"/>
      <c r="C5159" s="525"/>
      <c r="D5159" s="521"/>
      <c r="E5159" s="521"/>
      <c r="F5159" s="526"/>
      <c r="G5159" s="521"/>
    </row>
    <row r="5160" spans="1:7">
      <c r="A5160" s="521"/>
      <c r="B5160" s="521"/>
      <c r="C5160" s="525"/>
      <c r="D5160" s="521"/>
      <c r="E5160" s="521"/>
      <c r="F5160" s="526"/>
      <c r="G5160" s="521"/>
    </row>
    <row r="5161" spans="1:7">
      <c r="A5161" s="521"/>
      <c r="B5161" s="521"/>
      <c r="C5161" s="525"/>
      <c r="D5161" s="521"/>
      <c r="E5161" s="521"/>
      <c r="F5161" s="526"/>
      <c r="G5161" s="521"/>
    </row>
    <row r="5162" spans="1:7">
      <c r="A5162" s="521"/>
      <c r="B5162" s="521"/>
      <c r="C5162" s="525"/>
      <c r="D5162" s="521"/>
      <c r="E5162" s="521"/>
      <c r="F5162" s="526"/>
      <c r="G5162" s="521"/>
    </row>
    <row r="5163" spans="1:7">
      <c r="A5163" s="521"/>
      <c r="B5163" s="521"/>
      <c r="C5163" s="525"/>
      <c r="D5163" s="521"/>
      <c r="E5163" s="521"/>
      <c r="F5163" s="526"/>
      <c r="G5163" s="521"/>
    </row>
    <row r="5164" spans="1:7">
      <c r="A5164" s="521"/>
      <c r="B5164" s="521"/>
      <c r="C5164" s="525"/>
      <c r="D5164" s="521"/>
      <c r="E5164" s="521"/>
      <c r="F5164" s="526"/>
      <c r="G5164" s="521"/>
    </row>
    <row r="5165" spans="1:7">
      <c r="A5165" s="521"/>
      <c r="B5165" s="521"/>
      <c r="C5165" s="525"/>
      <c r="D5165" s="521"/>
      <c r="E5165" s="521"/>
      <c r="F5165" s="526"/>
      <c r="G5165" s="521"/>
    </row>
    <row r="5166" spans="1:7">
      <c r="A5166" s="521"/>
      <c r="B5166" s="521"/>
      <c r="C5166" s="525"/>
      <c r="D5166" s="521"/>
      <c r="E5166" s="521"/>
      <c r="F5166" s="526"/>
      <c r="G5166" s="521"/>
    </row>
    <row r="5167" spans="1:7">
      <c r="A5167" s="521"/>
      <c r="B5167" s="521"/>
      <c r="C5167" s="525"/>
      <c r="D5167" s="521"/>
      <c r="E5167" s="521"/>
      <c r="F5167" s="526"/>
      <c r="G5167" s="521"/>
    </row>
    <row r="5168" spans="1:7">
      <c r="A5168" s="521"/>
      <c r="B5168" s="521"/>
      <c r="C5168" s="525"/>
      <c r="D5168" s="521"/>
      <c r="E5168" s="521"/>
      <c r="F5168" s="526"/>
      <c r="G5168" s="521"/>
    </row>
    <row r="5169" spans="1:7">
      <c r="A5169" s="521"/>
      <c r="B5169" s="521"/>
      <c r="C5169" s="525"/>
      <c r="D5169" s="521"/>
      <c r="E5169" s="521"/>
      <c r="F5169" s="526"/>
      <c r="G5169" s="521"/>
    </row>
    <row r="5170" spans="1:7">
      <c r="A5170" s="521"/>
      <c r="B5170" s="521"/>
      <c r="C5170" s="525"/>
      <c r="D5170" s="521"/>
      <c r="E5170" s="521"/>
      <c r="F5170" s="526"/>
      <c r="G5170" s="521"/>
    </row>
    <row r="5171" spans="1:7">
      <c r="A5171" s="521"/>
      <c r="B5171" s="521"/>
      <c r="C5171" s="525"/>
      <c r="D5171" s="521"/>
      <c r="E5171" s="521"/>
      <c r="F5171" s="526"/>
      <c r="G5171" s="521"/>
    </row>
    <row r="5172" spans="1:7">
      <c r="A5172" s="521"/>
      <c r="B5172" s="521"/>
      <c r="C5172" s="525"/>
      <c r="D5172" s="521"/>
      <c r="E5172" s="521"/>
      <c r="F5172" s="526"/>
      <c r="G5172" s="521"/>
    </row>
    <row r="5173" spans="1:7">
      <c r="A5173" s="521"/>
      <c r="B5173" s="521"/>
      <c r="C5173" s="525"/>
      <c r="D5173" s="521"/>
      <c r="E5173" s="521"/>
      <c r="F5173" s="526"/>
      <c r="G5173" s="521"/>
    </row>
    <row r="5174" spans="1:7">
      <c r="A5174" s="521"/>
      <c r="B5174" s="521"/>
      <c r="C5174" s="525"/>
      <c r="D5174" s="521"/>
      <c r="E5174" s="521"/>
      <c r="F5174" s="526"/>
      <c r="G5174" s="521"/>
    </row>
    <row r="5175" spans="1:7">
      <c r="A5175" s="521"/>
      <c r="B5175" s="521"/>
      <c r="C5175" s="525"/>
      <c r="D5175" s="521"/>
      <c r="E5175" s="521"/>
      <c r="F5175" s="526"/>
      <c r="G5175" s="521"/>
    </row>
    <row r="5176" spans="1:7">
      <c r="A5176" s="521"/>
      <c r="B5176" s="521"/>
      <c r="C5176" s="525"/>
      <c r="D5176" s="521"/>
      <c r="E5176" s="521"/>
      <c r="F5176" s="526"/>
      <c r="G5176" s="521"/>
    </row>
    <row r="5177" spans="1:7">
      <c r="A5177" s="521"/>
      <c r="B5177" s="521"/>
      <c r="C5177" s="525"/>
      <c r="D5177" s="521"/>
      <c r="E5177" s="521"/>
      <c r="F5177" s="526"/>
      <c r="G5177" s="521"/>
    </row>
    <row r="5178" spans="1:7">
      <c r="A5178" s="521"/>
      <c r="B5178" s="521"/>
      <c r="C5178" s="525"/>
      <c r="D5178" s="521"/>
      <c r="E5178" s="521"/>
      <c r="F5178" s="526"/>
      <c r="G5178" s="521"/>
    </row>
    <row r="5179" spans="1:7">
      <c r="A5179" s="521"/>
      <c r="B5179" s="521"/>
      <c r="C5179" s="525"/>
      <c r="D5179" s="521"/>
      <c r="E5179" s="521"/>
      <c r="F5179" s="526"/>
      <c r="G5179" s="521"/>
    </row>
    <row r="5180" spans="1:7">
      <c r="A5180" s="521"/>
      <c r="B5180" s="521"/>
      <c r="C5180" s="525"/>
      <c r="D5180" s="521"/>
      <c r="E5180" s="521"/>
      <c r="F5180" s="526"/>
      <c r="G5180" s="521"/>
    </row>
    <row r="5181" spans="1:7">
      <c r="A5181" s="521"/>
      <c r="B5181" s="521"/>
      <c r="C5181" s="525"/>
      <c r="D5181" s="521"/>
      <c r="E5181" s="521"/>
      <c r="F5181" s="526"/>
      <c r="G5181" s="521"/>
    </row>
    <row r="5182" spans="1:7">
      <c r="A5182" s="521"/>
      <c r="B5182" s="521"/>
      <c r="C5182" s="525"/>
      <c r="D5182" s="521"/>
      <c r="E5182" s="521"/>
      <c r="F5182" s="526"/>
      <c r="G5182" s="521"/>
    </row>
    <row r="5183" spans="1:7">
      <c r="A5183" s="521"/>
      <c r="B5183" s="521"/>
      <c r="C5183" s="525"/>
      <c r="D5183" s="521"/>
      <c r="E5183" s="521"/>
      <c r="F5183" s="526"/>
      <c r="G5183" s="521"/>
    </row>
    <row r="5184" spans="1:7">
      <c r="A5184" s="521"/>
      <c r="B5184" s="521"/>
      <c r="C5184" s="525"/>
      <c r="D5184" s="521"/>
      <c r="E5184" s="521"/>
      <c r="F5184" s="526"/>
      <c r="G5184" s="521"/>
    </row>
    <row r="5185" spans="1:7">
      <c r="A5185" s="521"/>
      <c r="B5185" s="521"/>
      <c r="C5185" s="525"/>
      <c r="D5185" s="521"/>
      <c r="E5185" s="521"/>
      <c r="F5185" s="526"/>
      <c r="G5185" s="521"/>
    </row>
    <row r="5186" spans="1:7">
      <c r="A5186" s="521"/>
      <c r="B5186" s="521"/>
      <c r="C5186" s="525"/>
      <c r="D5186" s="521"/>
      <c r="E5186" s="521"/>
      <c r="F5186" s="526"/>
      <c r="G5186" s="521"/>
    </row>
    <row r="5187" spans="1:7">
      <c r="A5187" s="521"/>
      <c r="B5187" s="521"/>
      <c r="C5187" s="525"/>
      <c r="D5187" s="521"/>
      <c r="E5187" s="521"/>
      <c r="F5187" s="526"/>
      <c r="G5187" s="521"/>
    </row>
    <row r="5188" spans="1:7">
      <c r="A5188" s="521"/>
      <c r="B5188" s="521"/>
      <c r="C5188" s="525"/>
      <c r="D5188" s="521"/>
      <c r="E5188" s="521"/>
      <c r="F5188" s="526"/>
      <c r="G5188" s="521"/>
    </row>
    <row r="5189" spans="1:7">
      <c r="A5189" s="521"/>
      <c r="B5189" s="521"/>
      <c r="C5189" s="525"/>
      <c r="D5189" s="521"/>
      <c r="E5189" s="521"/>
      <c r="F5189" s="526"/>
      <c r="G5189" s="521"/>
    </row>
    <row r="5190" spans="1:7">
      <c r="A5190" s="521"/>
      <c r="B5190" s="521"/>
      <c r="C5190" s="525"/>
      <c r="D5190" s="521"/>
      <c r="E5190" s="521"/>
      <c r="F5190" s="526"/>
      <c r="G5190" s="521"/>
    </row>
    <row r="5191" spans="1:7">
      <c r="A5191" s="521"/>
      <c r="B5191" s="521"/>
      <c r="C5191" s="525"/>
      <c r="D5191" s="521"/>
      <c r="E5191" s="521"/>
      <c r="F5191" s="526"/>
      <c r="G5191" s="521"/>
    </row>
    <row r="5192" spans="1:7">
      <c r="A5192" s="521"/>
      <c r="B5192" s="521"/>
      <c r="C5192" s="525"/>
      <c r="D5192" s="521"/>
      <c r="E5192" s="521"/>
      <c r="F5192" s="526"/>
      <c r="G5192" s="521"/>
    </row>
    <row r="5193" spans="1:7">
      <c r="A5193" s="521"/>
      <c r="B5193" s="521"/>
      <c r="C5193" s="525"/>
      <c r="D5193" s="521"/>
      <c r="E5193" s="521"/>
      <c r="F5193" s="526"/>
      <c r="G5193" s="521"/>
    </row>
    <row r="5194" spans="1:7">
      <c r="A5194" s="521"/>
      <c r="B5194" s="521"/>
      <c r="C5194" s="525"/>
      <c r="D5194" s="521"/>
      <c r="E5194" s="521"/>
      <c r="F5194" s="526"/>
      <c r="G5194" s="521"/>
    </row>
    <row r="5195" spans="1:7">
      <c r="A5195" s="521"/>
      <c r="B5195" s="521"/>
      <c r="C5195" s="525"/>
      <c r="D5195" s="521"/>
      <c r="E5195" s="521"/>
      <c r="F5195" s="526"/>
      <c r="G5195" s="521"/>
    </row>
    <row r="5196" spans="1:7">
      <c r="A5196" s="521"/>
      <c r="B5196" s="521"/>
      <c r="C5196" s="525"/>
      <c r="D5196" s="521"/>
      <c r="E5196" s="521"/>
      <c r="F5196" s="526"/>
      <c r="G5196" s="521"/>
    </row>
    <row r="5197" spans="1:7">
      <c r="A5197" s="521"/>
      <c r="B5197" s="521"/>
      <c r="C5197" s="525"/>
      <c r="D5197" s="521"/>
      <c r="E5197" s="521"/>
      <c r="F5197" s="526"/>
      <c r="G5197" s="521"/>
    </row>
    <row r="5198" spans="1:7">
      <c r="A5198" s="521"/>
      <c r="B5198" s="521"/>
      <c r="C5198" s="525"/>
      <c r="D5198" s="521"/>
      <c r="E5198" s="521"/>
      <c r="F5198" s="526"/>
      <c r="G5198" s="521"/>
    </row>
    <row r="5199" spans="1:7">
      <c r="A5199" s="521"/>
      <c r="B5199" s="521"/>
      <c r="C5199" s="525"/>
      <c r="D5199" s="521"/>
      <c r="E5199" s="521"/>
      <c r="F5199" s="526"/>
      <c r="G5199" s="521"/>
    </row>
    <row r="5200" spans="1:7">
      <c r="A5200" s="521"/>
      <c r="B5200" s="521"/>
      <c r="C5200" s="525"/>
      <c r="D5200" s="521"/>
      <c r="E5200" s="521"/>
      <c r="F5200" s="526"/>
      <c r="G5200" s="521"/>
    </row>
    <row r="5201" spans="1:7">
      <c r="A5201" s="521"/>
      <c r="B5201" s="521"/>
      <c r="C5201" s="525"/>
      <c r="D5201" s="521"/>
      <c r="E5201" s="521"/>
      <c r="F5201" s="526"/>
      <c r="G5201" s="521"/>
    </row>
    <row r="5202" spans="1:7">
      <c r="A5202" s="521"/>
      <c r="B5202" s="521"/>
      <c r="C5202" s="525"/>
      <c r="D5202" s="521"/>
      <c r="E5202" s="521"/>
      <c r="F5202" s="526"/>
      <c r="G5202" s="521"/>
    </row>
    <row r="5203" spans="1:7">
      <c r="A5203" s="521"/>
      <c r="B5203" s="521"/>
      <c r="C5203" s="525"/>
      <c r="D5203" s="521"/>
      <c r="E5203" s="521"/>
      <c r="F5203" s="526"/>
      <c r="G5203" s="521"/>
    </row>
    <row r="5204" spans="1:7">
      <c r="A5204" s="521"/>
      <c r="B5204" s="521"/>
      <c r="C5204" s="525"/>
      <c r="D5204" s="521"/>
      <c r="E5204" s="521"/>
      <c r="F5204" s="526"/>
      <c r="G5204" s="521"/>
    </row>
    <row r="5205" spans="1:7">
      <c r="A5205" s="521"/>
      <c r="B5205" s="521"/>
      <c r="C5205" s="525"/>
      <c r="D5205" s="521"/>
      <c r="E5205" s="521"/>
      <c r="F5205" s="526"/>
      <c r="G5205" s="521"/>
    </row>
    <row r="5206" spans="1:7">
      <c r="A5206" s="521"/>
      <c r="B5206" s="521"/>
      <c r="C5206" s="525"/>
      <c r="D5206" s="521"/>
      <c r="E5206" s="521"/>
      <c r="F5206" s="526"/>
      <c r="G5206" s="521"/>
    </row>
    <row r="5207" spans="1:7">
      <c r="A5207" s="521"/>
      <c r="B5207" s="521"/>
      <c r="C5207" s="525"/>
      <c r="D5207" s="521"/>
      <c r="E5207" s="521"/>
      <c r="F5207" s="526"/>
      <c r="G5207" s="521"/>
    </row>
    <row r="5208" spans="1:7">
      <c r="A5208" s="521"/>
      <c r="B5208" s="521"/>
      <c r="C5208" s="525"/>
      <c r="D5208" s="521"/>
      <c r="E5208" s="521"/>
      <c r="F5208" s="526"/>
      <c r="G5208" s="521"/>
    </row>
    <row r="5209" spans="1:7">
      <c r="A5209" s="521"/>
      <c r="B5209" s="521"/>
      <c r="C5209" s="525"/>
      <c r="D5209" s="521"/>
      <c r="E5209" s="521"/>
      <c r="F5209" s="526"/>
      <c r="G5209" s="521"/>
    </row>
    <row r="5210" spans="1:7">
      <c r="A5210" s="521"/>
      <c r="B5210" s="521"/>
      <c r="C5210" s="525"/>
      <c r="D5210" s="521"/>
      <c r="E5210" s="521"/>
      <c r="F5210" s="526"/>
      <c r="G5210" s="521"/>
    </row>
    <row r="5211" spans="1:7">
      <c r="A5211" s="521"/>
      <c r="B5211" s="521"/>
      <c r="C5211" s="525"/>
      <c r="D5211" s="521"/>
      <c r="E5211" s="521"/>
      <c r="F5211" s="526"/>
      <c r="G5211" s="521"/>
    </row>
    <row r="5212" spans="1:7">
      <c r="A5212" s="521"/>
      <c r="B5212" s="521"/>
      <c r="C5212" s="525"/>
      <c r="D5212" s="521"/>
      <c r="E5212" s="521"/>
      <c r="F5212" s="526"/>
      <c r="G5212" s="521"/>
    </row>
    <row r="5213" spans="1:7">
      <c r="A5213" s="521"/>
      <c r="B5213" s="521"/>
      <c r="C5213" s="525"/>
      <c r="D5213" s="521"/>
      <c r="E5213" s="521"/>
      <c r="F5213" s="526"/>
      <c r="G5213" s="521"/>
    </row>
    <row r="5214" spans="1:7">
      <c r="A5214" s="521"/>
      <c r="B5214" s="521"/>
      <c r="C5214" s="525"/>
      <c r="D5214" s="521"/>
      <c r="E5214" s="521"/>
      <c r="F5214" s="526"/>
      <c r="G5214" s="521"/>
    </row>
    <row r="5215" spans="1:7">
      <c r="A5215" s="521"/>
      <c r="B5215" s="521"/>
      <c r="C5215" s="525"/>
      <c r="D5215" s="521"/>
      <c r="E5215" s="521"/>
      <c r="F5215" s="526"/>
      <c r="G5215" s="521"/>
    </row>
    <row r="5216" spans="1:7">
      <c r="A5216" s="521"/>
      <c r="B5216" s="521"/>
      <c r="C5216" s="525"/>
      <c r="D5216" s="521"/>
      <c r="E5216" s="521"/>
      <c r="F5216" s="526"/>
      <c r="G5216" s="521"/>
    </row>
    <row r="5217" spans="1:7">
      <c r="A5217" s="521"/>
      <c r="B5217" s="521"/>
      <c r="C5217" s="525"/>
      <c r="D5217" s="521"/>
      <c r="E5217" s="521"/>
      <c r="F5217" s="526"/>
      <c r="G5217" s="521"/>
    </row>
    <row r="5218" spans="1:7">
      <c r="A5218" s="521"/>
      <c r="B5218" s="521"/>
      <c r="C5218" s="525"/>
      <c r="D5218" s="521"/>
      <c r="E5218" s="521"/>
      <c r="F5218" s="526"/>
      <c r="G5218" s="521"/>
    </row>
    <row r="5219" spans="1:7">
      <c r="A5219" s="521"/>
      <c r="B5219" s="521"/>
      <c r="C5219" s="525"/>
      <c r="D5219" s="521"/>
      <c r="E5219" s="521"/>
      <c r="F5219" s="526"/>
      <c r="G5219" s="521"/>
    </row>
    <row r="5220" spans="1:7">
      <c r="A5220" s="521"/>
      <c r="B5220" s="521"/>
      <c r="C5220" s="525"/>
      <c r="D5220" s="521"/>
      <c r="E5220" s="521"/>
      <c r="F5220" s="526"/>
      <c r="G5220" s="521"/>
    </row>
    <row r="5221" spans="1:7">
      <c r="A5221" s="521"/>
      <c r="B5221" s="521"/>
      <c r="C5221" s="525"/>
      <c r="D5221" s="521"/>
      <c r="E5221" s="521"/>
      <c r="F5221" s="526"/>
      <c r="G5221" s="521"/>
    </row>
    <row r="5222" spans="1:7">
      <c r="A5222" s="521"/>
      <c r="B5222" s="521"/>
      <c r="C5222" s="525"/>
      <c r="D5222" s="521"/>
      <c r="E5222" s="521"/>
      <c r="F5222" s="526"/>
      <c r="G5222" s="521"/>
    </row>
    <row r="5223" spans="1:7">
      <c r="A5223" s="521"/>
      <c r="B5223" s="521"/>
      <c r="C5223" s="525"/>
      <c r="D5223" s="521"/>
      <c r="E5223" s="521"/>
      <c r="F5223" s="526"/>
      <c r="G5223" s="521"/>
    </row>
    <row r="5224" spans="1:7">
      <c r="A5224" s="521"/>
      <c r="B5224" s="521"/>
      <c r="C5224" s="525"/>
      <c r="D5224" s="521"/>
      <c r="E5224" s="521"/>
      <c r="F5224" s="526"/>
      <c r="G5224" s="521"/>
    </row>
    <row r="5225" spans="1:7">
      <c r="A5225" s="521"/>
      <c r="B5225" s="521"/>
      <c r="C5225" s="525"/>
      <c r="D5225" s="521"/>
      <c r="E5225" s="521"/>
      <c r="F5225" s="526"/>
      <c r="G5225" s="521"/>
    </row>
    <row r="5226" spans="1:7">
      <c r="A5226" s="521"/>
      <c r="B5226" s="521"/>
      <c r="C5226" s="525"/>
      <c r="D5226" s="521"/>
      <c r="E5226" s="521"/>
      <c r="F5226" s="526"/>
      <c r="G5226" s="521"/>
    </row>
    <row r="5227" spans="1:7">
      <c r="A5227" s="521"/>
      <c r="B5227" s="521"/>
      <c r="C5227" s="525"/>
      <c r="D5227" s="521"/>
      <c r="E5227" s="521"/>
      <c r="F5227" s="526"/>
      <c r="G5227" s="521"/>
    </row>
    <row r="5228" spans="1:7">
      <c r="A5228" s="521"/>
      <c r="B5228" s="521"/>
      <c r="C5228" s="525"/>
      <c r="D5228" s="521"/>
      <c r="E5228" s="521"/>
      <c r="F5228" s="526"/>
      <c r="G5228" s="521"/>
    </row>
    <row r="5229" spans="1:7">
      <c r="A5229" s="521"/>
      <c r="B5229" s="521"/>
      <c r="C5229" s="525"/>
      <c r="D5229" s="521"/>
      <c r="E5229" s="521"/>
      <c r="F5229" s="526"/>
      <c r="G5229" s="521"/>
    </row>
    <row r="5230" spans="1:7">
      <c r="A5230" s="521"/>
      <c r="B5230" s="521"/>
      <c r="C5230" s="525"/>
      <c r="D5230" s="521"/>
      <c r="E5230" s="521"/>
      <c r="F5230" s="526"/>
      <c r="G5230" s="521"/>
    </row>
    <row r="5231" spans="1:7">
      <c r="A5231" s="521"/>
      <c r="B5231" s="521"/>
      <c r="C5231" s="525"/>
      <c r="D5231" s="521"/>
      <c r="E5231" s="521"/>
      <c r="F5231" s="526"/>
      <c r="G5231" s="521"/>
    </row>
    <row r="5232" spans="1:7">
      <c r="A5232" s="521"/>
      <c r="B5232" s="521"/>
      <c r="C5232" s="525"/>
      <c r="D5232" s="521"/>
      <c r="E5232" s="521"/>
      <c r="F5232" s="526"/>
      <c r="G5232" s="521"/>
    </row>
    <row r="5233" spans="1:7">
      <c r="A5233" s="521"/>
      <c r="B5233" s="521"/>
      <c r="C5233" s="525"/>
      <c r="D5233" s="521"/>
      <c r="E5233" s="521"/>
      <c r="F5233" s="526"/>
      <c r="G5233" s="521"/>
    </row>
    <row r="5234" spans="1:7">
      <c r="A5234" s="521"/>
      <c r="B5234" s="521"/>
      <c r="C5234" s="525"/>
      <c r="D5234" s="521"/>
      <c r="E5234" s="521"/>
      <c r="F5234" s="526"/>
      <c r="G5234" s="521"/>
    </row>
    <row r="5235" spans="1:7">
      <c r="A5235" s="521"/>
      <c r="B5235" s="521"/>
      <c r="C5235" s="525"/>
      <c r="D5235" s="521"/>
      <c r="E5235" s="521"/>
      <c r="F5235" s="526"/>
      <c r="G5235" s="521"/>
    </row>
    <row r="5236" spans="1:7">
      <c r="A5236" s="521"/>
      <c r="B5236" s="521"/>
      <c r="C5236" s="525"/>
      <c r="D5236" s="521"/>
      <c r="E5236" s="521"/>
      <c r="F5236" s="526"/>
      <c r="G5236" s="521"/>
    </row>
    <row r="5237" spans="1:7">
      <c r="A5237" s="521"/>
      <c r="B5237" s="521"/>
      <c r="C5237" s="525"/>
      <c r="D5237" s="521"/>
      <c r="E5237" s="521"/>
      <c r="F5237" s="526"/>
      <c r="G5237" s="521"/>
    </row>
    <row r="5238" spans="1:7">
      <c r="A5238" s="521"/>
      <c r="B5238" s="521"/>
      <c r="C5238" s="525"/>
      <c r="D5238" s="521"/>
      <c r="E5238" s="521"/>
      <c r="F5238" s="526"/>
      <c r="G5238" s="521"/>
    </row>
    <row r="5239" spans="1:7">
      <c r="A5239" s="521"/>
      <c r="B5239" s="521"/>
      <c r="C5239" s="525"/>
      <c r="D5239" s="521"/>
      <c r="E5239" s="521"/>
      <c r="F5239" s="526"/>
      <c r="G5239" s="521"/>
    </row>
    <row r="5240" spans="1:7">
      <c r="A5240" s="521"/>
      <c r="B5240" s="521"/>
      <c r="C5240" s="525"/>
      <c r="D5240" s="521"/>
      <c r="E5240" s="521"/>
      <c r="F5240" s="526"/>
      <c r="G5240" s="521"/>
    </row>
    <row r="5241" spans="1:7">
      <c r="A5241" s="521"/>
      <c r="B5241" s="521"/>
      <c r="C5241" s="525"/>
      <c r="D5241" s="521"/>
      <c r="E5241" s="521"/>
      <c r="F5241" s="526"/>
      <c r="G5241" s="521"/>
    </row>
    <row r="5242" spans="1:7">
      <c r="A5242" s="521"/>
      <c r="B5242" s="521"/>
      <c r="C5242" s="525"/>
      <c r="D5242" s="521"/>
      <c r="E5242" s="521"/>
      <c r="F5242" s="526"/>
      <c r="G5242" s="521"/>
    </row>
    <row r="5243" spans="1:7">
      <c r="A5243" s="521"/>
      <c r="B5243" s="521"/>
      <c r="C5243" s="525"/>
      <c r="D5243" s="521"/>
      <c r="E5243" s="521"/>
      <c r="F5243" s="526"/>
      <c r="G5243" s="521"/>
    </row>
    <row r="5244" spans="1:7">
      <c r="A5244" s="521"/>
      <c r="B5244" s="521"/>
      <c r="C5244" s="525"/>
      <c r="D5244" s="521"/>
      <c r="E5244" s="521"/>
      <c r="F5244" s="526"/>
      <c r="G5244" s="521"/>
    </row>
    <row r="5245" spans="1:7">
      <c r="A5245" s="521"/>
      <c r="B5245" s="521"/>
      <c r="C5245" s="525"/>
      <c r="D5245" s="521"/>
      <c r="E5245" s="521"/>
      <c r="F5245" s="526"/>
      <c r="G5245" s="521"/>
    </row>
    <row r="5246" spans="1:7">
      <c r="A5246" s="521"/>
      <c r="B5246" s="521"/>
      <c r="C5246" s="525"/>
      <c r="D5246" s="521"/>
      <c r="E5246" s="521"/>
      <c r="F5246" s="526"/>
      <c r="G5246" s="521"/>
    </row>
    <row r="5247" spans="1:7">
      <c r="A5247" s="521"/>
      <c r="B5247" s="521"/>
      <c r="C5247" s="525"/>
      <c r="D5247" s="521"/>
      <c r="E5247" s="521"/>
      <c r="F5247" s="526"/>
      <c r="G5247" s="521"/>
    </row>
    <row r="5248" spans="1:7">
      <c r="A5248" s="521"/>
      <c r="B5248" s="521"/>
      <c r="C5248" s="525"/>
      <c r="D5248" s="521"/>
      <c r="E5248" s="521"/>
      <c r="F5248" s="526"/>
      <c r="G5248" s="521"/>
    </row>
    <row r="5249" spans="1:7">
      <c r="A5249" s="521"/>
      <c r="B5249" s="521"/>
      <c r="C5249" s="525"/>
      <c r="D5249" s="521"/>
      <c r="E5249" s="521"/>
      <c r="F5249" s="526"/>
      <c r="G5249" s="521"/>
    </row>
    <row r="5250" spans="1:7">
      <c r="A5250" s="521"/>
      <c r="B5250" s="521"/>
      <c r="C5250" s="525"/>
      <c r="D5250" s="521"/>
      <c r="E5250" s="521"/>
      <c r="F5250" s="526"/>
      <c r="G5250" s="521"/>
    </row>
    <row r="5251" spans="1:7">
      <c r="A5251" s="521"/>
      <c r="B5251" s="521"/>
      <c r="C5251" s="525"/>
      <c r="D5251" s="521"/>
      <c r="E5251" s="521"/>
      <c r="F5251" s="526"/>
      <c r="G5251" s="521"/>
    </row>
    <row r="5252" spans="1:7">
      <c r="A5252" s="521"/>
      <c r="B5252" s="521"/>
      <c r="C5252" s="525"/>
      <c r="D5252" s="521"/>
      <c r="E5252" s="521"/>
      <c r="F5252" s="526"/>
      <c r="G5252" s="521"/>
    </row>
    <row r="5253" spans="1:7">
      <c r="A5253" s="521"/>
      <c r="B5253" s="521"/>
      <c r="C5253" s="525"/>
      <c r="D5253" s="521"/>
      <c r="E5253" s="521"/>
      <c r="F5253" s="526"/>
      <c r="G5253" s="521"/>
    </row>
    <row r="5254" spans="1:7">
      <c r="A5254" s="521"/>
      <c r="B5254" s="521"/>
      <c r="C5254" s="525"/>
      <c r="D5254" s="521"/>
      <c r="E5254" s="521"/>
      <c r="F5254" s="526"/>
      <c r="G5254" s="521"/>
    </row>
    <row r="5255" spans="1:7">
      <c r="A5255" s="521"/>
      <c r="B5255" s="521"/>
      <c r="C5255" s="525"/>
      <c r="D5255" s="521"/>
      <c r="E5255" s="521"/>
      <c r="F5255" s="526"/>
      <c r="G5255" s="521"/>
    </row>
    <row r="5256" spans="1:7">
      <c r="A5256" s="521"/>
      <c r="B5256" s="521"/>
      <c r="C5256" s="525"/>
      <c r="D5256" s="521"/>
      <c r="E5256" s="521"/>
      <c r="F5256" s="526"/>
      <c r="G5256" s="521"/>
    </row>
    <row r="5257" spans="1:7">
      <c r="A5257" s="521"/>
      <c r="B5257" s="521"/>
      <c r="C5257" s="525"/>
      <c r="D5257" s="521"/>
      <c r="E5257" s="521"/>
      <c r="F5257" s="526"/>
      <c r="G5257" s="521"/>
    </row>
    <row r="5258" spans="1:7">
      <c r="A5258" s="521"/>
      <c r="B5258" s="521"/>
      <c r="C5258" s="525"/>
      <c r="D5258" s="521"/>
      <c r="E5258" s="521"/>
      <c r="F5258" s="526"/>
      <c r="G5258" s="521"/>
    </row>
    <row r="5259" spans="1:7">
      <c r="A5259" s="521"/>
      <c r="B5259" s="521"/>
      <c r="C5259" s="525"/>
      <c r="D5259" s="521"/>
      <c r="E5259" s="521"/>
      <c r="F5259" s="526"/>
      <c r="G5259" s="521"/>
    </row>
    <row r="5260" spans="1:7">
      <c r="A5260" s="521"/>
      <c r="B5260" s="521"/>
      <c r="C5260" s="525"/>
      <c r="D5260" s="521"/>
      <c r="E5260" s="521"/>
      <c r="F5260" s="526"/>
      <c r="G5260" s="521"/>
    </row>
    <row r="5261" spans="1:7">
      <c r="A5261" s="521"/>
      <c r="B5261" s="521"/>
      <c r="C5261" s="525"/>
      <c r="D5261" s="521"/>
      <c r="E5261" s="521"/>
      <c r="F5261" s="526"/>
      <c r="G5261" s="521"/>
    </row>
    <row r="5262" spans="1:7">
      <c r="A5262" s="521"/>
      <c r="B5262" s="521"/>
      <c r="C5262" s="525"/>
      <c r="D5262" s="521"/>
      <c r="E5262" s="521"/>
      <c r="F5262" s="526"/>
      <c r="G5262" s="521"/>
    </row>
    <row r="5263" spans="1:7">
      <c r="A5263" s="521"/>
      <c r="B5263" s="521"/>
      <c r="C5263" s="525"/>
      <c r="D5263" s="521"/>
      <c r="E5263" s="521"/>
      <c r="F5263" s="526"/>
      <c r="G5263" s="521"/>
    </row>
    <row r="5264" spans="1:7">
      <c r="A5264" s="521"/>
      <c r="B5264" s="521"/>
      <c r="C5264" s="525"/>
      <c r="D5264" s="521"/>
      <c r="E5264" s="521"/>
      <c r="F5264" s="526"/>
      <c r="G5264" s="521"/>
    </row>
    <row r="5265" spans="1:7">
      <c r="A5265" s="521"/>
      <c r="B5265" s="521"/>
      <c r="C5265" s="525"/>
      <c r="D5265" s="521"/>
      <c r="E5265" s="521"/>
      <c r="F5265" s="526"/>
      <c r="G5265" s="521"/>
    </row>
    <row r="5266" spans="1:7">
      <c r="A5266" s="521"/>
      <c r="B5266" s="521"/>
      <c r="C5266" s="525"/>
      <c r="D5266" s="521"/>
      <c r="E5266" s="521"/>
      <c r="F5266" s="526"/>
      <c r="G5266" s="521"/>
    </row>
    <row r="5267" spans="1:7">
      <c r="A5267" s="521"/>
      <c r="B5267" s="521"/>
      <c r="C5267" s="525"/>
      <c r="D5267" s="521"/>
      <c r="E5267" s="521"/>
      <c r="F5267" s="526"/>
      <c r="G5267" s="521"/>
    </row>
    <row r="5268" spans="1:7">
      <c r="A5268" s="521"/>
      <c r="B5268" s="521"/>
      <c r="C5268" s="525"/>
      <c r="D5268" s="521"/>
      <c r="E5268" s="521"/>
      <c r="F5268" s="526"/>
      <c r="G5268" s="521"/>
    </row>
    <row r="5269" spans="1:7">
      <c r="A5269" s="521"/>
      <c r="B5269" s="521"/>
      <c r="C5269" s="525"/>
      <c r="D5269" s="521"/>
      <c r="E5269" s="521"/>
      <c r="F5269" s="526"/>
      <c r="G5269" s="521"/>
    </row>
    <row r="5270" spans="1:7">
      <c r="A5270" s="521"/>
      <c r="B5270" s="521"/>
      <c r="C5270" s="525"/>
      <c r="D5270" s="521"/>
      <c r="E5270" s="521"/>
      <c r="F5270" s="526"/>
      <c r="G5270" s="521"/>
    </row>
    <row r="5271" spans="1:7">
      <c r="A5271" s="521"/>
      <c r="B5271" s="521"/>
      <c r="C5271" s="525"/>
      <c r="D5271" s="521"/>
      <c r="E5271" s="521"/>
      <c r="F5271" s="526"/>
      <c r="G5271" s="521"/>
    </row>
    <row r="5272" spans="1:7">
      <c r="A5272" s="521"/>
      <c r="B5272" s="521"/>
      <c r="C5272" s="525"/>
      <c r="D5272" s="521"/>
      <c r="E5272" s="521"/>
      <c r="F5272" s="526"/>
      <c r="G5272" s="521"/>
    </row>
    <row r="5273" spans="1:7">
      <c r="A5273" s="521"/>
      <c r="B5273" s="521"/>
      <c r="C5273" s="525"/>
      <c r="D5273" s="521"/>
      <c r="E5273" s="521"/>
      <c r="F5273" s="526"/>
      <c r="G5273" s="521"/>
    </row>
    <row r="5274" spans="1:7">
      <c r="A5274" s="521"/>
      <c r="B5274" s="521"/>
      <c r="C5274" s="525"/>
      <c r="D5274" s="521"/>
      <c r="E5274" s="521"/>
      <c r="F5274" s="526"/>
      <c r="G5274" s="521"/>
    </row>
    <row r="5275" spans="1:7">
      <c r="A5275" s="521"/>
      <c r="B5275" s="521"/>
      <c r="C5275" s="525"/>
      <c r="D5275" s="521"/>
      <c r="E5275" s="521"/>
      <c r="F5275" s="526"/>
      <c r="G5275" s="521"/>
    </row>
    <row r="5276" spans="1:7">
      <c r="A5276" s="521"/>
      <c r="B5276" s="521"/>
      <c r="C5276" s="525"/>
      <c r="D5276" s="521"/>
      <c r="E5276" s="521"/>
      <c r="F5276" s="526"/>
      <c r="G5276" s="521"/>
    </row>
    <row r="5277" spans="1:7">
      <c r="A5277" s="521"/>
      <c r="B5277" s="521"/>
      <c r="C5277" s="525"/>
      <c r="D5277" s="521"/>
      <c r="E5277" s="521"/>
      <c r="F5277" s="526"/>
      <c r="G5277" s="521"/>
    </row>
    <row r="5278" spans="1:7">
      <c r="A5278" s="521"/>
      <c r="B5278" s="521"/>
      <c r="C5278" s="525"/>
      <c r="D5278" s="521"/>
      <c r="E5278" s="521"/>
      <c r="F5278" s="526"/>
      <c r="G5278" s="521"/>
    </row>
    <row r="5279" spans="1:7">
      <c r="A5279" s="521"/>
      <c r="B5279" s="521"/>
      <c r="C5279" s="525"/>
      <c r="D5279" s="521"/>
      <c r="E5279" s="521"/>
      <c r="F5279" s="526"/>
      <c r="G5279" s="521"/>
    </row>
    <row r="5280" spans="1:7">
      <c r="A5280" s="521"/>
      <c r="B5280" s="521"/>
      <c r="C5280" s="525"/>
      <c r="D5280" s="521"/>
      <c r="E5280" s="521"/>
      <c r="F5280" s="526"/>
      <c r="G5280" s="521"/>
    </row>
    <row r="5281" spans="1:7">
      <c r="A5281" s="521"/>
      <c r="B5281" s="521"/>
      <c r="C5281" s="525"/>
      <c r="D5281" s="521"/>
      <c r="E5281" s="521"/>
      <c r="F5281" s="526"/>
      <c r="G5281" s="521"/>
    </row>
    <row r="5282" spans="1:7">
      <c r="A5282" s="521"/>
      <c r="B5282" s="521"/>
      <c r="C5282" s="525"/>
      <c r="D5282" s="521"/>
      <c r="E5282" s="521"/>
      <c r="F5282" s="526"/>
      <c r="G5282" s="521"/>
    </row>
    <row r="5283" spans="1:7">
      <c r="A5283" s="521"/>
      <c r="B5283" s="521"/>
      <c r="C5283" s="525"/>
      <c r="D5283" s="521"/>
      <c r="E5283" s="521"/>
      <c r="F5283" s="526"/>
      <c r="G5283" s="521"/>
    </row>
    <row r="5284" spans="1:7">
      <c r="A5284" s="521"/>
      <c r="B5284" s="521"/>
      <c r="C5284" s="525"/>
      <c r="D5284" s="521"/>
      <c r="E5284" s="521"/>
      <c r="F5284" s="526"/>
      <c r="G5284" s="521"/>
    </row>
    <row r="5285" spans="1:7">
      <c r="A5285" s="521"/>
      <c r="B5285" s="521"/>
      <c r="C5285" s="525"/>
      <c r="D5285" s="521"/>
      <c r="E5285" s="521"/>
      <c r="F5285" s="526"/>
      <c r="G5285" s="521"/>
    </row>
    <row r="5286" spans="1:7">
      <c r="A5286" s="521"/>
      <c r="B5286" s="521"/>
      <c r="C5286" s="525"/>
      <c r="D5286" s="521"/>
      <c r="E5286" s="521"/>
      <c r="F5286" s="526"/>
      <c r="G5286" s="521"/>
    </row>
    <row r="5287" spans="1:7">
      <c r="A5287" s="521"/>
      <c r="B5287" s="521"/>
      <c r="C5287" s="525"/>
      <c r="D5287" s="521"/>
      <c r="E5287" s="521"/>
      <c r="F5287" s="526"/>
      <c r="G5287" s="521"/>
    </row>
    <row r="5288" spans="1:7">
      <c r="A5288" s="521"/>
      <c r="B5288" s="521"/>
      <c r="C5288" s="525"/>
      <c r="D5288" s="521"/>
      <c r="E5288" s="521"/>
      <c r="F5288" s="526"/>
      <c r="G5288" s="521"/>
    </row>
    <row r="5289" spans="1:7">
      <c r="A5289" s="521"/>
      <c r="B5289" s="521"/>
      <c r="C5289" s="525"/>
      <c r="D5289" s="521"/>
      <c r="E5289" s="521"/>
      <c r="F5289" s="526"/>
      <c r="G5289" s="521"/>
    </row>
    <row r="5290" spans="1:7">
      <c r="A5290" s="521"/>
      <c r="B5290" s="521"/>
      <c r="C5290" s="525"/>
      <c r="D5290" s="521"/>
      <c r="E5290" s="521"/>
      <c r="F5290" s="526"/>
      <c r="G5290" s="521"/>
    </row>
    <row r="5291" spans="1:7">
      <c r="A5291" s="521"/>
      <c r="B5291" s="521"/>
      <c r="C5291" s="525"/>
      <c r="D5291" s="521"/>
      <c r="E5291" s="521"/>
      <c r="F5291" s="526"/>
      <c r="G5291" s="521"/>
    </row>
    <row r="5292" spans="1:7">
      <c r="A5292" s="521"/>
      <c r="B5292" s="521"/>
      <c r="C5292" s="525"/>
      <c r="D5292" s="521"/>
      <c r="E5292" s="521"/>
      <c r="F5292" s="526"/>
      <c r="G5292" s="521"/>
    </row>
    <row r="5293" spans="1:7">
      <c r="A5293" s="521"/>
      <c r="B5293" s="521"/>
      <c r="C5293" s="525"/>
      <c r="D5293" s="521"/>
      <c r="E5293" s="521"/>
      <c r="F5293" s="526"/>
      <c r="G5293" s="521"/>
    </row>
    <row r="5294" spans="1:7">
      <c r="A5294" s="521"/>
      <c r="B5294" s="521"/>
      <c r="C5294" s="525"/>
      <c r="D5294" s="521"/>
      <c r="E5294" s="521"/>
      <c r="F5294" s="526"/>
      <c r="G5294" s="521"/>
    </row>
    <row r="5295" spans="1:7">
      <c r="A5295" s="521"/>
      <c r="B5295" s="521"/>
      <c r="C5295" s="525"/>
      <c r="D5295" s="521"/>
      <c r="E5295" s="521"/>
      <c r="F5295" s="526"/>
      <c r="G5295" s="521"/>
    </row>
    <row r="5296" spans="1:7">
      <c r="A5296" s="521"/>
      <c r="B5296" s="521"/>
      <c r="C5296" s="525"/>
      <c r="D5296" s="521"/>
      <c r="E5296" s="521"/>
      <c r="F5296" s="526"/>
      <c r="G5296" s="521"/>
    </row>
    <row r="5297" spans="1:7">
      <c r="A5297" s="521"/>
      <c r="B5297" s="521"/>
      <c r="C5297" s="525"/>
      <c r="D5297" s="521"/>
      <c r="E5297" s="521"/>
      <c r="F5297" s="526"/>
      <c r="G5297" s="521"/>
    </row>
    <row r="5298" spans="1:7">
      <c r="A5298" s="521"/>
      <c r="B5298" s="521"/>
      <c r="C5298" s="525"/>
      <c r="D5298" s="521"/>
      <c r="E5298" s="521"/>
      <c r="F5298" s="526"/>
      <c r="G5298" s="521"/>
    </row>
    <row r="5299" spans="1:7">
      <c r="A5299" s="521"/>
      <c r="B5299" s="521"/>
      <c r="C5299" s="525"/>
      <c r="D5299" s="521"/>
      <c r="E5299" s="521"/>
      <c r="F5299" s="526"/>
      <c r="G5299" s="521"/>
    </row>
    <row r="5300" spans="1:7">
      <c r="A5300" s="521"/>
      <c r="B5300" s="521"/>
      <c r="C5300" s="525"/>
      <c r="D5300" s="521"/>
      <c r="E5300" s="521"/>
      <c r="F5300" s="526"/>
      <c r="G5300" s="521"/>
    </row>
    <row r="5301" spans="1:7">
      <c r="A5301" s="521"/>
      <c r="B5301" s="521"/>
      <c r="C5301" s="525"/>
      <c r="D5301" s="521"/>
      <c r="E5301" s="521"/>
      <c r="F5301" s="526"/>
      <c r="G5301" s="521"/>
    </row>
    <row r="5302" spans="1:7">
      <c r="A5302" s="521"/>
      <c r="B5302" s="521"/>
      <c r="C5302" s="525"/>
      <c r="D5302" s="521"/>
      <c r="E5302" s="521"/>
      <c r="F5302" s="526"/>
      <c r="G5302" s="521"/>
    </row>
    <row r="5303" spans="1:7">
      <c r="A5303" s="521"/>
      <c r="B5303" s="521"/>
      <c r="C5303" s="525"/>
      <c r="D5303" s="521"/>
      <c r="E5303" s="521"/>
      <c r="F5303" s="526"/>
      <c r="G5303" s="521"/>
    </row>
    <row r="5304" spans="1:7">
      <c r="A5304" s="521"/>
      <c r="B5304" s="521"/>
      <c r="C5304" s="525"/>
      <c r="D5304" s="521"/>
      <c r="E5304" s="521"/>
      <c r="F5304" s="526"/>
      <c r="G5304" s="521"/>
    </row>
    <row r="5305" spans="1:7">
      <c r="A5305" s="521"/>
      <c r="B5305" s="521"/>
      <c r="C5305" s="525"/>
      <c r="D5305" s="521"/>
      <c r="E5305" s="521"/>
      <c r="F5305" s="526"/>
      <c r="G5305" s="521"/>
    </row>
    <row r="5306" spans="1:7">
      <c r="A5306" s="521"/>
      <c r="B5306" s="521"/>
      <c r="C5306" s="525"/>
      <c r="D5306" s="521"/>
      <c r="E5306" s="521"/>
      <c r="F5306" s="526"/>
      <c r="G5306" s="521"/>
    </row>
    <row r="5307" spans="1:7">
      <c r="A5307" s="521"/>
      <c r="B5307" s="521"/>
      <c r="C5307" s="525"/>
      <c r="D5307" s="521"/>
      <c r="E5307" s="521"/>
      <c r="F5307" s="526"/>
      <c r="G5307" s="521"/>
    </row>
    <row r="5308" spans="1:7">
      <c r="A5308" s="521"/>
      <c r="B5308" s="521"/>
      <c r="C5308" s="525"/>
      <c r="D5308" s="521"/>
      <c r="E5308" s="521"/>
      <c r="F5308" s="526"/>
      <c r="G5308" s="521"/>
    </row>
    <row r="5309" spans="1:7">
      <c r="A5309" s="521"/>
      <c r="B5309" s="521"/>
      <c r="C5309" s="525"/>
      <c r="D5309" s="521"/>
      <c r="E5309" s="521"/>
      <c r="F5309" s="526"/>
      <c r="G5309" s="521"/>
    </row>
    <row r="5310" spans="1:7">
      <c r="A5310" s="521"/>
      <c r="B5310" s="521"/>
      <c r="C5310" s="525"/>
      <c r="D5310" s="521"/>
      <c r="E5310" s="521"/>
      <c r="F5310" s="526"/>
      <c r="G5310" s="521"/>
    </row>
    <row r="5311" spans="1:7">
      <c r="A5311" s="521"/>
      <c r="B5311" s="521"/>
      <c r="C5311" s="525"/>
      <c r="D5311" s="521"/>
      <c r="E5311" s="521"/>
      <c r="F5311" s="526"/>
      <c r="G5311" s="521"/>
    </row>
    <row r="5312" spans="1:7">
      <c r="A5312" s="521"/>
      <c r="B5312" s="521"/>
      <c r="C5312" s="525"/>
      <c r="D5312" s="521"/>
      <c r="E5312" s="521"/>
      <c r="F5312" s="526"/>
      <c r="G5312" s="521"/>
    </row>
    <row r="5313" spans="1:7">
      <c r="A5313" s="521"/>
      <c r="B5313" s="521"/>
      <c r="C5313" s="525"/>
      <c r="D5313" s="521"/>
      <c r="E5313" s="521"/>
      <c r="F5313" s="526"/>
      <c r="G5313" s="521"/>
    </row>
    <row r="5314" spans="1:7">
      <c r="A5314" s="521"/>
      <c r="B5314" s="521"/>
      <c r="C5314" s="525"/>
      <c r="D5314" s="521"/>
      <c r="E5314" s="521"/>
      <c r="F5314" s="526"/>
      <c r="G5314" s="521"/>
    </row>
    <row r="5315" spans="1:7">
      <c r="A5315" s="521"/>
      <c r="B5315" s="521"/>
      <c r="C5315" s="525"/>
      <c r="D5315" s="521"/>
      <c r="E5315" s="521"/>
      <c r="F5315" s="526"/>
      <c r="G5315" s="521"/>
    </row>
    <row r="5316" spans="1:7">
      <c r="A5316" s="521"/>
      <c r="B5316" s="521"/>
      <c r="C5316" s="525"/>
      <c r="D5316" s="521"/>
      <c r="E5316" s="521"/>
      <c r="F5316" s="526"/>
      <c r="G5316" s="521"/>
    </row>
    <row r="5317" spans="1:7">
      <c r="A5317" s="521"/>
      <c r="B5317" s="521"/>
      <c r="C5317" s="525"/>
      <c r="D5317" s="521"/>
      <c r="E5317" s="521"/>
      <c r="F5317" s="526"/>
      <c r="G5317" s="521"/>
    </row>
    <row r="5318" spans="1:7">
      <c r="A5318" s="521"/>
      <c r="B5318" s="521"/>
      <c r="C5318" s="525"/>
      <c r="D5318" s="521"/>
      <c r="E5318" s="521"/>
      <c r="F5318" s="526"/>
      <c r="G5318" s="521"/>
    </row>
    <row r="5319" spans="1:7">
      <c r="A5319" s="521"/>
      <c r="B5319" s="521"/>
      <c r="C5319" s="525"/>
      <c r="D5319" s="521"/>
      <c r="E5319" s="521"/>
      <c r="F5319" s="526"/>
      <c r="G5319" s="521"/>
    </row>
    <row r="5320" spans="1:7">
      <c r="A5320" s="521"/>
      <c r="B5320" s="521"/>
      <c r="C5320" s="525"/>
      <c r="D5320" s="521"/>
      <c r="E5320" s="521"/>
      <c r="F5320" s="526"/>
      <c r="G5320" s="521"/>
    </row>
    <row r="5321" spans="1:7">
      <c r="A5321" s="521"/>
      <c r="B5321" s="521"/>
      <c r="C5321" s="525"/>
      <c r="D5321" s="521"/>
      <c r="E5321" s="521"/>
      <c r="F5321" s="526"/>
      <c r="G5321" s="521"/>
    </row>
    <row r="5322" spans="1:7">
      <c r="A5322" s="521"/>
      <c r="B5322" s="521"/>
      <c r="C5322" s="525"/>
      <c r="D5322" s="521"/>
      <c r="E5322" s="521"/>
      <c r="F5322" s="526"/>
      <c r="G5322" s="521"/>
    </row>
    <row r="5323" spans="1:7">
      <c r="A5323" s="521"/>
      <c r="B5323" s="521"/>
      <c r="C5323" s="525"/>
      <c r="D5323" s="521"/>
      <c r="E5323" s="521"/>
      <c r="F5323" s="526"/>
      <c r="G5323" s="521"/>
    </row>
    <row r="5324" spans="1:7">
      <c r="A5324" s="521"/>
      <c r="B5324" s="521"/>
      <c r="C5324" s="525"/>
      <c r="D5324" s="521"/>
      <c r="E5324" s="521"/>
      <c r="F5324" s="526"/>
      <c r="G5324" s="521"/>
    </row>
    <row r="5325" spans="1:7">
      <c r="A5325" s="521"/>
      <c r="B5325" s="521"/>
      <c r="C5325" s="525"/>
      <c r="D5325" s="521"/>
      <c r="E5325" s="521"/>
      <c r="F5325" s="526"/>
      <c r="G5325" s="521"/>
    </row>
    <row r="5326" spans="1:7">
      <c r="A5326" s="521"/>
      <c r="B5326" s="521"/>
      <c r="C5326" s="525"/>
      <c r="D5326" s="521"/>
      <c r="E5326" s="521"/>
      <c r="F5326" s="526"/>
      <c r="G5326" s="521"/>
    </row>
    <row r="5327" spans="1:7">
      <c r="A5327" s="521"/>
      <c r="B5327" s="521"/>
      <c r="C5327" s="525"/>
      <c r="D5327" s="521"/>
      <c r="E5327" s="521"/>
      <c r="F5327" s="526"/>
      <c r="G5327" s="521"/>
    </row>
    <row r="5328" spans="1:7">
      <c r="A5328" s="521"/>
      <c r="B5328" s="521"/>
      <c r="C5328" s="525"/>
      <c r="D5328" s="521"/>
      <c r="E5328" s="521"/>
      <c r="F5328" s="526"/>
      <c r="G5328" s="521"/>
    </row>
    <row r="5329" spans="1:7">
      <c r="A5329" s="521"/>
      <c r="B5329" s="521"/>
      <c r="C5329" s="525"/>
      <c r="D5329" s="521"/>
      <c r="E5329" s="521"/>
      <c r="F5329" s="526"/>
      <c r="G5329" s="521"/>
    </row>
    <row r="5330" spans="1:7">
      <c r="A5330" s="521"/>
      <c r="B5330" s="521"/>
      <c r="C5330" s="525"/>
      <c r="D5330" s="521"/>
      <c r="E5330" s="521"/>
      <c r="F5330" s="526"/>
      <c r="G5330" s="521"/>
    </row>
    <row r="5331" spans="1:7">
      <c r="A5331" s="521"/>
      <c r="B5331" s="521"/>
      <c r="C5331" s="525"/>
      <c r="D5331" s="521"/>
      <c r="E5331" s="521"/>
      <c r="F5331" s="526"/>
      <c r="G5331" s="521"/>
    </row>
    <row r="5332" spans="1:7">
      <c r="A5332" s="521"/>
      <c r="B5332" s="521"/>
      <c r="C5332" s="525"/>
      <c r="D5332" s="521"/>
      <c r="E5332" s="521"/>
      <c r="F5332" s="526"/>
      <c r="G5332" s="521"/>
    </row>
    <row r="5333" spans="1:7">
      <c r="A5333" s="521"/>
      <c r="B5333" s="521"/>
      <c r="C5333" s="525"/>
      <c r="D5333" s="521"/>
      <c r="E5333" s="521"/>
      <c r="F5333" s="526"/>
      <c r="G5333" s="521"/>
    </row>
    <row r="5334" spans="1:7">
      <c r="A5334" s="521"/>
      <c r="B5334" s="521"/>
      <c r="C5334" s="525"/>
      <c r="D5334" s="521"/>
      <c r="E5334" s="521"/>
      <c r="F5334" s="526"/>
      <c r="G5334" s="521"/>
    </row>
    <row r="5335" spans="1:7">
      <c r="A5335" s="521"/>
      <c r="B5335" s="521"/>
      <c r="C5335" s="525"/>
      <c r="D5335" s="521"/>
      <c r="E5335" s="521"/>
      <c r="F5335" s="526"/>
      <c r="G5335" s="521"/>
    </row>
    <row r="5336" spans="1:7">
      <c r="A5336" s="521"/>
      <c r="B5336" s="521"/>
      <c r="C5336" s="525"/>
      <c r="D5336" s="521"/>
      <c r="E5336" s="521"/>
      <c r="F5336" s="526"/>
      <c r="G5336" s="521"/>
    </row>
    <row r="5337" spans="1:7">
      <c r="A5337" s="521"/>
      <c r="B5337" s="521"/>
      <c r="C5337" s="525"/>
      <c r="D5337" s="521"/>
      <c r="E5337" s="521"/>
      <c r="F5337" s="526"/>
      <c r="G5337" s="521"/>
    </row>
    <row r="5338" spans="1:7">
      <c r="A5338" s="521"/>
      <c r="B5338" s="521"/>
      <c r="C5338" s="525"/>
      <c r="D5338" s="521"/>
      <c r="E5338" s="521"/>
      <c r="F5338" s="526"/>
      <c r="G5338" s="521"/>
    </row>
    <row r="5339" spans="1:7">
      <c r="A5339" s="521"/>
      <c r="B5339" s="521"/>
      <c r="C5339" s="525"/>
      <c r="D5339" s="521"/>
      <c r="E5339" s="521"/>
      <c r="F5339" s="526"/>
      <c r="G5339" s="521"/>
    </row>
    <row r="5340" spans="1:7">
      <c r="A5340" s="521"/>
      <c r="B5340" s="521"/>
      <c r="C5340" s="525"/>
      <c r="D5340" s="521"/>
      <c r="E5340" s="521"/>
      <c r="F5340" s="526"/>
      <c r="G5340" s="521"/>
    </row>
    <row r="5341" spans="1:7">
      <c r="A5341" s="521"/>
      <c r="B5341" s="521"/>
      <c r="C5341" s="525"/>
      <c r="D5341" s="521"/>
      <c r="E5341" s="521"/>
      <c r="F5341" s="526"/>
      <c r="G5341" s="521"/>
    </row>
    <row r="5342" spans="1:7">
      <c r="A5342" s="521"/>
      <c r="B5342" s="521"/>
      <c r="C5342" s="525"/>
      <c r="D5342" s="521"/>
      <c r="E5342" s="521"/>
      <c r="F5342" s="526"/>
      <c r="G5342" s="521"/>
    </row>
    <row r="5343" spans="1:7">
      <c r="A5343" s="521"/>
      <c r="B5343" s="521"/>
      <c r="C5343" s="525"/>
      <c r="D5343" s="521"/>
      <c r="E5343" s="521"/>
      <c r="F5343" s="526"/>
      <c r="G5343" s="521"/>
    </row>
    <row r="5344" spans="1:7">
      <c r="A5344" s="521"/>
      <c r="B5344" s="521"/>
      <c r="C5344" s="525"/>
      <c r="D5344" s="521"/>
      <c r="E5344" s="521"/>
      <c r="F5344" s="526"/>
      <c r="G5344" s="521"/>
    </row>
    <row r="5345" spans="1:7">
      <c r="A5345" s="521"/>
      <c r="B5345" s="521"/>
      <c r="C5345" s="525"/>
      <c r="D5345" s="521"/>
      <c r="E5345" s="521"/>
      <c r="F5345" s="526"/>
      <c r="G5345" s="521"/>
    </row>
    <row r="5346" spans="1:7">
      <c r="A5346" s="521"/>
      <c r="B5346" s="521"/>
      <c r="C5346" s="525"/>
      <c r="D5346" s="521"/>
      <c r="E5346" s="521"/>
      <c r="F5346" s="526"/>
      <c r="G5346" s="521"/>
    </row>
    <row r="5347" spans="1:7">
      <c r="A5347" s="521"/>
      <c r="B5347" s="521"/>
      <c r="C5347" s="525"/>
      <c r="D5347" s="521"/>
      <c r="E5347" s="521"/>
      <c r="F5347" s="526"/>
      <c r="G5347" s="521"/>
    </row>
    <row r="5348" spans="1:7">
      <c r="A5348" s="521"/>
      <c r="B5348" s="521"/>
      <c r="C5348" s="525"/>
      <c r="D5348" s="521"/>
      <c r="E5348" s="521"/>
      <c r="F5348" s="526"/>
      <c r="G5348" s="521"/>
    </row>
    <row r="5349" spans="1:7">
      <c r="A5349" s="521"/>
      <c r="B5349" s="521"/>
      <c r="C5349" s="525"/>
      <c r="D5349" s="521"/>
      <c r="E5349" s="521"/>
      <c r="F5349" s="526"/>
      <c r="G5349" s="521"/>
    </row>
    <row r="5350" spans="1:7">
      <c r="A5350" s="521"/>
      <c r="B5350" s="521"/>
      <c r="C5350" s="525"/>
      <c r="D5350" s="521"/>
      <c r="E5350" s="521"/>
      <c r="F5350" s="526"/>
      <c r="G5350" s="521"/>
    </row>
    <row r="5351" spans="1:7">
      <c r="A5351" s="521"/>
      <c r="B5351" s="521"/>
      <c r="C5351" s="525"/>
      <c r="D5351" s="521"/>
      <c r="E5351" s="521"/>
      <c r="F5351" s="526"/>
      <c r="G5351" s="521"/>
    </row>
    <row r="5352" spans="1:7">
      <c r="A5352" s="521"/>
      <c r="B5352" s="521"/>
      <c r="C5352" s="525"/>
      <c r="D5352" s="521"/>
      <c r="E5352" s="521"/>
      <c r="F5352" s="526"/>
      <c r="G5352" s="521"/>
    </row>
    <row r="5353" spans="1:7">
      <c r="A5353" s="521"/>
      <c r="B5353" s="521"/>
      <c r="C5353" s="525"/>
      <c r="D5353" s="521"/>
      <c r="E5353" s="521"/>
      <c r="F5353" s="526"/>
      <c r="G5353" s="521"/>
    </row>
    <row r="5354" spans="1:7">
      <c r="A5354" s="521"/>
      <c r="B5354" s="521"/>
      <c r="C5354" s="525"/>
      <c r="D5354" s="521"/>
      <c r="E5354" s="521"/>
      <c r="F5354" s="526"/>
      <c r="G5354" s="521"/>
    </row>
    <row r="5355" spans="1:7">
      <c r="A5355" s="521"/>
      <c r="B5355" s="521"/>
      <c r="C5355" s="525"/>
      <c r="D5355" s="521"/>
      <c r="E5355" s="521"/>
      <c r="F5355" s="526"/>
      <c r="G5355" s="521"/>
    </row>
    <row r="5356" spans="1:7">
      <c r="A5356" s="521"/>
      <c r="B5356" s="521"/>
      <c r="C5356" s="525"/>
      <c r="D5356" s="521"/>
      <c r="E5356" s="521"/>
      <c r="F5356" s="526"/>
      <c r="G5356" s="521"/>
    </row>
    <row r="5357" spans="1:7">
      <c r="A5357" s="521"/>
      <c r="B5357" s="521"/>
      <c r="C5357" s="525"/>
      <c r="D5357" s="521"/>
      <c r="E5357" s="521"/>
      <c r="F5357" s="526"/>
      <c r="G5357" s="521"/>
    </row>
    <row r="5358" spans="1:7">
      <c r="A5358" s="521"/>
      <c r="B5358" s="521"/>
      <c r="C5358" s="525"/>
      <c r="D5358" s="521"/>
      <c r="E5358" s="521"/>
      <c r="F5358" s="526"/>
      <c r="G5358" s="521"/>
    </row>
    <row r="5359" spans="1:7">
      <c r="A5359" s="521"/>
      <c r="B5359" s="521"/>
      <c r="C5359" s="525"/>
      <c r="D5359" s="521"/>
      <c r="E5359" s="521"/>
      <c r="F5359" s="526"/>
      <c r="G5359" s="521"/>
    </row>
    <row r="5360" spans="1:7">
      <c r="A5360" s="521"/>
      <c r="B5360" s="521"/>
      <c r="C5360" s="525"/>
      <c r="D5360" s="521"/>
      <c r="E5360" s="521"/>
      <c r="F5360" s="526"/>
      <c r="G5360" s="521"/>
    </row>
    <row r="5361" spans="1:7">
      <c r="A5361" s="521"/>
      <c r="B5361" s="521"/>
      <c r="C5361" s="525"/>
      <c r="D5361" s="521"/>
      <c r="E5361" s="521"/>
      <c r="F5361" s="526"/>
      <c r="G5361" s="521"/>
    </row>
    <row r="5362" spans="1:7">
      <c r="A5362" s="521"/>
      <c r="B5362" s="521"/>
      <c r="C5362" s="525"/>
      <c r="D5362" s="521"/>
      <c r="E5362" s="521"/>
      <c r="F5362" s="526"/>
      <c r="G5362" s="521"/>
    </row>
    <row r="5363" spans="1:7">
      <c r="A5363" s="521"/>
      <c r="B5363" s="521"/>
      <c r="C5363" s="525"/>
      <c r="D5363" s="521"/>
      <c r="E5363" s="521"/>
      <c r="F5363" s="526"/>
      <c r="G5363" s="521"/>
    </row>
    <row r="5364" spans="1:7">
      <c r="A5364" s="521"/>
      <c r="B5364" s="521"/>
      <c r="C5364" s="525"/>
      <c r="D5364" s="521"/>
      <c r="E5364" s="521"/>
      <c r="F5364" s="526"/>
      <c r="G5364" s="521"/>
    </row>
    <row r="5365" spans="1:7">
      <c r="A5365" s="521"/>
      <c r="B5365" s="521"/>
      <c r="C5365" s="525"/>
      <c r="D5365" s="521"/>
      <c r="E5365" s="521"/>
      <c r="F5365" s="526"/>
      <c r="G5365" s="521"/>
    </row>
    <row r="5366" spans="1:7">
      <c r="A5366" s="521"/>
      <c r="B5366" s="521"/>
      <c r="C5366" s="525"/>
      <c r="D5366" s="521"/>
      <c r="E5366" s="521"/>
      <c r="F5366" s="526"/>
      <c r="G5366" s="521"/>
    </row>
    <row r="5367" spans="1:7">
      <c r="A5367" s="521"/>
      <c r="B5367" s="521"/>
      <c r="C5367" s="525"/>
      <c r="D5367" s="521"/>
      <c r="E5367" s="521"/>
      <c r="F5367" s="526"/>
      <c r="G5367" s="521"/>
    </row>
    <row r="5368" spans="1:7">
      <c r="A5368" s="521"/>
      <c r="B5368" s="521"/>
      <c r="C5368" s="525"/>
      <c r="D5368" s="521"/>
      <c r="E5368" s="521"/>
      <c r="F5368" s="526"/>
      <c r="G5368" s="521"/>
    </row>
    <row r="5369" spans="1:7">
      <c r="A5369" s="521"/>
      <c r="B5369" s="521"/>
      <c r="C5369" s="525"/>
      <c r="D5369" s="521"/>
      <c r="E5369" s="521"/>
      <c r="F5369" s="526"/>
      <c r="G5369" s="521"/>
    </row>
    <row r="5370" spans="1:7">
      <c r="A5370" s="521"/>
      <c r="B5370" s="521"/>
      <c r="C5370" s="525"/>
      <c r="D5370" s="521"/>
      <c r="E5370" s="521"/>
      <c r="F5370" s="526"/>
      <c r="G5370" s="521"/>
    </row>
    <row r="5371" spans="1:7">
      <c r="A5371" s="521"/>
      <c r="B5371" s="521"/>
      <c r="C5371" s="525"/>
      <c r="D5371" s="521"/>
      <c r="E5371" s="521"/>
      <c r="F5371" s="526"/>
      <c r="G5371" s="521"/>
    </row>
    <row r="5372" spans="1:7">
      <c r="A5372" s="521"/>
      <c r="B5372" s="521"/>
      <c r="C5372" s="525"/>
      <c r="D5372" s="521"/>
      <c r="E5372" s="521"/>
      <c r="F5372" s="526"/>
      <c r="G5372" s="521"/>
    </row>
    <row r="5373" spans="1:7">
      <c r="A5373" s="521"/>
      <c r="B5373" s="521"/>
      <c r="C5373" s="525"/>
      <c r="D5373" s="521"/>
      <c r="E5373" s="521"/>
      <c r="F5373" s="526"/>
      <c r="G5373" s="521"/>
    </row>
    <row r="5374" spans="1:7">
      <c r="A5374" s="521"/>
      <c r="B5374" s="521"/>
      <c r="C5374" s="525"/>
      <c r="D5374" s="521"/>
      <c r="E5374" s="521"/>
      <c r="F5374" s="526"/>
      <c r="G5374" s="521"/>
    </row>
    <row r="5375" spans="1:7">
      <c r="A5375" s="521"/>
      <c r="B5375" s="521"/>
      <c r="C5375" s="525"/>
      <c r="D5375" s="521"/>
      <c r="E5375" s="521"/>
      <c r="F5375" s="526"/>
      <c r="G5375" s="521"/>
    </row>
    <row r="5376" spans="1:7">
      <c r="A5376" s="521"/>
      <c r="B5376" s="521"/>
      <c r="C5376" s="525"/>
      <c r="D5376" s="521"/>
      <c r="E5376" s="521"/>
      <c r="F5376" s="526"/>
      <c r="G5376" s="521"/>
    </row>
    <row r="5377" spans="1:7">
      <c r="A5377" s="521"/>
      <c r="B5377" s="521"/>
      <c r="C5377" s="525"/>
      <c r="D5377" s="521"/>
      <c r="E5377" s="521"/>
      <c r="F5377" s="526"/>
      <c r="G5377" s="521"/>
    </row>
    <row r="5378" spans="1:7">
      <c r="A5378" s="521"/>
      <c r="B5378" s="521"/>
      <c r="C5378" s="525"/>
      <c r="D5378" s="521"/>
      <c r="E5378" s="521"/>
      <c r="F5378" s="526"/>
      <c r="G5378" s="521"/>
    </row>
    <row r="5379" spans="1:7">
      <c r="A5379" s="521"/>
      <c r="B5379" s="521"/>
      <c r="C5379" s="525"/>
      <c r="D5379" s="521"/>
      <c r="E5379" s="521"/>
      <c r="F5379" s="526"/>
      <c r="G5379" s="521"/>
    </row>
    <row r="5380" spans="1:7">
      <c r="A5380" s="521"/>
      <c r="B5380" s="521"/>
      <c r="C5380" s="525"/>
      <c r="D5380" s="521"/>
      <c r="E5380" s="521"/>
      <c r="F5380" s="526"/>
      <c r="G5380" s="521"/>
    </row>
    <row r="5381" spans="1:7">
      <c r="A5381" s="521"/>
      <c r="B5381" s="521"/>
      <c r="C5381" s="525"/>
      <c r="D5381" s="521"/>
      <c r="E5381" s="521"/>
      <c r="F5381" s="526"/>
      <c r="G5381" s="521"/>
    </row>
    <row r="5382" spans="1:7">
      <c r="A5382" s="521"/>
      <c r="B5382" s="521"/>
      <c r="C5382" s="525"/>
      <c r="D5382" s="521"/>
      <c r="E5382" s="521"/>
      <c r="F5382" s="526"/>
      <c r="G5382" s="521"/>
    </row>
    <row r="5383" spans="1:7">
      <c r="A5383" s="521"/>
      <c r="B5383" s="521"/>
      <c r="C5383" s="525"/>
      <c r="D5383" s="521"/>
      <c r="E5383" s="521"/>
      <c r="F5383" s="526"/>
      <c r="G5383" s="521"/>
    </row>
    <row r="5384" spans="1:7">
      <c r="A5384" s="521"/>
      <c r="B5384" s="521"/>
      <c r="C5384" s="525"/>
      <c r="D5384" s="521"/>
      <c r="E5384" s="521"/>
      <c r="F5384" s="526"/>
      <c r="G5384" s="521"/>
    </row>
    <row r="5385" spans="1:7">
      <c r="A5385" s="521"/>
      <c r="B5385" s="521"/>
      <c r="C5385" s="525"/>
      <c r="D5385" s="521"/>
      <c r="E5385" s="521"/>
      <c r="F5385" s="526"/>
      <c r="G5385" s="521"/>
    </row>
    <row r="5386" spans="1:7">
      <c r="A5386" s="521"/>
      <c r="B5386" s="521"/>
      <c r="C5386" s="525"/>
      <c r="D5386" s="521"/>
      <c r="E5386" s="521"/>
      <c r="F5386" s="526"/>
      <c r="G5386" s="521"/>
    </row>
    <row r="5387" spans="1:7">
      <c r="A5387" s="521"/>
      <c r="B5387" s="521"/>
      <c r="C5387" s="525"/>
      <c r="D5387" s="521"/>
      <c r="E5387" s="521"/>
      <c r="F5387" s="526"/>
      <c r="G5387" s="521"/>
    </row>
    <row r="5388" spans="1:7">
      <c r="A5388" s="521"/>
      <c r="B5388" s="521"/>
      <c r="C5388" s="525"/>
      <c r="D5388" s="521"/>
      <c r="E5388" s="521"/>
      <c r="F5388" s="526"/>
      <c r="G5388" s="521"/>
    </row>
    <row r="5389" spans="1:7">
      <c r="A5389" s="521"/>
      <c r="B5389" s="521"/>
      <c r="C5389" s="525"/>
      <c r="D5389" s="521"/>
      <c r="E5389" s="521"/>
      <c r="F5389" s="526"/>
      <c r="G5389" s="521"/>
    </row>
    <row r="5390" spans="1:7">
      <c r="A5390" s="521"/>
      <c r="B5390" s="521"/>
      <c r="C5390" s="525"/>
      <c r="D5390" s="521"/>
      <c r="E5390" s="521"/>
      <c r="F5390" s="526"/>
      <c r="G5390" s="521"/>
    </row>
    <row r="5391" spans="1:7">
      <c r="A5391" s="521"/>
      <c r="B5391" s="521"/>
      <c r="C5391" s="525"/>
      <c r="D5391" s="521"/>
      <c r="E5391" s="521"/>
      <c r="F5391" s="526"/>
      <c r="G5391" s="521"/>
    </row>
    <row r="5392" spans="1:7">
      <c r="A5392" s="521"/>
      <c r="B5392" s="521"/>
      <c r="C5392" s="525"/>
      <c r="D5392" s="521"/>
      <c r="E5392" s="521"/>
      <c r="F5392" s="526"/>
      <c r="G5392" s="521"/>
    </row>
    <row r="5393" spans="1:7">
      <c r="A5393" s="521"/>
      <c r="B5393" s="521"/>
      <c r="C5393" s="525"/>
      <c r="D5393" s="521"/>
      <c r="E5393" s="521"/>
      <c r="F5393" s="526"/>
      <c r="G5393" s="521"/>
    </row>
    <row r="5394" spans="1:7">
      <c r="A5394" s="521"/>
      <c r="B5394" s="521"/>
      <c r="C5394" s="525"/>
      <c r="D5394" s="521"/>
      <c r="E5394" s="521"/>
      <c r="F5394" s="526"/>
      <c r="G5394" s="521"/>
    </row>
    <row r="5395" spans="1:7">
      <c r="A5395" s="521"/>
      <c r="B5395" s="521"/>
      <c r="C5395" s="525"/>
      <c r="D5395" s="521"/>
      <c r="E5395" s="521"/>
      <c r="F5395" s="526"/>
      <c r="G5395" s="521"/>
    </row>
    <row r="5396" spans="1:7">
      <c r="A5396" s="521"/>
      <c r="B5396" s="521"/>
      <c r="C5396" s="525"/>
      <c r="D5396" s="521"/>
      <c r="E5396" s="521"/>
      <c r="F5396" s="526"/>
      <c r="G5396" s="521"/>
    </row>
    <row r="5397" spans="1:7">
      <c r="A5397" s="521"/>
      <c r="B5397" s="521"/>
      <c r="C5397" s="525"/>
      <c r="D5397" s="521"/>
      <c r="E5397" s="521"/>
      <c r="F5397" s="526"/>
      <c r="G5397" s="521"/>
    </row>
    <row r="5398" spans="1:7">
      <c r="A5398" s="521"/>
      <c r="B5398" s="521"/>
      <c r="C5398" s="525"/>
      <c r="D5398" s="521"/>
      <c r="E5398" s="521"/>
      <c r="F5398" s="526"/>
      <c r="G5398" s="521"/>
    </row>
    <row r="5399" spans="1:7">
      <c r="A5399" s="521"/>
      <c r="B5399" s="521"/>
      <c r="C5399" s="525"/>
      <c r="D5399" s="521"/>
      <c r="E5399" s="521"/>
      <c r="F5399" s="526"/>
      <c r="G5399" s="521"/>
    </row>
    <row r="5400" spans="1:7">
      <c r="A5400" s="521"/>
      <c r="B5400" s="521"/>
      <c r="C5400" s="525"/>
      <c r="D5400" s="521"/>
      <c r="E5400" s="521"/>
      <c r="F5400" s="526"/>
      <c r="G5400" s="521"/>
    </row>
    <row r="5401" spans="1:7">
      <c r="A5401" s="521"/>
      <c r="B5401" s="521"/>
      <c r="C5401" s="525"/>
      <c r="D5401" s="521"/>
      <c r="E5401" s="521"/>
      <c r="F5401" s="526"/>
      <c r="G5401" s="521"/>
    </row>
    <row r="5402" spans="1:7">
      <c r="A5402" s="521"/>
      <c r="B5402" s="521"/>
      <c r="C5402" s="525"/>
      <c r="D5402" s="521"/>
      <c r="E5402" s="521"/>
      <c r="F5402" s="526"/>
      <c r="G5402" s="521"/>
    </row>
    <row r="5403" spans="1:7">
      <c r="A5403" s="521"/>
      <c r="B5403" s="521"/>
      <c r="C5403" s="525"/>
      <c r="D5403" s="521"/>
      <c r="E5403" s="521"/>
      <c r="F5403" s="526"/>
      <c r="G5403" s="521"/>
    </row>
    <row r="5404" spans="1:7">
      <c r="A5404" s="521"/>
      <c r="B5404" s="521"/>
      <c r="C5404" s="525"/>
      <c r="D5404" s="521"/>
      <c r="E5404" s="521"/>
      <c r="F5404" s="526"/>
      <c r="G5404" s="521"/>
    </row>
    <row r="5405" spans="1:7">
      <c r="A5405" s="521"/>
      <c r="B5405" s="521"/>
      <c r="C5405" s="525"/>
      <c r="D5405" s="521"/>
      <c r="E5405" s="521"/>
      <c r="F5405" s="526"/>
      <c r="G5405" s="521"/>
    </row>
    <row r="5406" spans="1:7">
      <c r="A5406" s="521"/>
      <c r="B5406" s="521"/>
      <c r="C5406" s="525"/>
      <c r="D5406" s="521"/>
      <c r="E5406" s="521"/>
      <c r="F5406" s="526"/>
      <c r="G5406" s="521"/>
    </row>
    <row r="5407" spans="1:7">
      <c r="A5407" s="521"/>
      <c r="B5407" s="521"/>
      <c r="C5407" s="525"/>
      <c r="D5407" s="521"/>
      <c r="E5407" s="521"/>
      <c r="F5407" s="526"/>
      <c r="G5407" s="521"/>
    </row>
    <row r="5408" spans="1:7">
      <c r="A5408" s="521"/>
      <c r="B5408" s="521"/>
      <c r="C5408" s="525"/>
      <c r="D5408" s="521"/>
      <c r="E5408" s="521"/>
      <c r="F5408" s="526"/>
      <c r="G5408" s="521"/>
    </row>
    <row r="5409" spans="1:7">
      <c r="A5409" s="521"/>
      <c r="B5409" s="521"/>
      <c r="C5409" s="525"/>
      <c r="D5409" s="521"/>
      <c r="E5409" s="521"/>
      <c r="F5409" s="526"/>
      <c r="G5409" s="521"/>
    </row>
    <row r="5410" spans="1:7">
      <c r="A5410" s="521"/>
      <c r="B5410" s="521"/>
      <c r="C5410" s="525"/>
      <c r="D5410" s="521"/>
      <c r="E5410" s="521"/>
      <c r="F5410" s="526"/>
      <c r="G5410" s="521"/>
    </row>
    <row r="5411" spans="1:7">
      <c r="A5411" s="521"/>
      <c r="B5411" s="521"/>
      <c r="C5411" s="525"/>
      <c r="D5411" s="521"/>
      <c r="E5411" s="521"/>
      <c r="F5411" s="526"/>
      <c r="G5411" s="521"/>
    </row>
    <row r="5412" spans="1:7">
      <c r="A5412" s="521"/>
      <c r="B5412" s="521"/>
      <c r="C5412" s="525"/>
      <c r="D5412" s="521"/>
      <c r="E5412" s="521"/>
      <c r="F5412" s="526"/>
      <c r="G5412" s="521"/>
    </row>
    <row r="5413" spans="1:7">
      <c r="A5413" s="521"/>
      <c r="B5413" s="521"/>
      <c r="C5413" s="525"/>
      <c r="D5413" s="521"/>
      <c r="E5413" s="521"/>
      <c r="F5413" s="526"/>
      <c r="G5413" s="521"/>
    </row>
    <row r="5414" spans="1:7">
      <c r="A5414" s="521"/>
      <c r="B5414" s="521"/>
      <c r="C5414" s="525"/>
      <c r="D5414" s="521"/>
      <c r="E5414" s="521"/>
      <c r="F5414" s="526"/>
      <c r="G5414" s="521"/>
    </row>
    <row r="5415" spans="1:7">
      <c r="A5415" s="521"/>
      <c r="B5415" s="521"/>
      <c r="C5415" s="525"/>
      <c r="D5415" s="521"/>
      <c r="E5415" s="521"/>
      <c r="F5415" s="526"/>
      <c r="G5415" s="521"/>
    </row>
    <row r="5416" spans="1:7">
      <c r="A5416" s="521"/>
      <c r="B5416" s="521"/>
      <c r="C5416" s="525"/>
      <c r="D5416" s="521"/>
      <c r="E5416" s="521"/>
      <c r="F5416" s="526"/>
      <c r="G5416" s="521"/>
    </row>
    <row r="5417" spans="1:7">
      <c r="A5417" s="521"/>
      <c r="B5417" s="521"/>
      <c r="C5417" s="525"/>
      <c r="D5417" s="521"/>
      <c r="E5417" s="521"/>
      <c r="F5417" s="526"/>
      <c r="G5417" s="521"/>
    </row>
    <row r="5418" spans="1:7">
      <c r="A5418" s="521"/>
      <c r="B5418" s="521"/>
      <c r="C5418" s="525"/>
      <c r="D5418" s="521"/>
      <c r="E5418" s="521"/>
      <c r="F5418" s="526"/>
      <c r="G5418" s="521"/>
    </row>
    <row r="5419" spans="1:7">
      <c r="A5419" s="521"/>
      <c r="B5419" s="521"/>
      <c r="C5419" s="525"/>
      <c r="D5419" s="521"/>
      <c r="E5419" s="521"/>
      <c r="F5419" s="526"/>
      <c r="G5419" s="521"/>
    </row>
    <row r="5420" spans="1:7">
      <c r="A5420" s="521"/>
      <c r="B5420" s="521"/>
      <c r="C5420" s="525"/>
      <c r="D5420" s="521"/>
      <c r="E5420" s="521"/>
      <c r="F5420" s="526"/>
      <c r="G5420" s="521"/>
    </row>
    <row r="5421" spans="1:7">
      <c r="A5421" s="521"/>
      <c r="B5421" s="521"/>
      <c r="C5421" s="525"/>
      <c r="D5421" s="521"/>
      <c r="E5421" s="521"/>
      <c r="F5421" s="526"/>
      <c r="G5421" s="521"/>
    </row>
    <row r="5422" spans="1:7">
      <c r="A5422" s="521"/>
      <c r="B5422" s="521"/>
      <c r="C5422" s="525"/>
      <c r="D5422" s="521"/>
      <c r="E5422" s="521"/>
      <c r="F5422" s="526"/>
      <c r="G5422" s="521"/>
    </row>
    <row r="5423" spans="1:7">
      <c r="A5423" s="521"/>
      <c r="B5423" s="521"/>
      <c r="C5423" s="525"/>
      <c r="D5423" s="521"/>
      <c r="E5423" s="521"/>
      <c r="F5423" s="526"/>
      <c r="G5423" s="521"/>
    </row>
    <row r="5424" spans="1:7">
      <c r="A5424" s="521"/>
      <c r="B5424" s="521"/>
      <c r="C5424" s="525"/>
      <c r="D5424" s="521"/>
      <c r="E5424" s="521"/>
      <c r="F5424" s="526"/>
      <c r="G5424" s="521"/>
    </row>
    <row r="5425" spans="1:7">
      <c r="A5425" s="521"/>
      <c r="B5425" s="521"/>
      <c r="C5425" s="525"/>
      <c r="D5425" s="521"/>
      <c r="E5425" s="521"/>
      <c r="F5425" s="526"/>
      <c r="G5425" s="521"/>
    </row>
    <row r="5426" spans="1:7">
      <c r="A5426" s="521"/>
      <c r="B5426" s="521"/>
      <c r="C5426" s="525"/>
      <c r="D5426" s="521"/>
      <c r="E5426" s="521"/>
      <c r="F5426" s="526"/>
      <c r="G5426" s="521"/>
    </row>
    <row r="5427" spans="1:7">
      <c r="A5427" s="521"/>
      <c r="B5427" s="521"/>
      <c r="C5427" s="525"/>
      <c r="D5427" s="521"/>
      <c r="E5427" s="521"/>
      <c r="F5427" s="526"/>
      <c r="G5427" s="521"/>
    </row>
    <row r="5428" spans="1:7">
      <c r="A5428" s="521"/>
      <c r="B5428" s="521"/>
      <c r="C5428" s="525"/>
      <c r="D5428" s="521"/>
      <c r="E5428" s="521"/>
      <c r="F5428" s="526"/>
      <c r="G5428" s="521"/>
    </row>
    <row r="5429" spans="1:7">
      <c r="A5429" s="521"/>
      <c r="B5429" s="521"/>
      <c r="C5429" s="525"/>
      <c r="D5429" s="521"/>
      <c r="E5429" s="521"/>
      <c r="F5429" s="526"/>
      <c r="G5429" s="521"/>
    </row>
    <row r="5430" spans="1:7">
      <c r="A5430" s="521"/>
      <c r="B5430" s="521"/>
      <c r="C5430" s="525"/>
      <c r="D5430" s="521"/>
      <c r="E5430" s="521"/>
      <c r="F5430" s="526"/>
      <c r="G5430" s="521"/>
    </row>
    <row r="5431" spans="1:7">
      <c r="A5431" s="521"/>
      <c r="B5431" s="521"/>
      <c r="C5431" s="525"/>
      <c r="D5431" s="521"/>
      <c r="E5431" s="521"/>
      <c r="F5431" s="526"/>
      <c r="G5431" s="521"/>
    </row>
    <row r="5432" spans="1:7">
      <c r="A5432" s="521"/>
      <c r="B5432" s="521"/>
      <c r="C5432" s="525"/>
      <c r="D5432" s="521"/>
      <c r="E5432" s="521"/>
      <c r="F5432" s="526"/>
      <c r="G5432" s="521"/>
    </row>
    <row r="5433" spans="1:7">
      <c r="A5433" s="521"/>
      <c r="B5433" s="521"/>
      <c r="C5433" s="525"/>
      <c r="D5433" s="521"/>
      <c r="E5433" s="521"/>
      <c r="F5433" s="526"/>
      <c r="G5433" s="521"/>
    </row>
    <row r="5434" spans="1:7">
      <c r="A5434" s="521"/>
      <c r="B5434" s="521"/>
      <c r="C5434" s="525"/>
      <c r="D5434" s="521"/>
      <c r="E5434" s="521"/>
      <c r="F5434" s="526"/>
      <c r="G5434" s="521"/>
    </row>
    <row r="5435" spans="1:7">
      <c r="A5435" s="521"/>
      <c r="B5435" s="521"/>
      <c r="C5435" s="525"/>
      <c r="D5435" s="521"/>
      <c r="E5435" s="521"/>
      <c r="F5435" s="526"/>
      <c r="G5435" s="521"/>
    </row>
    <row r="5436" spans="1:7">
      <c r="A5436" s="521"/>
      <c r="B5436" s="521"/>
      <c r="C5436" s="525"/>
      <c r="D5436" s="521"/>
      <c r="E5436" s="521"/>
      <c r="F5436" s="526"/>
      <c r="G5436" s="521"/>
    </row>
    <row r="5437" spans="1:7">
      <c r="A5437" s="521"/>
      <c r="B5437" s="521"/>
      <c r="C5437" s="525"/>
      <c r="D5437" s="521"/>
      <c r="E5437" s="521"/>
      <c r="F5437" s="526"/>
      <c r="G5437" s="521"/>
    </row>
    <row r="5438" spans="1:7">
      <c r="A5438" s="521"/>
      <c r="B5438" s="521"/>
      <c r="C5438" s="525"/>
      <c r="D5438" s="521"/>
      <c r="E5438" s="521"/>
      <c r="F5438" s="526"/>
      <c r="G5438" s="521"/>
    </row>
    <row r="5439" spans="1:7">
      <c r="A5439" s="521"/>
      <c r="B5439" s="521"/>
      <c r="C5439" s="525"/>
      <c r="D5439" s="521"/>
      <c r="E5439" s="521"/>
      <c r="F5439" s="526"/>
      <c r="G5439" s="521"/>
    </row>
    <row r="5440" spans="1:7">
      <c r="A5440" s="521"/>
      <c r="B5440" s="521"/>
      <c r="C5440" s="525"/>
      <c r="D5440" s="521"/>
      <c r="E5440" s="521"/>
      <c r="F5440" s="526"/>
      <c r="G5440" s="521"/>
    </row>
    <row r="5441" spans="1:7">
      <c r="A5441" s="521"/>
      <c r="B5441" s="521"/>
      <c r="C5441" s="525"/>
      <c r="D5441" s="521"/>
      <c r="E5441" s="521"/>
      <c r="F5441" s="526"/>
      <c r="G5441" s="521"/>
    </row>
    <row r="5442" spans="1:7">
      <c r="A5442" s="521"/>
      <c r="B5442" s="521"/>
      <c r="C5442" s="525"/>
      <c r="D5442" s="521"/>
      <c r="E5442" s="521"/>
      <c r="F5442" s="526"/>
      <c r="G5442" s="521"/>
    </row>
    <row r="5443" spans="1:7">
      <c r="A5443" s="521"/>
      <c r="B5443" s="521"/>
      <c r="C5443" s="525"/>
      <c r="D5443" s="521"/>
      <c r="E5443" s="521"/>
      <c r="F5443" s="526"/>
      <c r="G5443" s="521"/>
    </row>
    <row r="5444" spans="1:7">
      <c r="A5444" s="521"/>
      <c r="B5444" s="521"/>
      <c r="C5444" s="525"/>
      <c r="D5444" s="521"/>
      <c r="E5444" s="521"/>
      <c r="F5444" s="526"/>
      <c r="G5444" s="521"/>
    </row>
    <row r="5445" spans="1:7">
      <c r="A5445" s="521"/>
      <c r="B5445" s="521"/>
      <c r="C5445" s="525"/>
      <c r="D5445" s="521"/>
      <c r="E5445" s="521"/>
      <c r="F5445" s="526"/>
      <c r="G5445" s="521"/>
    </row>
    <row r="5446" spans="1:7">
      <c r="A5446" s="521"/>
      <c r="B5446" s="521"/>
      <c r="C5446" s="525"/>
      <c r="D5446" s="521"/>
      <c r="E5446" s="521"/>
      <c r="F5446" s="526"/>
      <c r="G5446" s="521"/>
    </row>
    <row r="5447" spans="1:7">
      <c r="A5447" s="521"/>
      <c r="B5447" s="521"/>
      <c r="C5447" s="525"/>
      <c r="D5447" s="521"/>
      <c r="E5447" s="521"/>
      <c r="F5447" s="526"/>
      <c r="G5447" s="521"/>
    </row>
    <row r="5448" spans="1:7">
      <c r="A5448" s="521"/>
      <c r="B5448" s="521"/>
      <c r="C5448" s="525"/>
      <c r="D5448" s="521"/>
      <c r="E5448" s="521"/>
      <c r="F5448" s="526"/>
      <c r="G5448" s="521"/>
    </row>
    <row r="5449" spans="1:7">
      <c r="A5449" s="521"/>
      <c r="B5449" s="521"/>
      <c r="C5449" s="525"/>
      <c r="D5449" s="521"/>
      <c r="E5449" s="521"/>
      <c r="F5449" s="526"/>
      <c r="G5449" s="521"/>
    </row>
    <row r="5450" spans="1:7">
      <c r="A5450" s="521"/>
      <c r="B5450" s="521"/>
      <c r="C5450" s="525"/>
      <c r="D5450" s="521"/>
      <c r="E5450" s="521"/>
      <c r="F5450" s="526"/>
      <c r="G5450" s="521"/>
    </row>
    <row r="5451" spans="1:7">
      <c r="A5451" s="521"/>
      <c r="B5451" s="521"/>
      <c r="C5451" s="525"/>
      <c r="D5451" s="521"/>
      <c r="E5451" s="521"/>
      <c r="F5451" s="526"/>
      <c r="G5451" s="521"/>
    </row>
    <row r="5452" spans="1:7">
      <c r="A5452" s="521"/>
      <c r="B5452" s="521"/>
      <c r="C5452" s="525"/>
      <c r="D5452" s="521"/>
      <c r="E5452" s="521"/>
      <c r="F5452" s="526"/>
      <c r="G5452" s="521"/>
    </row>
    <row r="5453" spans="1:7">
      <c r="A5453" s="521"/>
      <c r="B5453" s="521"/>
      <c r="C5453" s="525"/>
      <c r="D5453" s="521"/>
      <c r="E5453" s="521"/>
      <c r="F5453" s="526"/>
      <c r="G5453" s="521"/>
    </row>
    <row r="5454" spans="1:7">
      <c r="A5454" s="521"/>
      <c r="B5454" s="521"/>
      <c r="C5454" s="525"/>
      <c r="D5454" s="521"/>
      <c r="E5454" s="521"/>
      <c r="F5454" s="526"/>
      <c r="G5454" s="521"/>
    </row>
    <row r="5455" spans="1:7">
      <c r="A5455" s="521"/>
      <c r="B5455" s="521"/>
      <c r="C5455" s="525"/>
      <c r="D5455" s="521"/>
      <c r="E5455" s="521"/>
      <c r="F5455" s="526"/>
      <c r="G5455" s="521"/>
    </row>
    <row r="5456" spans="1:7">
      <c r="A5456" s="521"/>
      <c r="B5456" s="521"/>
      <c r="C5456" s="525"/>
      <c r="D5456" s="521"/>
      <c r="E5456" s="521"/>
      <c r="F5456" s="526"/>
      <c r="G5456" s="521"/>
    </row>
    <row r="5457" spans="1:7">
      <c r="A5457" s="521"/>
      <c r="B5457" s="521"/>
      <c r="C5457" s="525"/>
      <c r="D5457" s="521"/>
      <c r="E5457" s="521"/>
      <c r="F5457" s="526"/>
      <c r="G5457" s="521"/>
    </row>
    <row r="5458" spans="1:7">
      <c r="A5458" s="521"/>
      <c r="B5458" s="521"/>
      <c r="C5458" s="525"/>
      <c r="D5458" s="521"/>
      <c r="E5458" s="521"/>
      <c r="F5458" s="526"/>
      <c r="G5458" s="521"/>
    </row>
    <row r="5459" spans="1:7">
      <c r="A5459" s="521"/>
      <c r="B5459" s="521"/>
      <c r="C5459" s="525"/>
      <c r="D5459" s="521"/>
      <c r="E5459" s="521"/>
      <c r="F5459" s="526"/>
      <c r="G5459" s="521"/>
    </row>
    <row r="5460" spans="1:7">
      <c r="A5460" s="521"/>
      <c r="B5460" s="521"/>
      <c r="C5460" s="525"/>
      <c r="D5460" s="521"/>
      <c r="E5460" s="521"/>
      <c r="F5460" s="526"/>
      <c r="G5460" s="521"/>
    </row>
    <row r="5461" spans="1:7">
      <c r="A5461" s="521"/>
      <c r="B5461" s="521"/>
      <c r="C5461" s="525"/>
      <c r="D5461" s="521"/>
      <c r="E5461" s="521"/>
      <c r="F5461" s="526"/>
      <c r="G5461" s="521"/>
    </row>
    <row r="5462" spans="1:7">
      <c r="A5462" s="521"/>
      <c r="B5462" s="521"/>
      <c r="C5462" s="525"/>
      <c r="D5462" s="521"/>
      <c r="E5462" s="521"/>
      <c r="F5462" s="526"/>
      <c r="G5462" s="521"/>
    </row>
    <row r="5463" spans="1:7">
      <c r="A5463" s="521"/>
      <c r="B5463" s="521"/>
      <c r="C5463" s="525"/>
      <c r="D5463" s="521"/>
      <c r="E5463" s="521"/>
      <c r="F5463" s="526"/>
      <c r="G5463" s="521"/>
    </row>
    <row r="5464" spans="1:7">
      <c r="A5464" s="521"/>
      <c r="B5464" s="521"/>
      <c r="C5464" s="525"/>
      <c r="D5464" s="521"/>
      <c r="E5464" s="521"/>
      <c r="F5464" s="526"/>
      <c r="G5464" s="521"/>
    </row>
    <row r="5465" spans="1:7">
      <c r="A5465" s="521"/>
      <c r="B5465" s="521"/>
      <c r="C5465" s="525"/>
      <c r="D5465" s="521"/>
      <c r="E5465" s="521"/>
      <c r="F5465" s="526"/>
      <c r="G5465" s="521"/>
    </row>
    <row r="5466" spans="1:7">
      <c r="A5466" s="521"/>
      <c r="B5466" s="521"/>
      <c r="C5466" s="525"/>
      <c r="D5466" s="521"/>
      <c r="E5466" s="521"/>
      <c r="F5466" s="526"/>
      <c r="G5466" s="521"/>
    </row>
    <row r="5467" spans="1:7">
      <c r="A5467" s="521"/>
      <c r="B5467" s="521"/>
      <c r="C5467" s="525"/>
      <c r="D5467" s="521"/>
      <c r="E5467" s="521"/>
      <c r="F5467" s="526"/>
      <c r="G5467" s="521"/>
    </row>
    <row r="5468" spans="1:7">
      <c r="A5468" s="521"/>
      <c r="B5468" s="521"/>
      <c r="C5468" s="525"/>
      <c r="D5468" s="521"/>
      <c r="E5468" s="521"/>
      <c r="F5468" s="526"/>
      <c r="G5468" s="521"/>
    </row>
    <row r="5469" spans="1:7">
      <c r="A5469" s="521"/>
      <c r="B5469" s="521"/>
      <c r="C5469" s="525"/>
      <c r="D5469" s="521"/>
      <c r="E5469" s="521"/>
      <c r="F5469" s="526"/>
      <c r="G5469" s="521"/>
    </row>
    <row r="5470" spans="1:7">
      <c r="A5470" s="521"/>
      <c r="B5470" s="521"/>
      <c r="C5470" s="525"/>
      <c r="D5470" s="521"/>
      <c r="E5470" s="521"/>
      <c r="F5470" s="526"/>
      <c r="G5470" s="521"/>
    </row>
    <row r="5471" spans="1:7">
      <c r="A5471" s="521"/>
      <c r="B5471" s="521"/>
      <c r="C5471" s="525"/>
      <c r="D5471" s="521"/>
      <c r="E5471" s="521"/>
      <c r="F5471" s="526"/>
      <c r="G5471" s="521"/>
    </row>
    <row r="5472" spans="1:7">
      <c r="A5472" s="521"/>
      <c r="B5472" s="521"/>
      <c r="C5472" s="525"/>
      <c r="D5472" s="521"/>
      <c r="E5472" s="521"/>
      <c r="F5472" s="526"/>
      <c r="G5472" s="521"/>
    </row>
    <row r="5473" spans="1:7">
      <c r="A5473" s="521"/>
      <c r="B5473" s="521"/>
      <c r="C5473" s="525"/>
      <c r="D5473" s="521"/>
      <c r="E5473" s="521"/>
      <c r="F5473" s="526"/>
      <c r="G5473" s="521"/>
    </row>
    <row r="5474" spans="1:7">
      <c r="A5474" s="521"/>
      <c r="B5474" s="521"/>
      <c r="C5474" s="525"/>
      <c r="D5474" s="521"/>
      <c r="E5474" s="521"/>
      <c r="F5474" s="526"/>
      <c r="G5474" s="521"/>
    </row>
    <row r="5475" spans="1:7">
      <c r="A5475" s="521"/>
      <c r="B5475" s="521"/>
      <c r="C5475" s="525"/>
      <c r="D5475" s="521"/>
      <c r="E5475" s="521"/>
      <c r="F5475" s="526"/>
      <c r="G5475" s="521"/>
    </row>
    <row r="5476" spans="1:7">
      <c r="A5476" s="521"/>
      <c r="B5476" s="521"/>
      <c r="C5476" s="525"/>
      <c r="D5476" s="521"/>
      <c r="E5476" s="521"/>
      <c r="F5476" s="526"/>
      <c r="G5476" s="521"/>
    </row>
    <row r="5477" spans="1:7">
      <c r="A5477" s="521"/>
      <c r="B5477" s="521"/>
      <c r="C5477" s="525"/>
      <c r="D5477" s="521"/>
      <c r="E5477" s="521"/>
      <c r="F5477" s="526"/>
      <c r="G5477" s="521"/>
    </row>
    <row r="5478" spans="1:7">
      <c r="A5478" s="521"/>
      <c r="B5478" s="521"/>
      <c r="C5478" s="525"/>
      <c r="D5478" s="521"/>
      <c r="E5478" s="521"/>
      <c r="F5478" s="526"/>
      <c r="G5478" s="521"/>
    </row>
    <row r="5479" spans="1:7">
      <c r="A5479" s="521"/>
      <c r="B5479" s="521"/>
      <c r="C5479" s="525"/>
      <c r="D5479" s="521"/>
      <c r="E5479" s="521"/>
      <c r="F5479" s="526"/>
      <c r="G5479" s="521"/>
    </row>
    <row r="5480" spans="1:7">
      <c r="A5480" s="521"/>
      <c r="B5480" s="521"/>
      <c r="C5480" s="525"/>
      <c r="D5480" s="521"/>
      <c r="E5480" s="521"/>
      <c r="F5480" s="526"/>
      <c r="G5480" s="521"/>
    </row>
    <row r="5481" spans="1:7">
      <c r="A5481" s="521"/>
      <c r="B5481" s="521"/>
      <c r="C5481" s="525"/>
      <c r="D5481" s="521"/>
      <c r="E5481" s="521"/>
      <c r="F5481" s="526"/>
      <c r="G5481" s="521"/>
    </row>
    <row r="5482" spans="1:7">
      <c r="A5482" s="521"/>
      <c r="B5482" s="521"/>
      <c r="C5482" s="525"/>
      <c r="D5482" s="521"/>
      <c r="E5482" s="521"/>
      <c r="F5482" s="526"/>
      <c r="G5482" s="521"/>
    </row>
    <row r="5483" spans="1:7">
      <c r="A5483" s="521"/>
      <c r="B5483" s="521"/>
      <c r="C5483" s="525"/>
      <c r="D5483" s="521"/>
      <c r="E5483" s="521"/>
      <c r="F5483" s="526"/>
      <c r="G5483" s="521"/>
    </row>
    <row r="5484" spans="1:7">
      <c r="A5484" s="521"/>
      <c r="B5484" s="521"/>
      <c r="C5484" s="525"/>
      <c r="D5484" s="521"/>
      <c r="E5484" s="521"/>
      <c r="F5484" s="526"/>
      <c r="G5484" s="521"/>
    </row>
    <row r="5485" spans="1:7">
      <c r="A5485" s="521"/>
      <c r="B5485" s="521"/>
      <c r="C5485" s="525"/>
      <c r="D5485" s="521"/>
      <c r="E5485" s="521"/>
      <c r="F5485" s="526"/>
      <c r="G5485" s="521"/>
    </row>
    <row r="5486" spans="1:7">
      <c r="A5486" s="521"/>
      <c r="B5486" s="521"/>
      <c r="C5486" s="525"/>
      <c r="D5486" s="521"/>
      <c r="E5486" s="521"/>
      <c r="F5486" s="526"/>
      <c r="G5486" s="521"/>
    </row>
    <row r="5487" spans="1:7">
      <c r="A5487" s="521"/>
      <c r="B5487" s="521"/>
      <c r="C5487" s="525"/>
      <c r="D5487" s="521"/>
      <c r="E5487" s="521"/>
      <c r="F5487" s="526"/>
      <c r="G5487" s="521"/>
    </row>
    <row r="5488" spans="1:7">
      <c r="A5488" s="521"/>
      <c r="B5488" s="521"/>
      <c r="C5488" s="525"/>
      <c r="D5488" s="521"/>
      <c r="E5488" s="521"/>
      <c r="F5488" s="526"/>
      <c r="G5488" s="521"/>
    </row>
    <row r="5489" spans="1:7">
      <c r="A5489" s="521"/>
      <c r="B5489" s="521"/>
      <c r="C5489" s="525"/>
      <c r="D5489" s="521"/>
      <c r="E5489" s="521"/>
      <c r="F5489" s="526"/>
      <c r="G5489" s="521"/>
    </row>
    <row r="5490" spans="1:7">
      <c r="A5490" s="521"/>
      <c r="B5490" s="521"/>
      <c r="C5490" s="525"/>
      <c r="D5490" s="521"/>
      <c r="E5490" s="521"/>
      <c r="F5490" s="526"/>
      <c r="G5490" s="521"/>
    </row>
    <row r="5491" spans="1:7">
      <c r="A5491" s="521"/>
      <c r="B5491" s="521"/>
      <c r="C5491" s="525"/>
      <c r="D5491" s="521"/>
      <c r="E5491" s="521"/>
      <c r="F5491" s="526"/>
      <c r="G5491" s="521"/>
    </row>
    <row r="5492" spans="1:7">
      <c r="A5492" s="521"/>
      <c r="B5492" s="521"/>
      <c r="C5492" s="525"/>
      <c r="D5492" s="521"/>
      <c r="E5492" s="521"/>
      <c r="F5492" s="526"/>
      <c r="G5492" s="521"/>
    </row>
    <row r="5493" spans="1:7">
      <c r="A5493" s="521"/>
      <c r="B5493" s="521"/>
      <c r="C5493" s="525"/>
      <c r="D5493" s="521"/>
      <c r="E5493" s="521"/>
      <c r="F5493" s="526"/>
      <c r="G5493" s="521"/>
    </row>
    <row r="5494" spans="1:7">
      <c r="A5494" s="521"/>
      <c r="B5494" s="521"/>
      <c r="C5494" s="525"/>
      <c r="D5494" s="521"/>
      <c r="E5494" s="521"/>
      <c r="F5494" s="526"/>
      <c r="G5494" s="521"/>
    </row>
    <row r="5495" spans="1:7">
      <c r="A5495" s="521"/>
      <c r="B5495" s="521"/>
      <c r="C5495" s="525"/>
      <c r="D5495" s="521"/>
      <c r="E5495" s="521"/>
      <c r="F5495" s="526"/>
      <c r="G5495" s="521"/>
    </row>
    <row r="5496" spans="1:7">
      <c r="A5496" s="521"/>
      <c r="B5496" s="521"/>
      <c r="C5496" s="525"/>
      <c r="D5496" s="521"/>
      <c r="E5496" s="521"/>
      <c r="F5496" s="526"/>
      <c r="G5496" s="521"/>
    </row>
    <row r="5497" spans="1:7">
      <c r="A5497" s="521"/>
      <c r="B5497" s="521"/>
      <c r="C5497" s="525"/>
      <c r="D5497" s="521"/>
      <c r="E5497" s="521"/>
      <c r="F5497" s="526"/>
      <c r="G5497" s="521"/>
    </row>
    <row r="5498" spans="1:7">
      <c r="A5498" s="521"/>
      <c r="B5498" s="521"/>
      <c r="C5498" s="525"/>
      <c r="D5498" s="521"/>
      <c r="E5498" s="521"/>
      <c r="F5498" s="526"/>
      <c r="G5498" s="521"/>
    </row>
    <row r="5499" spans="1:7">
      <c r="A5499" s="521"/>
      <c r="B5499" s="521"/>
      <c r="C5499" s="525"/>
      <c r="D5499" s="521"/>
      <c r="E5499" s="521"/>
      <c r="F5499" s="526"/>
      <c r="G5499" s="521"/>
    </row>
    <row r="5500" spans="1:7">
      <c r="A5500" s="521"/>
      <c r="B5500" s="521"/>
      <c r="C5500" s="525"/>
      <c r="D5500" s="521"/>
      <c r="E5500" s="521"/>
      <c r="F5500" s="526"/>
      <c r="G5500" s="521"/>
    </row>
    <row r="5501" spans="1:7">
      <c r="A5501" s="521"/>
      <c r="B5501" s="521"/>
      <c r="C5501" s="525"/>
      <c r="D5501" s="521"/>
      <c r="E5501" s="521"/>
      <c r="F5501" s="526"/>
      <c r="G5501" s="521"/>
    </row>
    <row r="5502" spans="1:7">
      <c r="A5502" s="521"/>
      <c r="B5502" s="521"/>
      <c r="C5502" s="525"/>
      <c r="D5502" s="521"/>
      <c r="E5502" s="521"/>
      <c r="F5502" s="526"/>
      <c r="G5502" s="521"/>
    </row>
    <row r="5503" spans="1:7">
      <c r="A5503" s="521"/>
      <c r="B5503" s="521"/>
      <c r="C5503" s="525"/>
      <c r="D5503" s="521"/>
      <c r="E5503" s="521"/>
      <c r="F5503" s="526"/>
      <c r="G5503" s="521"/>
    </row>
    <row r="5504" spans="1:7">
      <c r="A5504" s="521"/>
      <c r="B5504" s="521"/>
      <c r="C5504" s="525"/>
      <c r="D5504" s="521"/>
      <c r="E5504" s="521"/>
      <c r="F5504" s="526"/>
      <c r="G5504" s="521"/>
    </row>
    <row r="5505" spans="1:7">
      <c r="A5505" s="521"/>
      <c r="B5505" s="521"/>
      <c r="C5505" s="525"/>
      <c r="D5505" s="521"/>
      <c r="E5505" s="521"/>
      <c r="F5505" s="526"/>
      <c r="G5505" s="521"/>
    </row>
    <row r="5506" spans="1:7">
      <c r="A5506" s="521"/>
      <c r="B5506" s="521"/>
      <c r="C5506" s="525"/>
      <c r="D5506" s="521"/>
      <c r="E5506" s="521"/>
      <c r="F5506" s="526"/>
      <c r="G5506" s="521"/>
    </row>
    <row r="5507" spans="1:7">
      <c r="A5507" s="521"/>
      <c r="B5507" s="521"/>
      <c r="C5507" s="525"/>
      <c r="D5507" s="521"/>
      <c r="E5507" s="521"/>
      <c r="F5507" s="526"/>
      <c r="G5507" s="521"/>
    </row>
    <row r="5508" spans="1:7">
      <c r="A5508" s="521"/>
      <c r="B5508" s="521"/>
      <c r="C5508" s="525"/>
      <c r="D5508" s="521"/>
      <c r="E5508" s="521"/>
      <c r="F5508" s="526"/>
      <c r="G5508" s="521"/>
    </row>
    <row r="5509" spans="1:7">
      <c r="A5509" s="521"/>
      <c r="B5509" s="521"/>
      <c r="C5509" s="525"/>
      <c r="D5509" s="521"/>
      <c r="E5509" s="521"/>
      <c r="F5509" s="526"/>
      <c r="G5509" s="521"/>
    </row>
    <row r="5510" spans="1:7">
      <c r="A5510" s="521"/>
      <c r="B5510" s="521"/>
      <c r="C5510" s="525"/>
      <c r="D5510" s="521"/>
      <c r="E5510" s="521"/>
      <c r="F5510" s="526"/>
      <c r="G5510" s="521"/>
    </row>
    <row r="5511" spans="1:7">
      <c r="A5511" s="521"/>
      <c r="B5511" s="521"/>
      <c r="C5511" s="525"/>
      <c r="D5511" s="521"/>
      <c r="E5511" s="521"/>
      <c r="F5511" s="526"/>
      <c r="G5511" s="521"/>
    </row>
    <row r="5512" spans="1:7">
      <c r="A5512" s="521"/>
      <c r="B5512" s="521"/>
      <c r="C5512" s="525"/>
      <c r="D5512" s="521"/>
      <c r="E5512" s="521"/>
      <c r="F5512" s="526"/>
      <c r="G5512" s="521"/>
    </row>
    <row r="5513" spans="1:7">
      <c r="A5513" s="521"/>
      <c r="B5513" s="521"/>
      <c r="C5513" s="525"/>
      <c r="D5513" s="521"/>
      <c r="E5513" s="521"/>
      <c r="F5513" s="526"/>
      <c r="G5513" s="521"/>
    </row>
    <row r="5514" spans="1:7">
      <c r="A5514" s="521"/>
      <c r="B5514" s="521"/>
      <c r="C5514" s="525"/>
      <c r="D5514" s="521"/>
      <c r="E5514" s="521"/>
      <c r="F5514" s="526"/>
      <c r="G5514" s="521"/>
    </row>
    <row r="5515" spans="1:7">
      <c r="A5515" s="521"/>
      <c r="B5515" s="521"/>
      <c r="C5515" s="525"/>
      <c r="D5515" s="521"/>
      <c r="E5515" s="521"/>
      <c r="F5515" s="526"/>
      <c r="G5515" s="521"/>
    </row>
    <row r="5516" spans="1:7">
      <c r="A5516" s="521"/>
      <c r="B5516" s="521"/>
      <c r="C5516" s="525"/>
      <c r="D5516" s="521"/>
      <c r="E5516" s="521"/>
      <c r="F5516" s="526"/>
      <c r="G5516" s="521"/>
    </row>
    <row r="5517" spans="1:7">
      <c r="A5517" s="521"/>
      <c r="B5517" s="521"/>
      <c r="C5517" s="525"/>
      <c r="D5517" s="521"/>
      <c r="E5517" s="521"/>
      <c r="F5517" s="526"/>
      <c r="G5517" s="521"/>
    </row>
    <row r="5518" spans="1:7">
      <c r="A5518" s="521"/>
      <c r="B5518" s="521"/>
      <c r="C5518" s="525"/>
      <c r="D5518" s="521"/>
      <c r="E5518" s="521"/>
      <c r="F5518" s="526"/>
      <c r="G5518" s="521"/>
    </row>
    <row r="5519" spans="1:7">
      <c r="A5519" s="521"/>
      <c r="B5519" s="521"/>
      <c r="C5519" s="525"/>
      <c r="D5519" s="521"/>
      <c r="E5519" s="521"/>
      <c r="F5519" s="526"/>
      <c r="G5519" s="521"/>
    </row>
    <row r="5520" spans="1:7">
      <c r="A5520" s="521"/>
      <c r="B5520" s="521"/>
      <c r="C5520" s="525"/>
      <c r="D5520" s="521"/>
      <c r="E5520" s="521"/>
      <c r="F5520" s="526"/>
      <c r="G5520" s="521"/>
    </row>
    <row r="5521" spans="1:7">
      <c r="A5521" s="521"/>
      <c r="B5521" s="521"/>
      <c r="C5521" s="525"/>
      <c r="D5521" s="521"/>
      <c r="E5521" s="521"/>
      <c r="F5521" s="526"/>
      <c r="G5521" s="521"/>
    </row>
    <row r="5522" spans="1:7">
      <c r="A5522" s="521"/>
      <c r="B5522" s="521"/>
      <c r="C5522" s="525"/>
      <c r="D5522" s="521"/>
      <c r="E5522" s="521"/>
      <c r="F5522" s="526"/>
      <c r="G5522" s="521"/>
    </row>
    <row r="5523" spans="1:7">
      <c r="A5523" s="521"/>
      <c r="B5523" s="521"/>
      <c r="C5523" s="525"/>
      <c r="D5523" s="521"/>
      <c r="E5523" s="521"/>
      <c r="F5523" s="526"/>
      <c r="G5523" s="521"/>
    </row>
    <row r="5524" spans="1:7">
      <c r="A5524" s="521"/>
      <c r="B5524" s="521"/>
      <c r="C5524" s="525"/>
      <c r="D5524" s="521"/>
      <c r="E5524" s="521"/>
      <c r="F5524" s="526"/>
      <c r="G5524" s="521"/>
    </row>
    <row r="5525" spans="1:7">
      <c r="A5525" s="521"/>
      <c r="B5525" s="521"/>
      <c r="C5525" s="525"/>
      <c r="D5525" s="521"/>
      <c r="E5525" s="521"/>
      <c r="F5525" s="526"/>
      <c r="G5525" s="521"/>
    </row>
    <row r="5526" spans="1:7">
      <c r="A5526" s="521"/>
      <c r="B5526" s="521"/>
      <c r="C5526" s="525"/>
      <c r="D5526" s="521"/>
      <c r="E5526" s="521"/>
      <c r="F5526" s="526"/>
      <c r="G5526" s="521"/>
    </row>
    <row r="5527" spans="1:7">
      <c r="A5527" s="521"/>
      <c r="B5527" s="521"/>
      <c r="C5527" s="525"/>
      <c r="D5527" s="521"/>
      <c r="E5527" s="521"/>
      <c r="F5527" s="526"/>
      <c r="G5527" s="521"/>
    </row>
    <row r="5528" spans="1:7">
      <c r="A5528" s="521"/>
      <c r="B5528" s="521"/>
      <c r="C5528" s="525"/>
      <c r="D5528" s="521"/>
      <c r="E5528" s="521"/>
      <c r="F5528" s="526"/>
      <c r="G5528" s="521"/>
    </row>
    <row r="5529" spans="1:7">
      <c r="A5529" s="521"/>
      <c r="B5529" s="521"/>
      <c r="C5529" s="525"/>
      <c r="D5529" s="521"/>
      <c r="E5529" s="521"/>
      <c r="F5529" s="526"/>
      <c r="G5529" s="521"/>
    </row>
    <row r="5530" spans="1:7">
      <c r="A5530" s="521"/>
      <c r="B5530" s="521"/>
      <c r="C5530" s="525"/>
      <c r="D5530" s="521"/>
      <c r="E5530" s="521"/>
      <c r="F5530" s="526"/>
      <c r="G5530" s="521"/>
    </row>
    <row r="5531" spans="1:7">
      <c r="A5531" s="521"/>
      <c r="B5531" s="521"/>
      <c r="C5531" s="525"/>
      <c r="D5531" s="521"/>
      <c r="E5531" s="521"/>
      <c r="F5531" s="526"/>
      <c r="G5531" s="521"/>
    </row>
    <row r="5532" spans="1:7">
      <c r="A5532" s="521"/>
      <c r="B5532" s="521"/>
      <c r="C5532" s="525"/>
      <c r="D5532" s="521"/>
      <c r="E5532" s="521"/>
      <c r="F5532" s="526"/>
      <c r="G5532" s="521"/>
    </row>
    <row r="5533" spans="1:7">
      <c r="A5533" s="521"/>
      <c r="B5533" s="521"/>
      <c r="C5533" s="525"/>
      <c r="D5533" s="521"/>
      <c r="E5533" s="521"/>
      <c r="F5533" s="526"/>
      <c r="G5533" s="521"/>
    </row>
    <row r="5534" spans="1:7">
      <c r="A5534" s="521"/>
      <c r="B5534" s="521"/>
      <c r="C5534" s="525"/>
      <c r="D5534" s="521"/>
      <c r="E5534" s="521"/>
      <c r="F5534" s="526"/>
      <c r="G5534" s="521"/>
    </row>
    <row r="5535" spans="1:7">
      <c r="A5535" s="521"/>
      <c r="B5535" s="521"/>
      <c r="C5535" s="525"/>
      <c r="D5535" s="521"/>
      <c r="E5535" s="521"/>
      <c r="F5535" s="526"/>
      <c r="G5535" s="521"/>
    </row>
    <row r="5536" spans="1:7">
      <c r="A5536" s="521"/>
      <c r="B5536" s="521"/>
      <c r="C5536" s="525"/>
      <c r="D5536" s="521"/>
      <c r="E5536" s="521"/>
      <c r="F5536" s="526"/>
      <c r="G5536" s="521"/>
    </row>
    <row r="5537" spans="1:7">
      <c r="A5537" s="521"/>
      <c r="B5537" s="521"/>
      <c r="C5537" s="525"/>
      <c r="D5537" s="521"/>
      <c r="E5537" s="521"/>
      <c r="F5537" s="526"/>
      <c r="G5537" s="521"/>
    </row>
    <row r="5538" spans="1:7">
      <c r="A5538" s="521"/>
      <c r="B5538" s="521"/>
      <c r="C5538" s="525"/>
      <c r="D5538" s="521"/>
      <c r="E5538" s="521"/>
      <c r="F5538" s="526"/>
      <c r="G5538" s="521"/>
    </row>
    <row r="5539" spans="1:7">
      <c r="A5539" s="521"/>
      <c r="B5539" s="521"/>
      <c r="C5539" s="525"/>
      <c r="D5539" s="521"/>
      <c r="E5539" s="521"/>
      <c r="F5539" s="526"/>
      <c r="G5539" s="521"/>
    </row>
    <row r="5540" spans="1:7">
      <c r="A5540" s="521"/>
      <c r="B5540" s="521"/>
      <c r="C5540" s="525"/>
      <c r="D5540" s="521"/>
      <c r="E5540" s="521"/>
      <c r="F5540" s="526"/>
      <c r="G5540" s="521"/>
    </row>
    <row r="5541" spans="1:7">
      <c r="A5541" s="521"/>
      <c r="B5541" s="521"/>
      <c r="C5541" s="525"/>
      <c r="D5541" s="521"/>
      <c r="E5541" s="521"/>
      <c r="F5541" s="526"/>
      <c r="G5541" s="521"/>
    </row>
    <row r="5542" spans="1:7">
      <c r="A5542" s="521"/>
      <c r="B5542" s="521"/>
      <c r="C5542" s="525"/>
      <c r="D5542" s="521"/>
      <c r="E5542" s="521"/>
      <c r="F5542" s="526"/>
      <c r="G5542" s="521"/>
    </row>
    <row r="5543" spans="1:7">
      <c r="A5543" s="521"/>
      <c r="B5543" s="521"/>
      <c r="C5543" s="525"/>
      <c r="D5543" s="521"/>
      <c r="E5543" s="521"/>
      <c r="F5543" s="526"/>
      <c r="G5543" s="521"/>
    </row>
    <row r="5544" spans="1:7">
      <c r="A5544" s="521"/>
      <c r="B5544" s="521"/>
      <c r="C5544" s="525"/>
      <c r="D5544" s="521"/>
      <c r="E5544" s="521"/>
      <c r="F5544" s="526"/>
      <c r="G5544" s="521"/>
    </row>
    <row r="5545" spans="1:7">
      <c r="A5545" s="521"/>
      <c r="B5545" s="521"/>
      <c r="C5545" s="525"/>
      <c r="D5545" s="521"/>
      <c r="E5545" s="521"/>
      <c r="F5545" s="526"/>
      <c r="G5545" s="521"/>
    </row>
    <row r="5546" spans="1:7">
      <c r="A5546" s="521"/>
      <c r="B5546" s="521"/>
      <c r="C5546" s="525"/>
      <c r="D5546" s="521"/>
      <c r="E5546" s="521"/>
      <c r="F5546" s="526"/>
      <c r="G5546" s="521"/>
    </row>
    <row r="5547" spans="1:7">
      <c r="A5547" s="521"/>
      <c r="B5547" s="521"/>
      <c r="C5547" s="525"/>
      <c r="D5547" s="521"/>
      <c r="E5547" s="521"/>
      <c r="F5547" s="526"/>
      <c r="G5547" s="521"/>
    </row>
    <row r="5548" spans="1:7">
      <c r="A5548" s="521"/>
      <c r="B5548" s="521"/>
      <c r="C5548" s="525"/>
      <c r="D5548" s="521"/>
      <c r="E5548" s="521"/>
      <c r="F5548" s="526"/>
      <c r="G5548" s="521"/>
    </row>
    <row r="5549" spans="1:7">
      <c r="A5549" s="521"/>
      <c r="B5549" s="521"/>
      <c r="C5549" s="525"/>
      <c r="D5549" s="521"/>
      <c r="E5549" s="521"/>
      <c r="F5549" s="526"/>
      <c r="G5549" s="521"/>
    </row>
    <row r="5550" spans="1:7">
      <c r="A5550" s="521"/>
      <c r="B5550" s="521"/>
      <c r="C5550" s="525"/>
      <c r="D5550" s="521"/>
      <c r="E5550" s="521"/>
      <c r="F5550" s="526"/>
      <c r="G5550" s="521"/>
    </row>
    <row r="5551" spans="1:7">
      <c r="A5551" s="521"/>
      <c r="B5551" s="521"/>
      <c r="C5551" s="525"/>
      <c r="D5551" s="521"/>
      <c r="E5551" s="521"/>
      <c r="F5551" s="526"/>
      <c r="G5551" s="521"/>
    </row>
    <row r="5552" spans="1:7">
      <c r="A5552" s="521"/>
      <c r="B5552" s="521"/>
      <c r="C5552" s="525"/>
      <c r="D5552" s="521"/>
      <c r="E5552" s="521"/>
      <c r="F5552" s="526"/>
      <c r="G5552" s="521"/>
    </row>
    <row r="5553" spans="1:7">
      <c r="A5553" s="521"/>
      <c r="B5553" s="521"/>
      <c r="C5553" s="525"/>
      <c r="D5553" s="521"/>
      <c r="E5553" s="521"/>
      <c r="F5553" s="526"/>
      <c r="G5553" s="521"/>
    </row>
    <row r="5554" spans="1:7">
      <c r="A5554" s="521"/>
      <c r="B5554" s="521"/>
      <c r="C5554" s="525"/>
      <c r="D5554" s="521"/>
      <c r="E5554" s="521"/>
      <c r="F5554" s="526"/>
      <c r="G5554" s="521"/>
    </row>
    <row r="5555" spans="1:7">
      <c r="A5555" s="521"/>
      <c r="B5555" s="521"/>
      <c r="C5555" s="525"/>
      <c r="D5555" s="521"/>
      <c r="E5555" s="521"/>
      <c r="F5555" s="526"/>
      <c r="G5555" s="521"/>
    </row>
    <row r="5556" spans="1:7">
      <c r="A5556" s="521"/>
      <c r="B5556" s="521"/>
      <c r="C5556" s="525"/>
      <c r="D5556" s="521"/>
      <c r="E5556" s="521"/>
      <c r="F5556" s="526"/>
      <c r="G5556" s="521"/>
    </row>
    <row r="5557" spans="1:7">
      <c r="A5557" s="521"/>
      <c r="B5557" s="521"/>
      <c r="C5557" s="525"/>
      <c r="D5557" s="521"/>
      <c r="E5557" s="521"/>
      <c r="F5557" s="526"/>
      <c r="G5557" s="521"/>
    </row>
    <row r="5558" spans="1:7">
      <c r="A5558" s="521"/>
      <c r="B5558" s="521"/>
      <c r="C5558" s="525"/>
      <c r="D5558" s="521"/>
      <c r="E5558" s="521"/>
      <c r="F5558" s="526"/>
      <c r="G5558" s="521"/>
    </row>
    <row r="5559" spans="1:7">
      <c r="A5559" s="521"/>
      <c r="B5559" s="521"/>
      <c r="C5559" s="525"/>
      <c r="D5559" s="521"/>
      <c r="E5559" s="521"/>
      <c r="F5559" s="526"/>
      <c r="G5559" s="521"/>
    </row>
    <row r="5560" spans="1:7">
      <c r="A5560" s="521"/>
      <c r="B5560" s="521"/>
      <c r="C5560" s="525"/>
      <c r="D5560" s="521"/>
      <c r="E5560" s="521"/>
      <c r="F5560" s="526"/>
      <c r="G5560" s="521"/>
    </row>
    <row r="5561" spans="1:7">
      <c r="A5561" s="521"/>
      <c r="B5561" s="521"/>
      <c r="C5561" s="525"/>
      <c r="D5561" s="521"/>
      <c r="E5561" s="521"/>
      <c r="F5561" s="526"/>
      <c r="G5561" s="521"/>
    </row>
    <row r="5562" spans="1:7">
      <c r="A5562" s="521"/>
      <c r="B5562" s="521"/>
      <c r="C5562" s="525"/>
      <c r="D5562" s="521"/>
      <c r="E5562" s="521"/>
      <c r="F5562" s="526"/>
      <c r="G5562" s="521"/>
    </row>
    <row r="5563" spans="1:7">
      <c r="A5563" s="521"/>
      <c r="B5563" s="521"/>
      <c r="C5563" s="525"/>
      <c r="D5563" s="521"/>
      <c r="E5563" s="521"/>
      <c r="F5563" s="526"/>
      <c r="G5563" s="521"/>
    </row>
    <row r="5564" spans="1:7">
      <c r="A5564" s="521"/>
      <c r="B5564" s="521"/>
      <c r="C5564" s="525"/>
      <c r="D5564" s="521"/>
      <c r="E5564" s="521"/>
      <c r="F5564" s="526"/>
      <c r="G5564" s="521"/>
    </row>
    <row r="5565" spans="1:7">
      <c r="A5565" s="521"/>
      <c r="B5565" s="521"/>
      <c r="C5565" s="525"/>
      <c r="D5565" s="521"/>
      <c r="E5565" s="521"/>
      <c r="F5565" s="526"/>
      <c r="G5565" s="521"/>
    </row>
    <row r="5566" spans="1:7">
      <c r="A5566" s="521"/>
      <c r="B5566" s="521"/>
      <c r="C5566" s="525"/>
      <c r="D5566" s="521"/>
      <c r="E5566" s="521"/>
      <c r="F5566" s="526"/>
      <c r="G5566" s="521"/>
    </row>
    <row r="5567" spans="1:7">
      <c r="A5567" s="521"/>
      <c r="B5567" s="521"/>
      <c r="C5567" s="525"/>
      <c r="D5567" s="521"/>
      <c r="E5567" s="521"/>
      <c r="F5567" s="526"/>
      <c r="G5567" s="521"/>
    </row>
    <row r="5568" spans="1:7">
      <c r="A5568" s="521"/>
      <c r="B5568" s="521"/>
      <c r="C5568" s="525"/>
      <c r="D5568" s="521"/>
      <c r="E5568" s="521"/>
      <c r="F5568" s="526"/>
      <c r="G5568" s="521"/>
    </row>
    <row r="5569" spans="1:7">
      <c r="A5569" s="521"/>
      <c r="B5569" s="521"/>
      <c r="C5569" s="525"/>
      <c r="D5569" s="521"/>
      <c r="E5569" s="521"/>
      <c r="F5569" s="526"/>
      <c r="G5569" s="521"/>
    </row>
    <row r="5570" spans="1:7">
      <c r="A5570" s="521"/>
      <c r="B5570" s="521"/>
      <c r="C5570" s="525"/>
      <c r="D5570" s="521"/>
      <c r="E5570" s="521"/>
      <c r="F5570" s="526"/>
      <c r="G5570" s="521"/>
    </row>
    <row r="5571" spans="1:7">
      <c r="A5571" s="521"/>
      <c r="B5571" s="521"/>
      <c r="C5571" s="525"/>
      <c r="D5571" s="521"/>
      <c r="E5571" s="521"/>
      <c r="F5571" s="526"/>
      <c r="G5571" s="521"/>
    </row>
    <row r="5572" spans="1:7">
      <c r="A5572" s="521"/>
      <c r="B5572" s="521"/>
      <c r="C5572" s="525"/>
      <c r="D5572" s="521"/>
      <c r="E5572" s="521"/>
      <c r="F5572" s="526"/>
      <c r="G5572" s="521"/>
    </row>
    <row r="5573" spans="1:7">
      <c r="A5573" s="521"/>
      <c r="B5573" s="521"/>
      <c r="C5573" s="525"/>
      <c r="D5573" s="521"/>
      <c r="E5573" s="521"/>
      <c r="F5573" s="526"/>
      <c r="G5573" s="521"/>
    </row>
    <row r="5574" spans="1:7">
      <c r="A5574" s="521"/>
      <c r="B5574" s="521"/>
      <c r="C5574" s="525"/>
      <c r="D5574" s="521"/>
      <c r="E5574" s="521"/>
      <c r="F5574" s="526"/>
      <c r="G5574" s="521"/>
    </row>
    <row r="5575" spans="1:7">
      <c r="A5575" s="521"/>
      <c r="B5575" s="521"/>
      <c r="C5575" s="525"/>
      <c r="D5575" s="521"/>
      <c r="E5575" s="521"/>
      <c r="F5575" s="526"/>
      <c r="G5575" s="521"/>
    </row>
    <row r="5576" spans="1:7">
      <c r="A5576" s="521"/>
      <c r="B5576" s="521"/>
      <c r="C5576" s="525"/>
      <c r="D5576" s="521"/>
      <c r="E5576" s="521"/>
      <c r="F5576" s="526"/>
      <c r="G5576" s="521"/>
    </row>
    <row r="5577" spans="1:7">
      <c r="A5577" s="521"/>
      <c r="B5577" s="521"/>
      <c r="C5577" s="525"/>
      <c r="D5577" s="521"/>
      <c r="E5577" s="521"/>
      <c r="F5577" s="526"/>
      <c r="G5577" s="521"/>
    </row>
    <row r="5578" spans="1:7">
      <c r="A5578" s="521"/>
      <c r="B5578" s="521"/>
      <c r="C5578" s="525"/>
      <c r="D5578" s="521"/>
      <c r="E5578" s="521"/>
      <c r="F5578" s="526"/>
      <c r="G5578" s="521"/>
    </row>
    <row r="5579" spans="1:7">
      <c r="A5579" s="521"/>
      <c r="B5579" s="521"/>
      <c r="C5579" s="525"/>
      <c r="D5579" s="521"/>
      <c r="E5579" s="521"/>
      <c r="F5579" s="526"/>
      <c r="G5579" s="521"/>
    </row>
    <row r="5580" spans="1:7">
      <c r="A5580" s="521"/>
      <c r="B5580" s="521"/>
      <c r="C5580" s="525"/>
      <c r="D5580" s="521"/>
      <c r="E5580" s="521"/>
      <c r="F5580" s="526"/>
      <c r="G5580" s="521"/>
    </row>
    <row r="5581" spans="1:7">
      <c r="A5581" s="521"/>
      <c r="B5581" s="521"/>
      <c r="C5581" s="525"/>
      <c r="D5581" s="521"/>
      <c r="E5581" s="521"/>
      <c r="F5581" s="526"/>
      <c r="G5581" s="521"/>
    </row>
    <row r="5582" spans="1:7">
      <c r="A5582" s="521"/>
      <c r="B5582" s="521"/>
      <c r="C5582" s="525"/>
      <c r="D5582" s="521"/>
      <c r="E5582" s="521"/>
      <c r="F5582" s="526"/>
      <c r="G5582" s="521"/>
    </row>
    <row r="5583" spans="1:7">
      <c r="A5583" s="521"/>
      <c r="B5583" s="521"/>
      <c r="C5583" s="525"/>
      <c r="D5583" s="521"/>
      <c r="E5583" s="521"/>
      <c r="F5583" s="526"/>
      <c r="G5583" s="521"/>
    </row>
    <row r="5584" spans="1:7">
      <c r="A5584" s="521"/>
      <c r="B5584" s="521"/>
      <c r="C5584" s="525"/>
      <c r="D5584" s="521"/>
      <c r="E5584" s="521"/>
      <c r="F5584" s="526"/>
      <c r="G5584" s="521"/>
    </row>
    <row r="5585" spans="1:7">
      <c r="A5585" s="521"/>
      <c r="B5585" s="521"/>
      <c r="C5585" s="525"/>
      <c r="D5585" s="521"/>
      <c r="E5585" s="521"/>
      <c r="F5585" s="526"/>
      <c r="G5585" s="521"/>
    </row>
    <row r="5586" spans="1:7">
      <c r="A5586" s="521"/>
      <c r="B5586" s="521"/>
      <c r="C5586" s="525"/>
      <c r="D5586" s="521"/>
      <c r="E5586" s="521"/>
      <c r="F5586" s="526"/>
      <c r="G5586" s="521"/>
    </row>
    <row r="5587" spans="1:7">
      <c r="A5587" s="521"/>
      <c r="B5587" s="521"/>
      <c r="C5587" s="525"/>
      <c r="D5587" s="521"/>
      <c r="E5587" s="521"/>
      <c r="F5587" s="526"/>
      <c r="G5587" s="521"/>
    </row>
    <row r="5588" spans="1:7">
      <c r="A5588" s="521"/>
      <c r="B5588" s="521"/>
      <c r="C5588" s="525"/>
      <c r="D5588" s="521"/>
      <c r="E5588" s="521"/>
      <c r="F5588" s="526"/>
      <c r="G5588" s="521"/>
    </row>
    <row r="5589" spans="1:7">
      <c r="A5589" s="521"/>
      <c r="B5589" s="521"/>
      <c r="C5589" s="525"/>
      <c r="D5589" s="521"/>
      <c r="E5589" s="521"/>
      <c r="F5589" s="526"/>
      <c r="G5589" s="521"/>
    </row>
    <row r="5590" spans="1:7">
      <c r="A5590" s="521"/>
      <c r="B5590" s="521"/>
      <c r="C5590" s="525"/>
      <c r="D5590" s="521"/>
      <c r="E5590" s="521"/>
      <c r="F5590" s="526"/>
      <c r="G5590" s="521"/>
    </row>
    <row r="5591" spans="1:7">
      <c r="A5591" s="521"/>
      <c r="B5591" s="521"/>
      <c r="C5591" s="525"/>
      <c r="D5591" s="521"/>
      <c r="E5591" s="521"/>
      <c r="F5591" s="526"/>
      <c r="G5591" s="521"/>
    </row>
    <row r="5592" spans="1:7">
      <c r="A5592" s="521"/>
      <c r="B5592" s="521"/>
      <c r="C5592" s="525"/>
      <c r="D5592" s="521"/>
      <c r="E5592" s="521"/>
      <c r="F5592" s="526"/>
      <c r="G5592" s="521"/>
    </row>
    <row r="5593" spans="1:7">
      <c r="A5593" s="521"/>
      <c r="B5593" s="521"/>
      <c r="C5593" s="525"/>
      <c r="D5593" s="521"/>
      <c r="E5593" s="521"/>
      <c r="F5593" s="526"/>
      <c r="G5593" s="521"/>
    </row>
    <row r="5594" spans="1:7">
      <c r="A5594" s="521"/>
      <c r="B5594" s="521"/>
      <c r="C5594" s="525"/>
      <c r="D5594" s="521"/>
      <c r="E5594" s="521"/>
      <c r="F5594" s="526"/>
      <c r="G5594" s="521"/>
    </row>
    <row r="5595" spans="1:7">
      <c r="A5595" s="521"/>
      <c r="B5595" s="521"/>
      <c r="C5595" s="525"/>
      <c r="D5595" s="521"/>
      <c r="E5595" s="521"/>
      <c r="F5595" s="526"/>
      <c r="G5595" s="521"/>
    </row>
    <row r="5596" spans="1:7">
      <c r="A5596" s="521"/>
      <c r="B5596" s="521"/>
      <c r="C5596" s="525"/>
      <c r="D5596" s="521"/>
      <c r="E5596" s="521"/>
      <c r="F5596" s="526"/>
      <c r="G5596" s="521"/>
    </row>
    <row r="5597" spans="1:7">
      <c r="A5597" s="521"/>
      <c r="B5597" s="521"/>
      <c r="C5597" s="525"/>
      <c r="D5597" s="521"/>
      <c r="E5597" s="521"/>
      <c r="F5597" s="526"/>
      <c r="G5597" s="521"/>
    </row>
    <row r="5598" spans="1:7">
      <c r="A5598" s="521"/>
      <c r="B5598" s="521"/>
      <c r="C5598" s="525"/>
      <c r="D5598" s="521"/>
      <c r="E5598" s="521"/>
      <c r="F5598" s="526"/>
      <c r="G5598" s="521"/>
    </row>
    <row r="5599" spans="1:7">
      <c r="A5599" s="521"/>
      <c r="B5599" s="521"/>
      <c r="C5599" s="525"/>
      <c r="D5599" s="521"/>
      <c r="E5599" s="521"/>
      <c r="F5599" s="526"/>
      <c r="G5599" s="521"/>
    </row>
    <row r="5600" spans="1:7">
      <c r="A5600" s="521"/>
      <c r="B5600" s="521"/>
      <c r="C5600" s="525"/>
      <c r="D5600" s="521"/>
      <c r="E5600" s="521"/>
      <c r="F5600" s="526"/>
      <c r="G5600" s="521"/>
    </row>
    <row r="5601" spans="1:7">
      <c r="A5601" s="521"/>
      <c r="B5601" s="521"/>
      <c r="C5601" s="525"/>
      <c r="D5601" s="521"/>
      <c r="E5601" s="521"/>
      <c r="F5601" s="526"/>
      <c r="G5601" s="521"/>
    </row>
    <row r="5602" spans="1:7">
      <c r="A5602" s="521"/>
      <c r="B5602" s="521"/>
      <c r="C5602" s="525"/>
      <c r="D5602" s="521"/>
      <c r="E5602" s="521"/>
      <c r="F5602" s="526"/>
      <c r="G5602" s="521"/>
    </row>
    <row r="5603" spans="1:7">
      <c r="A5603" s="521"/>
      <c r="B5603" s="521"/>
      <c r="C5603" s="525"/>
      <c r="D5603" s="521"/>
      <c r="E5603" s="521"/>
      <c r="F5603" s="526"/>
      <c r="G5603" s="521"/>
    </row>
    <row r="5604" spans="1:7">
      <c r="A5604" s="521"/>
      <c r="B5604" s="521"/>
      <c r="C5604" s="525"/>
      <c r="D5604" s="521"/>
      <c r="E5604" s="521"/>
      <c r="F5604" s="526"/>
      <c r="G5604" s="521"/>
    </row>
    <row r="5605" spans="1:7">
      <c r="A5605" s="521"/>
      <c r="B5605" s="521"/>
      <c r="C5605" s="525"/>
      <c r="D5605" s="521"/>
      <c r="E5605" s="521"/>
      <c r="F5605" s="526"/>
      <c r="G5605" s="521"/>
    </row>
    <row r="5606" spans="1:7">
      <c r="A5606" s="521"/>
      <c r="B5606" s="521"/>
      <c r="C5606" s="525"/>
      <c r="D5606" s="521"/>
      <c r="E5606" s="521"/>
      <c r="F5606" s="526"/>
      <c r="G5606" s="521"/>
    </row>
    <row r="5607" spans="1:7">
      <c r="A5607" s="521"/>
      <c r="B5607" s="521"/>
      <c r="C5607" s="525"/>
      <c r="D5607" s="521"/>
      <c r="E5607" s="521"/>
      <c r="F5607" s="526"/>
      <c r="G5607" s="521"/>
    </row>
    <row r="5608" spans="1:7">
      <c r="A5608" s="521"/>
      <c r="B5608" s="521"/>
      <c r="C5608" s="525"/>
      <c r="D5608" s="521"/>
      <c r="E5608" s="521"/>
      <c r="F5608" s="526"/>
      <c r="G5608" s="521"/>
    </row>
    <row r="5609" spans="1:7">
      <c r="A5609" s="521"/>
      <c r="B5609" s="521"/>
      <c r="C5609" s="525"/>
      <c r="D5609" s="521"/>
      <c r="E5609" s="521"/>
      <c r="F5609" s="526"/>
      <c r="G5609" s="521"/>
    </row>
    <row r="5610" spans="1:7">
      <c r="A5610" s="521"/>
      <c r="B5610" s="521"/>
      <c r="C5610" s="525"/>
      <c r="D5610" s="521"/>
      <c r="E5610" s="521"/>
      <c r="F5610" s="526"/>
      <c r="G5610" s="521"/>
    </row>
    <row r="5611" spans="1:7">
      <c r="A5611" s="521"/>
      <c r="B5611" s="521"/>
      <c r="C5611" s="525"/>
      <c r="D5611" s="521"/>
      <c r="E5611" s="521"/>
      <c r="F5611" s="526"/>
      <c r="G5611" s="521"/>
    </row>
    <row r="5612" spans="1:7">
      <c r="A5612" s="521"/>
      <c r="B5612" s="521"/>
      <c r="C5612" s="525"/>
      <c r="D5612" s="521"/>
      <c r="E5612" s="521"/>
      <c r="F5612" s="526"/>
      <c r="G5612" s="521"/>
    </row>
    <row r="5613" spans="1:7">
      <c r="A5613" s="521"/>
      <c r="B5613" s="521"/>
      <c r="C5613" s="525"/>
      <c r="D5613" s="521"/>
      <c r="E5613" s="521"/>
      <c r="F5613" s="526"/>
      <c r="G5613" s="521"/>
    </row>
    <row r="5614" spans="1:7">
      <c r="A5614" s="521"/>
      <c r="B5614" s="521"/>
      <c r="C5614" s="525"/>
      <c r="D5614" s="521"/>
      <c r="E5614" s="521"/>
      <c r="F5614" s="526"/>
      <c r="G5614" s="521"/>
    </row>
    <row r="5615" spans="1:7">
      <c r="A5615" s="521"/>
      <c r="B5615" s="521"/>
      <c r="C5615" s="525"/>
      <c r="D5615" s="521"/>
      <c r="E5615" s="521"/>
      <c r="F5615" s="526"/>
      <c r="G5615" s="521"/>
    </row>
    <row r="5616" spans="1:7">
      <c r="A5616" s="521"/>
      <c r="B5616" s="521"/>
      <c r="C5616" s="525"/>
      <c r="D5616" s="521"/>
      <c r="E5616" s="521"/>
      <c r="F5616" s="526"/>
      <c r="G5616" s="521"/>
    </row>
    <row r="5617" spans="1:7">
      <c r="A5617" s="521"/>
      <c r="B5617" s="521"/>
      <c r="C5617" s="525"/>
      <c r="D5617" s="521"/>
      <c r="E5617" s="521"/>
      <c r="F5617" s="526"/>
      <c r="G5617" s="521"/>
    </row>
    <row r="5618" spans="1:7">
      <c r="A5618" s="521"/>
      <c r="B5618" s="521"/>
      <c r="C5618" s="525"/>
      <c r="D5618" s="521"/>
      <c r="E5618" s="521"/>
      <c r="F5618" s="526"/>
      <c r="G5618" s="521"/>
    </row>
    <row r="5619" spans="1:7">
      <c r="A5619" s="521"/>
      <c r="B5619" s="521"/>
      <c r="C5619" s="525"/>
      <c r="D5619" s="521"/>
      <c r="E5619" s="521"/>
      <c r="F5619" s="526"/>
      <c r="G5619" s="521"/>
    </row>
    <row r="5620" spans="1:7">
      <c r="A5620" s="521"/>
      <c r="B5620" s="521"/>
      <c r="C5620" s="525"/>
      <c r="D5620" s="521"/>
      <c r="E5620" s="521"/>
      <c r="F5620" s="526"/>
      <c r="G5620" s="521"/>
    </row>
    <row r="5621" spans="1:7">
      <c r="A5621" s="521"/>
      <c r="B5621" s="521"/>
      <c r="C5621" s="525"/>
      <c r="D5621" s="521"/>
      <c r="E5621" s="521"/>
      <c r="F5621" s="526"/>
      <c r="G5621" s="521"/>
    </row>
    <row r="5622" spans="1:7">
      <c r="A5622" s="521"/>
      <c r="B5622" s="521"/>
      <c r="C5622" s="525"/>
      <c r="D5622" s="521"/>
      <c r="E5622" s="521"/>
      <c r="F5622" s="526"/>
      <c r="G5622" s="521"/>
    </row>
    <row r="5623" spans="1:7">
      <c r="A5623" s="521"/>
      <c r="B5623" s="521"/>
      <c r="C5623" s="525"/>
      <c r="D5623" s="521"/>
      <c r="E5623" s="521"/>
      <c r="F5623" s="526"/>
      <c r="G5623" s="521"/>
    </row>
    <row r="5624" spans="1:7">
      <c r="A5624" s="521"/>
      <c r="B5624" s="521"/>
      <c r="C5624" s="525"/>
      <c r="D5624" s="521"/>
      <c r="E5624" s="521"/>
      <c r="F5624" s="526"/>
      <c r="G5624" s="521"/>
    </row>
    <row r="5625" spans="1:7">
      <c r="A5625" s="521"/>
      <c r="B5625" s="521"/>
      <c r="C5625" s="525"/>
      <c r="D5625" s="521"/>
      <c r="E5625" s="521"/>
      <c r="F5625" s="526"/>
      <c r="G5625" s="521"/>
    </row>
    <row r="5626" spans="1:7">
      <c r="A5626" s="521"/>
      <c r="B5626" s="521"/>
      <c r="C5626" s="525"/>
      <c r="D5626" s="521"/>
      <c r="E5626" s="521"/>
      <c r="F5626" s="526"/>
      <c r="G5626" s="521"/>
    </row>
    <row r="5627" spans="1:7">
      <c r="A5627" s="521"/>
      <c r="B5627" s="521"/>
      <c r="C5627" s="525"/>
      <c r="D5627" s="521"/>
      <c r="E5627" s="521"/>
      <c r="F5627" s="526"/>
      <c r="G5627" s="521"/>
    </row>
    <row r="5628" spans="1:7">
      <c r="A5628" s="521"/>
      <c r="B5628" s="521"/>
      <c r="C5628" s="525"/>
      <c r="D5628" s="521"/>
      <c r="E5628" s="521"/>
      <c r="F5628" s="526"/>
      <c r="G5628" s="521"/>
    </row>
    <row r="5629" spans="1:7">
      <c r="A5629" s="521"/>
      <c r="B5629" s="521"/>
      <c r="C5629" s="525"/>
      <c r="D5629" s="521"/>
      <c r="E5629" s="521"/>
      <c r="F5629" s="526"/>
      <c r="G5629" s="521"/>
    </row>
    <row r="5630" spans="1:7">
      <c r="A5630" s="521"/>
      <c r="B5630" s="521"/>
      <c r="C5630" s="525"/>
      <c r="D5630" s="521"/>
      <c r="E5630" s="521"/>
      <c r="F5630" s="526"/>
      <c r="G5630" s="521"/>
    </row>
    <row r="5631" spans="1:7">
      <c r="A5631" s="521"/>
      <c r="B5631" s="521"/>
      <c r="C5631" s="525"/>
      <c r="D5631" s="521"/>
      <c r="E5631" s="521"/>
      <c r="F5631" s="526"/>
      <c r="G5631" s="521"/>
    </row>
    <row r="5632" spans="1:7">
      <c r="A5632" s="521"/>
      <c r="B5632" s="521"/>
      <c r="C5632" s="525"/>
      <c r="D5632" s="521"/>
      <c r="E5632" s="521"/>
      <c r="F5632" s="526"/>
      <c r="G5632" s="521"/>
    </row>
    <row r="5633" spans="1:7">
      <c r="A5633" s="521"/>
      <c r="B5633" s="521"/>
      <c r="C5633" s="525"/>
      <c r="D5633" s="521"/>
      <c r="E5633" s="521"/>
      <c r="F5633" s="526"/>
      <c r="G5633" s="521"/>
    </row>
    <row r="5634" spans="1:7">
      <c r="A5634" s="521"/>
      <c r="B5634" s="521"/>
      <c r="C5634" s="525"/>
      <c r="D5634" s="521"/>
      <c r="E5634" s="521"/>
      <c r="F5634" s="526"/>
      <c r="G5634" s="521"/>
    </row>
    <row r="5635" spans="1:7">
      <c r="A5635" s="521"/>
      <c r="B5635" s="521"/>
      <c r="C5635" s="525"/>
      <c r="D5635" s="521"/>
      <c r="E5635" s="521"/>
      <c r="F5635" s="526"/>
      <c r="G5635" s="521"/>
    </row>
    <row r="5636" spans="1:7">
      <c r="A5636" s="521"/>
      <c r="B5636" s="521"/>
      <c r="C5636" s="525"/>
      <c r="D5636" s="521"/>
      <c r="E5636" s="521"/>
      <c r="F5636" s="526"/>
      <c r="G5636" s="521"/>
    </row>
    <row r="5637" spans="1:7">
      <c r="A5637" s="521"/>
      <c r="B5637" s="521"/>
      <c r="C5637" s="525"/>
      <c r="D5637" s="521"/>
      <c r="E5637" s="521"/>
      <c r="F5637" s="526"/>
      <c r="G5637" s="521"/>
    </row>
    <row r="5638" spans="1:7">
      <c r="A5638" s="521"/>
      <c r="B5638" s="521"/>
      <c r="C5638" s="525"/>
      <c r="D5638" s="521"/>
      <c r="E5638" s="521"/>
      <c r="F5638" s="526"/>
      <c r="G5638" s="521"/>
    </row>
    <row r="5639" spans="1:7">
      <c r="A5639" s="521"/>
      <c r="B5639" s="521"/>
      <c r="C5639" s="525"/>
      <c r="D5639" s="521"/>
      <c r="E5639" s="521"/>
      <c r="F5639" s="526"/>
      <c r="G5639" s="521"/>
    </row>
    <row r="5640" spans="1:7">
      <c r="A5640" s="521"/>
      <c r="B5640" s="521"/>
      <c r="C5640" s="525"/>
      <c r="D5640" s="521"/>
      <c r="E5640" s="521"/>
      <c r="F5640" s="526"/>
      <c r="G5640" s="521"/>
    </row>
    <row r="5641" spans="1:7">
      <c r="A5641" s="521"/>
      <c r="B5641" s="521"/>
      <c r="C5641" s="525"/>
      <c r="D5641" s="521"/>
      <c r="E5641" s="521"/>
      <c r="F5641" s="526"/>
      <c r="G5641" s="521"/>
    </row>
    <row r="5642" spans="1:7">
      <c r="A5642" s="521"/>
      <c r="B5642" s="521"/>
      <c r="C5642" s="525"/>
      <c r="D5642" s="521"/>
      <c r="E5642" s="521"/>
      <c r="F5642" s="526"/>
      <c r="G5642" s="521"/>
    </row>
    <row r="5643" spans="1:7">
      <c r="A5643" s="521"/>
      <c r="B5643" s="521"/>
      <c r="C5643" s="525"/>
      <c r="D5643" s="521"/>
      <c r="E5643" s="521"/>
      <c r="F5643" s="526"/>
      <c r="G5643" s="521"/>
    </row>
    <row r="5644" spans="1:7">
      <c r="A5644" s="521"/>
      <c r="B5644" s="521"/>
      <c r="C5644" s="525"/>
      <c r="D5644" s="521"/>
      <c r="E5644" s="521"/>
      <c r="F5644" s="526"/>
      <c r="G5644" s="521"/>
    </row>
    <row r="5645" spans="1:7">
      <c r="A5645" s="521"/>
      <c r="B5645" s="521"/>
      <c r="C5645" s="525"/>
      <c r="D5645" s="521"/>
      <c r="E5645" s="521"/>
      <c r="F5645" s="526"/>
      <c r="G5645" s="521"/>
    </row>
    <row r="5646" spans="1:7">
      <c r="A5646" s="521"/>
      <c r="B5646" s="521"/>
      <c r="C5646" s="525"/>
      <c r="D5646" s="521"/>
      <c r="E5646" s="521"/>
      <c r="F5646" s="526"/>
      <c r="G5646" s="521"/>
    </row>
    <row r="5647" spans="1:7">
      <c r="A5647" s="521"/>
      <c r="B5647" s="521"/>
      <c r="C5647" s="525"/>
      <c r="D5647" s="521"/>
      <c r="E5647" s="521"/>
      <c r="F5647" s="526"/>
      <c r="G5647" s="521"/>
    </row>
    <row r="5648" spans="1:7">
      <c r="A5648" s="521"/>
      <c r="B5648" s="521"/>
      <c r="C5648" s="525"/>
      <c r="D5648" s="521"/>
      <c r="E5648" s="521"/>
      <c r="F5648" s="526"/>
      <c r="G5648" s="521"/>
    </row>
    <row r="5649" spans="1:7">
      <c r="A5649" s="521"/>
      <c r="B5649" s="521"/>
      <c r="C5649" s="525"/>
      <c r="D5649" s="521"/>
      <c r="E5649" s="521"/>
      <c r="F5649" s="526"/>
      <c r="G5649" s="521"/>
    </row>
    <row r="5650" spans="1:7">
      <c r="A5650" s="521"/>
      <c r="B5650" s="521"/>
      <c r="C5650" s="525"/>
      <c r="D5650" s="521"/>
      <c r="E5650" s="521"/>
      <c r="F5650" s="526"/>
      <c r="G5650" s="521"/>
    </row>
    <row r="5651" spans="1:7">
      <c r="A5651" s="521"/>
      <c r="B5651" s="521"/>
      <c r="C5651" s="525"/>
      <c r="D5651" s="521"/>
      <c r="E5651" s="521"/>
      <c r="F5651" s="526"/>
      <c r="G5651" s="521"/>
    </row>
    <row r="5652" spans="1:7">
      <c r="A5652" s="521"/>
      <c r="B5652" s="521"/>
      <c r="C5652" s="525"/>
      <c r="D5652" s="521"/>
      <c r="E5652" s="521"/>
      <c r="F5652" s="526"/>
      <c r="G5652" s="521"/>
    </row>
    <row r="5653" spans="1:7">
      <c r="A5653" s="521"/>
      <c r="B5653" s="521"/>
      <c r="C5653" s="525"/>
      <c r="D5653" s="521"/>
      <c r="E5653" s="521"/>
      <c r="F5653" s="526"/>
      <c r="G5653" s="521"/>
    </row>
    <row r="5654" spans="1:7">
      <c r="A5654" s="521"/>
      <c r="B5654" s="521"/>
      <c r="C5654" s="525"/>
      <c r="D5654" s="521"/>
      <c r="E5654" s="521"/>
      <c r="F5654" s="526"/>
      <c r="G5654" s="521"/>
    </row>
    <row r="5655" spans="1:7">
      <c r="A5655" s="521"/>
      <c r="B5655" s="521"/>
      <c r="C5655" s="525"/>
      <c r="D5655" s="521"/>
      <c r="E5655" s="521"/>
      <c r="F5655" s="526"/>
      <c r="G5655" s="521"/>
    </row>
    <row r="5656" spans="1:7">
      <c r="A5656" s="521"/>
      <c r="B5656" s="521"/>
      <c r="C5656" s="525"/>
      <c r="D5656" s="521"/>
      <c r="E5656" s="521"/>
      <c r="F5656" s="526"/>
      <c r="G5656" s="521"/>
    </row>
    <row r="5657" spans="1:7">
      <c r="A5657" s="521"/>
      <c r="B5657" s="521"/>
      <c r="C5657" s="525"/>
      <c r="D5657" s="521"/>
      <c r="E5657" s="521"/>
      <c r="F5657" s="526"/>
      <c r="G5657" s="521"/>
    </row>
    <row r="5658" spans="1:7">
      <c r="A5658" s="521"/>
      <c r="B5658" s="521"/>
      <c r="C5658" s="525"/>
      <c r="D5658" s="521"/>
      <c r="E5658" s="521"/>
      <c r="F5658" s="526"/>
      <c r="G5658" s="521"/>
    </row>
    <row r="5659" spans="1:7">
      <c r="A5659" s="521"/>
      <c r="B5659" s="521"/>
      <c r="C5659" s="525"/>
      <c r="D5659" s="521"/>
      <c r="E5659" s="521"/>
      <c r="F5659" s="526"/>
      <c r="G5659" s="521"/>
    </row>
    <row r="5660" spans="1:7">
      <c r="A5660" s="521"/>
      <c r="B5660" s="521"/>
      <c r="C5660" s="525"/>
      <c r="D5660" s="521"/>
      <c r="E5660" s="521"/>
      <c r="F5660" s="526"/>
      <c r="G5660" s="521"/>
    </row>
    <row r="5661" spans="1:7">
      <c r="A5661" s="521"/>
      <c r="B5661" s="521"/>
      <c r="C5661" s="525"/>
      <c r="D5661" s="521"/>
      <c r="E5661" s="521"/>
      <c r="F5661" s="526"/>
      <c r="G5661" s="521"/>
    </row>
    <row r="5662" spans="1:7">
      <c r="A5662" s="521"/>
      <c r="B5662" s="521"/>
      <c r="C5662" s="525"/>
      <c r="D5662" s="521"/>
      <c r="E5662" s="521"/>
      <c r="F5662" s="526"/>
      <c r="G5662" s="521"/>
    </row>
    <row r="5663" spans="1:7">
      <c r="A5663" s="521"/>
      <c r="B5663" s="521"/>
      <c r="C5663" s="525"/>
      <c r="D5663" s="521"/>
      <c r="E5663" s="521"/>
      <c r="F5663" s="526"/>
      <c r="G5663" s="521"/>
    </row>
    <row r="5664" spans="1:7">
      <c r="A5664" s="521"/>
      <c r="B5664" s="521"/>
      <c r="C5664" s="525"/>
      <c r="D5664" s="521"/>
      <c r="E5664" s="521"/>
      <c r="F5664" s="526"/>
      <c r="G5664" s="521"/>
    </row>
    <row r="5665" spans="1:7">
      <c r="A5665" s="521"/>
      <c r="B5665" s="521"/>
      <c r="C5665" s="525"/>
      <c r="D5665" s="521"/>
      <c r="E5665" s="521"/>
      <c r="F5665" s="526"/>
      <c r="G5665" s="521"/>
    </row>
    <row r="5666" spans="1:7">
      <c r="A5666" s="521"/>
      <c r="B5666" s="521"/>
      <c r="C5666" s="525"/>
      <c r="D5666" s="521"/>
      <c r="E5666" s="521"/>
      <c r="F5666" s="526"/>
      <c r="G5666" s="521"/>
    </row>
    <row r="5667" spans="1:7">
      <c r="A5667" s="521"/>
      <c r="B5667" s="521"/>
      <c r="C5667" s="525"/>
      <c r="D5667" s="521"/>
      <c r="E5667" s="521"/>
      <c r="F5667" s="526"/>
      <c r="G5667" s="521"/>
    </row>
    <row r="5668" spans="1:7">
      <c r="A5668" s="521"/>
      <c r="B5668" s="521"/>
      <c r="C5668" s="525"/>
      <c r="D5668" s="521"/>
      <c r="E5668" s="521"/>
      <c r="F5668" s="526"/>
      <c r="G5668" s="521"/>
    </row>
    <row r="5669" spans="1:7">
      <c r="A5669" s="521"/>
      <c r="B5669" s="521"/>
      <c r="C5669" s="525"/>
      <c r="D5669" s="521"/>
      <c r="E5669" s="521"/>
      <c r="F5669" s="526"/>
      <c r="G5669" s="521"/>
    </row>
    <row r="5670" spans="1:7">
      <c r="A5670" s="521"/>
      <c r="B5670" s="521"/>
      <c r="C5670" s="525"/>
      <c r="D5670" s="521"/>
      <c r="E5670" s="521"/>
      <c r="F5670" s="526"/>
      <c r="G5670" s="521"/>
    </row>
    <row r="5671" spans="1:7">
      <c r="A5671" s="521"/>
      <c r="B5671" s="521"/>
      <c r="C5671" s="525"/>
      <c r="D5671" s="521"/>
      <c r="E5671" s="521"/>
      <c r="F5671" s="526"/>
      <c r="G5671" s="521"/>
    </row>
    <row r="5672" spans="1:7">
      <c r="A5672" s="521"/>
      <c r="B5672" s="521"/>
      <c r="C5672" s="525"/>
      <c r="D5672" s="521"/>
      <c r="E5672" s="521"/>
      <c r="F5672" s="526"/>
      <c r="G5672" s="521"/>
    </row>
    <row r="5673" spans="1:7">
      <c r="A5673" s="521"/>
      <c r="B5673" s="521"/>
      <c r="C5673" s="525"/>
      <c r="D5673" s="521"/>
      <c r="E5673" s="521"/>
      <c r="F5673" s="526"/>
      <c r="G5673" s="521"/>
    </row>
    <row r="5674" spans="1:7">
      <c r="A5674" s="521"/>
      <c r="B5674" s="521"/>
      <c r="C5674" s="525"/>
      <c r="D5674" s="521"/>
      <c r="E5674" s="521"/>
      <c r="F5674" s="526"/>
      <c r="G5674" s="521"/>
    </row>
    <row r="5675" spans="1:7">
      <c r="A5675" s="521"/>
      <c r="B5675" s="521"/>
      <c r="C5675" s="525"/>
      <c r="D5675" s="521"/>
      <c r="E5675" s="521"/>
      <c r="F5675" s="526"/>
      <c r="G5675" s="521"/>
    </row>
    <row r="5676" spans="1:7">
      <c r="A5676" s="521"/>
      <c r="B5676" s="521"/>
      <c r="C5676" s="525"/>
      <c r="D5676" s="521"/>
      <c r="E5676" s="521"/>
      <c r="F5676" s="526"/>
      <c r="G5676" s="521"/>
    </row>
    <row r="5677" spans="1:7">
      <c r="A5677" s="521"/>
      <c r="B5677" s="521"/>
      <c r="C5677" s="525"/>
      <c r="D5677" s="521"/>
      <c r="E5677" s="521"/>
      <c r="F5677" s="526"/>
      <c r="G5677" s="521"/>
    </row>
    <row r="5678" spans="1:7">
      <c r="A5678" s="521"/>
      <c r="B5678" s="521"/>
      <c r="C5678" s="525"/>
      <c r="D5678" s="521"/>
      <c r="E5678" s="521"/>
      <c r="F5678" s="526"/>
      <c r="G5678" s="521"/>
    </row>
    <row r="5679" spans="1:7">
      <c r="A5679" s="521"/>
      <c r="B5679" s="521"/>
      <c r="C5679" s="525"/>
      <c r="D5679" s="521"/>
      <c r="E5679" s="521"/>
      <c r="F5679" s="526"/>
      <c r="G5679" s="521"/>
    </row>
    <row r="5680" spans="1:7">
      <c r="A5680" s="521"/>
      <c r="B5680" s="521"/>
      <c r="C5680" s="525"/>
      <c r="D5680" s="521"/>
      <c r="E5680" s="521"/>
      <c r="F5680" s="526"/>
      <c r="G5680" s="521"/>
    </row>
    <row r="5681" spans="1:7">
      <c r="A5681" s="521"/>
      <c r="B5681" s="521"/>
      <c r="C5681" s="525"/>
      <c r="D5681" s="521"/>
      <c r="E5681" s="521"/>
      <c r="F5681" s="526"/>
      <c r="G5681" s="521"/>
    </row>
    <row r="5682" spans="1:7">
      <c r="A5682" s="521"/>
      <c r="B5682" s="521"/>
      <c r="C5682" s="525"/>
      <c r="D5682" s="521"/>
      <c r="E5682" s="521"/>
      <c r="F5682" s="526"/>
      <c r="G5682" s="521"/>
    </row>
    <row r="5683" spans="1:7">
      <c r="A5683" s="521"/>
      <c r="B5683" s="521"/>
      <c r="C5683" s="525"/>
      <c r="D5683" s="521"/>
      <c r="E5683" s="521"/>
      <c r="F5683" s="526"/>
      <c r="G5683" s="521"/>
    </row>
    <row r="5684" spans="1:7">
      <c r="A5684" s="521"/>
      <c r="B5684" s="521"/>
      <c r="C5684" s="525"/>
      <c r="D5684" s="521"/>
      <c r="E5684" s="521"/>
      <c r="F5684" s="526"/>
      <c r="G5684" s="521"/>
    </row>
    <row r="5685" spans="1:7">
      <c r="A5685" s="521"/>
      <c r="B5685" s="521"/>
      <c r="C5685" s="525"/>
      <c r="D5685" s="521"/>
      <c r="E5685" s="521"/>
      <c r="F5685" s="526"/>
      <c r="G5685" s="521"/>
    </row>
    <row r="5686" spans="1:7">
      <c r="A5686" s="521"/>
      <c r="B5686" s="521"/>
      <c r="C5686" s="525"/>
      <c r="D5686" s="521"/>
      <c r="E5686" s="521"/>
      <c r="F5686" s="526"/>
      <c r="G5686" s="521"/>
    </row>
    <row r="5687" spans="1:7">
      <c r="A5687" s="521"/>
      <c r="B5687" s="521"/>
      <c r="C5687" s="525"/>
      <c r="D5687" s="521"/>
      <c r="E5687" s="521"/>
      <c r="F5687" s="526"/>
      <c r="G5687" s="521"/>
    </row>
    <row r="5688" spans="1:7">
      <c r="A5688" s="521"/>
      <c r="B5688" s="521"/>
      <c r="C5688" s="525"/>
      <c r="D5688" s="521"/>
      <c r="E5688" s="521"/>
      <c r="F5688" s="526"/>
      <c r="G5688" s="521"/>
    </row>
    <row r="5689" spans="1:7">
      <c r="A5689" s="521"/>
      <c r="B5689" s="521"/>
      <c r="C5689" s="525"/>
      <c r="D5689" s="521"/>
      <c r="E5689" s="521"/>
      <c r="F5689" s="526"/>
      <c r="G5689" s="521"/>
    </row>
    <row r="5690" spans="1:7">
      <c r="A5690" s="521"/>
      <c r="B5690" s="521"/>
      <c r="C5690" s="525"/>
      <c r="D5690" s="521"/>
      <c r="E5690" s="521"/>
      <c r="F5690" s="526"/>
      <c r="G5690" s="521"/>
    </row>
    <row r="5691" spans="1:7">
      <c r="A5691" s="521"/>
      <c r="B5691" s="521"/>
      <c r="C5691" s="525"/>
      <c r="D5691" s="521"/>
      <c r="E5691" s="521"/>
      <c r="F5691" s="526"/>
      <c r="G5691" s="521"/>
    </row>
    <row r="5692" spans="1:7">
      <c r="A5692" s="521"/>
      <c r="B5692" s="521"/>
      <c r="C5692" s="525"/>
      <c r="D5692" s="521"/>
      <c r="E5692" s="521"/>
      <c r="F5692" s="526"/>
      <c r="G5692" s="521"/>
    </row>
    <row r="5693" spans="1:7">
      <c r="A5693" s="521"/>
      <c r="B5693" s="521"/>
      <c r="C5693" s="525"/>
      <c r="D5693" s="521"/>
      <c r="E5693" s="521"/>
      <c r="F5693" s="526"/>
      <c r="G5693" s="521"/>
    </row>
    <row r="5694" spans="1:7">
      <c r="A5694" s="521"/>
      <c r="B5694" s="521"/>
      <c r="C5694" s="525"/>
      <c r="D5694" s="521"/>
      <c r="E5694" s="521"/>
      <c r="F5694" s="526"/>
      <c r="G5694" s="521"/>
    </row>
    <row r="5695" spans="1:7">
      <c r="A5695" s="521"/>
      <c r="B5695" s="521"/>
      <c r="C5695" s="525"/>
      <c r="D5695" s="521"/>
      <c r="E5695" s="521"/>
      <c r="F5695" s="526"/>
      <c r="G5695" s="521"/>
    </row>
    <row r="5696" spans="1:7">
      <c r="A5696" s="521"/>
      <c r="B5696" s="521"/>
      <c r="C5696" s="525"/>
      <c r="D5696" s="521"/>
      <c r="E5696" s="521"/>
      <c r="F5696" s="526"/>
      <c r="G5696" s="521"/>
    </row>
    <row r="5697" spans="1:7">
      <c r="A5697" s="521"/>
      <c r="B5697" s="521"/>
      <c r="C5697" s="525"/>
      <c r="D5697" s="521"/>
      <c r="E5697" s="521"/>
      <c r="F5697" s="526"/>
      <c r="G5697" s="521"/>
    </row>
    <row r="5698" spans="1:7">
      <c r="A5698" s="521"/>
      <c r="B5698" s="521"/>
      <c r="C5698" s="525"/>
      <c r="D5698" s="521"/>
      <c r="E5698" s="521"/>
      <c r="F5698" s="526"/>
      <c r="G5698" s="521"/>
    </row>
    <row r="5699" spans="1:7">
      <c r="A5699" s="521"/>
      <c r="B5699" s="521"/>
      <c r="C5699" s="525"/>
      <c r="D5699" s="521"/>
      <c r="E5699" s="521"/>
      <c r="F5699" s="526"/>
      <c r="G5699" s="521"/>
    </row>
    <row r="5700" spans="1:7">
      <c r="A5700" s="521"/>
      <c r="B5700" s="521"/>
      <c r="C5700" s="525"/>
      <c r="D5700" s="521"/>
      <c r="E5700" s="521"/>
      <c r="F5700" s="526"/>
      <c r="G5700" s="521"/>
    </row>
    <row r="5701" spans="1:7">
      <c r="A5701" s="521"/>
      <c r="B5701" s="521"/>
      <c r="C5701" s="525"/>
      <c r="D5701" s="521"/>
      <c r="E5701" s="521"/>
      <c r="F5701" s="526"/>
      <c r="G5701" s="521"/>
    </row>
    <row r="5702" spans="1:7">
      <c r="A5702" s="521"/>
      <c r="B5702" s="521"/>
      <c r="C5702" s="525"/>
      <c r="D5702" s="521"/>
      <c r="E5702" s="521"/>
      <c r="F5702" s="526"/>
      <c r="G5702" s="521"/>
    </row>
    <row r="5703" spans="1:7">
      <c r="A5703" s="521"/>
      <c r="B5703" s="521"/>
      <c r="C5703" s="525"/>
      <c r="D5703" s="521"/>
      <c r="E5703" s="521"/>
      <c r="F5703" s="526"/>
      <c r="G5703" s="521"/>
    </row>
    <row r="5704" spans="1:7">
      <c r="A5704" s="521"/>
      <c r="B5704" s="521"/>
      <c r="C5704" s="525"/>
      <c r="D5704" s="521"/>
      <c r="E5704" s="521"/>
      <c r="F5704" s="526"/>
      <c r="G5704" s="521"/>
    </row>
    <row r="5705" spans="1:7">
      <c r="A5705" s="521"/>
      <c r="B5705" s="521"/>
      <c r="C5705" s="525"/>
      <c r="D5705" s="521"/>
      <c r="E5705" s="521"/>
      <c r="F5705" s="526"/>
      <c r="G5705" s="521"/>
    </row>
    <row r="5706" spans="1:7">
      <c r="A5706" s="521"/>
      <c r="B5706" s="521"/>
      <c r="C5706" s="525"/>
      <c r="D5706" s="521"/>
      <c r="E5706" s="521"/>
      <c r="F5706" s="526"/>
      <c r="G5706" s="521"/>
    </row>
    <row r="5707" spans="1:7">
      <c r="A5707" s="521"/>
      <c r="B5707" s="521"/>
      <c r="C5707" s="525"/>
      <c r="D5707" s="521"/>
      <c r="E5707" s="521"/>
      <c r="F5707" s="526"/>
      <c r="G5707" s="521"/>
    </row>
    <row r="5708" spans="1:7">
      <c r="A5708" s="521"/>
      <c r="B5708" s="521"/>
      <c r="C5708" s="525"/>
      <c r="D5708" s="521"/>
      <c r="E5708" s="521"/>
      <c r="F5708" s="526"/>
      <c r="G5708" s="521"/>
    </row>
    <row r="5709" spans="1:7">
      <c r="A5709" s="521"/>
      <c r="B5709" s="521"/>
      <c r="C5709" s="525"/>
      <c r="D5709" s="521"/>
      <c r="E5709" s="521"/>
      <c r="F5709" s="526"/>
      <c r="G5709" s="521"/>
    </row>
    <row r="5710" spans="1:7">
      <c r="A5710" s="521"/>
      <c r="B5710" s="521"/>
      <c r="C5710" s="525"/>
      <c r="D5710" s="521"/>
      <c r="E5710" s="521"/>
      <c r="F5710" s="526"/>
      <c r="G5710" s="521"/>
    </row>
    <row r="5711" spans="1:7">
      <c r="A5711" s="521"/>
      <c r="B5711" s="521"/>
      <c r="C5711" s="525"/>
      <c r="D5711" s="521"/>
      <c r="E5711" s="521"/>
      <c r="F5711" s="526"/>
      <c r="G5711" s="521"/>
    </row>
    <row r="5712" spans="1:7">
      <c r="A5712" s="521"/>
      <c r="B5712" s="521"/>
      <c r="C5712" s="525"/>
      <c r="D5712" s="521"/>
      <c r="E5712" s="521"/>
      <c r="F5712" s="526"/>
      <c r="G5712" s="521"/>
    </row>
    <row r="5713" spans="1:7">
      <c r="A5713" s="521"/>
      <c r="B5713" s="521"/>
      <c r="C5713" s="525"/>
      <c r="D5713" s="521"/>
      <c r="E5713" s="521"/>
      <c r="F5713" s="526"/>
      <c r="G5713" s="521"/>
    </row>
    <row r="5714" spans="1:7">
      <c r="A5714" s="521"/>
      <c r="B5714" s="521"/>
      <c r="C5714" s="525"/>
      <c r="D5714" s="521"/>
      <c r="E5714" s="521"/>
      <c r="F5714" s="526"/>
      <c r="G5714" s="521"/>
    </row>
    <row r="5715" spans="1:7">
      <c r="A5715" s="521"/>
      <c r="B5715" s="521"/>
      <c r="C5715" s="525"/>
      <c r="D5715" s="521"/>
      <c r="E5715" s="521"/>
      <c r="F5715" s="526"/>
      <c r="G5715" s="521"/>
    </row>
    <row r="5716" spans="1:7">
      <c r="A5716" s="521"/>
      <c r="B5716" s="521"/>
      <c r="C5716" s="525"/>
      <c r="D5716" s="521"/>
      <c r="E5716" s="521"/>
      <c r="F5716" s="526"/>
      <c r="G5716" s="521"/>
    </row>
    <row r="5717" spans="1:7">
      <c r="A5717" s="521"/>
      <c r="B5717" s="521"/>
      <c r="C5717" s="525"/>
      <c r="D5717" s="521"/>
      <c r="E5717" s="521"/>
      <c r="F5717" s="526"/>
      <c r="G5717" s="521"/>
    </row>
    <row r="5718" spans="1:7">
      <c r="A5718" s="521"/>
      <c r="B5718" s="521"/>
      <c r="C5718" s="525"/>
      <c r="D5718" s="521"/>
      <c r="E5718" s="521"/>
      <c r="F5718" s="526"/>
      <c r="G5718" s="521"/>
    </row>
    <row r="5719" spans="1:7">
      <c r="A5719" s="521"/>
      <c r="B5719" s="521"/>
      <c r="C5719" s="525"/>
      <c r="D5719" s="521"/>
      <c r="E5719" s="521"/>
      <c r="F5719" s="526"/>
      <c r="G5719" s="521"/>
    </row>
    <row r="5720" spans="1:7">
      <c r="A5720" s="521"/>
      <c r="B5720" s="521"/>
      <c r="C5720" s="525"/>
      <c r="D5720" s="521"/>
      <c r="E5720" s="521"/>
      <c r="F5720" s="526"/>
      <c r="G5720" s="521"/>
    </row>
    <row r="5721" spans="1:7">
      <c r="A5721" s="521"/>
      <c r="B5721" s="521"/>
      <c r="C5721" s="525"/>
      <c r="D5721" s="521"/>
      <c r="E5721" s="521"/>
      <c r="F5721" s="526"/>
      <c r="G5721" s="521"/>
    </row>
    <row r="5722" spans="1:7">
      <c r="A5722" s="521"/>
      <c r="B5722" s="521"/>
      <c r="C5722" s="525"/>
      <c r="D5722" s="521"/>
      <c r="E5722" s="521"/>
      <c r="F5722" s="526"/>
      <c r="G5722" s="521"/>
    </row>
    <row r="5723" spans="1:7">
      <c r="A5723" s="521"/>
      <c r="B5723" s="521"/>
      <c r="C5723" s="525"/>
      <c r="D5723" s="521"/>
      <c r="E5723" s="521"/>
      <c r="F5723" s="526"/>
      <c r="G5723" s="521"/>
    </row>
    <row r="5724" spans="1:7">
      <c r="A5724" s="521"/>
      <c r="B5724" s="521"/>
      <c r="C5724" s="525"/>
      <c r="D5724" s="521"/>
      <c r="E5724" s="521"/>
      <c r="F5724" s="526"/>
      <c r="G5724" s="521"/>
    </row>
    <row r="5725" spans="1:7">
      <c r="A5725" s="521"/>
      <c r="B5725" s="521"/>
      <c r="C5725" s="525"/>
      <c r="D5725" s="521"/>
      <c r="E5725" s="521"/>
      <c r="F5725" s="526"/>
      <c r="G5725" s="521"/>
    </row>
    <row r="5726" spans="1:7">
      <c r="A5726" s="521"/>
      <c r="B5726" s="521"/>
      <c r="C5726" s="525"/>
      <c r="D5726" s="521"/>
      <c r="E5726" s="521"/>
      <c r="F5726" s="526"/>
      <c r="G5726" s="521"/>
    </row>
    <row r="5727" spans="1:7">
      <c r="A5727" s="521"/>
      <c r="B5727" s="521"/>
      <c r="C5727" s="525"/>
      <c r="D5727" s="521"/>
      <c r="E5727" s="521"/>
      <c r="F5727" s="526"/>
      <c r="G5727" s="521"/>
    </row>
    <row r="5728" spans="1:7">
      <c r="A5728" s="521"/>
      <c r="B5728" s="521"/>
      <c r="C5728" s="525"/>
      <c r="D5728" s="521"/>
      <c r="E5728" s="521"/>
      <c r="F5728" s="526"/>
      <c r="G5728" s="521"/>
    </row>
    <row r="5729" spans="1:7">
      <c r="A5729" s="521"/>
      <c r="B5729" s="521"/>
      <c r="C5729" s="525"/>
      <c r="D5729" s="521"/>
      <c r="E5729" s="521"/>
      <c r="F5729" s="526"/>
      <c r="G5729" s="521"/>
    </row>
    <row r="5730" spans="1:7">
      <c r="A5730" s="521"/>
      <c r="B5730" s="521"/>
      <c r="C5730" s="525"/>
      <c r="D5730" s="521"/>
      <c r="E5730" s="521"/>
      <c r="F5730" s="526"/>
      <c r="G5730" s="521"/>
    </row>
    <row r="5731" spans="1:7">
      <c r="A5731" s="521"/>
      <c r="B5731" s="521"/>
      <c r="C5731" s="525"/>
      <c r="D5731" s="521"/>
      <c r="E5731" s="521"/>
      <c r="F5731" s="526"/>
      <c r="G5731" s="521"/>
    </row>
    <row r="5732" spans="1:7">
      <c r="A5732" s="521"/>
      <c r="B5732" s="521"/>
      <c r="C5732" s="525"/>
      <c r="D5732" s="521"/>
      <c r="E5732" s="521"/>
      <c r="F5732" s="526"/>
      <c r="G5732" s="521"/>
    </row>
    <row r="5733" spans="1:7">
      <c r="A5733" s="521"/>
      <c r="B5733" s="521"/>
      <c r="C5733" s="525"/>
      <c r="D5733" s="521"/>
      <c r="E5733" s="521"/>
      <c r="F5733" s="526"/>
      <c r="G5733" s="521"/>
    </row>
    <row r="5734" spans="1:7">
      <c r="A5734" s="521"/>
      <c r="B5734" s="521"/>
      <c r="C5734" s="525"/>
      <c r="D5734" s="521"/>
      <c r="E5734" s="521"/>
      <c r="F5734" s="526"/>
      <c r="G5734" s="521"/>
    </row>
    <row r="5735" spans="1:7">
      <c r="A5735" s="521"/>
      <c r="B5735" s="521"/>
      <c r="C5735" s="525"/>
      <c r="D5735" s="521"/>
      <c r="E5735" s="521"/>
      <c r="F5735" s="526"/>
      <c r="G5735" s="521"/>
    </row>
    <row r="5736" spans="1:7">
      <c r="A5736" s="521"/>
      <c r="B5736" s="521"/>
      <c r="C5736" s="525"/>
      <c r="D5736" s="521"/>
      <c r="E5736" s="521"/>
      <c r="F5736" s="526"/>
      <c r="G5736" s="521"/>
    </row>
    <row r="5737" spans="1:7">
      <c r="A5737" s="521"/>
      <c r="B5737" s="521"/>
      <c r="C5737" s="525"/>
      <c r="D5737" s="521"/>
      <c r="E5737" s="521"/>
      <c r="F5737" s="526"/>
      <c r="G5737" s="521"/>
    </row>
    <row r="5738" spans="1:7">
      <c r="A5738" s="521"/>
      <c r="B5738" s="521"/>
      <c r="C5738" s="525"/>
      <c r="D5738" s="521"/>
      <c r="E5738" s="521"/>
      <c r="F5738" s="526"/>
      <c r="G5738" s="521"/>
    </row>
    <row r="5739" spans="1:7">
      <c r="A5739" s="521"/>
      <c r="B5739" s="521"/>
      <c r="C5739" s="525"/>
      <c r="D5739" s="521"/>
      <c r="E5739" s="521"/>
      <c r="F5739" s="526"/>
      <c r="G5739" s="521"/>
    </row>
    <row r="5740" spans="1:7">
      <c r="A5740" s="521"/>
      <c r="B5740" s="521"/>
      <c r="C5740" s="525"/>
      <c r="D5740" s="521"/>
      <c r="E5740" s="521"/>
      <c r="F5740" s="526"/>
      <c r="G5740" s="521"/>
    </row>
    <row r="5741" spans="1:7">
      <c r="A5741" s="521"/>
      <c r="B5741" s="521"/>
      <c r="C5741" s="525"/>
      <c r="D5741" s="521"/>
      <c r="E5741" s="521"/>
      <c r="F5741" s="526"/>
      <c r="G5741" s="521"/>
    </row>
    <row r="5742" spans="1:7">
      <c r="A5742" s="521"/>
      <c r="B5742" s="521"/>
      <c r="C5742" s="525"/>
      <c r="D5742" s="521"/>
      <c r="E5742" s="521"/>
      <c r="F5742" s="526"/>
      <c r="G5742" s="521"/>
    </row>
    <row r="5743" spans="1:7">
      <c r="A5743" s="521"/>
      <c r="B5743" s="521"/>
      <c r="C5743" s="525"/>
      <c r="D5743" s="521"/>
      <c r="E5743" s="521"/>
      <c r="F5743" s="526"/>
      <c r="G5743" s="521"/>
    </row>
    <row r="5744" spans="1:7">
      <c r="A5744" s="521"/>
      <c r="B5744" s="521"/>
      <c r="C5744" s="525"/>
      <c r="D5744" s="521"/>
      <c r="E5744" s="521"/>
      <c r="F5744" s="526"/>
      <c r="G5744" s="521"/>
    </row>
    <row r="5745" spans="1:7">
      <c r="A5745" s="521"/>
      <c r="B5745" s="521"/>
      <c r="C5745" s="525"/>
      <c r="D5745" s="521"/>
      <c r="E5745" s="521"/>
      <c r="F5745" s="526"/>
      <c r="G5745" s="521"/>
    </row>
    <row r="5746" spans="1:7">
      <c r="A5746" s="521"/>
      <c r="B5746" s="521"/>
      <c r="C5746" s="525"/>
      <c r="D5746" s="521"/>
      <c r="E5746" s="521"/>
      <c r="F5746" s="526"/>
      <c r="G5746" s="521"/>
    </row>
    <row r="5747" spans="1:7">
      <c r="A5747" s="521"/>
      <c r="B5747" s="521"/>
      <c r="C5747" s="525"/>
      <c r="D5747" s="521"/>
      <c r="E5747" s="521"/>
      <c r="F5747" s="526"/>
      <c r="G5747" s="521"/>
    </row>
    <row r="5748" spans="1:7">
      <c r="A5748" s="521"/>
      <c r="B5748" s="521"/>
      <c r="C5748" s="525"/>
      <c r="D5748" s="521"/>
      <c r="E5748" s="521"/>
      <c r="F5748" s="526"/>
      <c r="G5748" s="521"/>
    </row>
    <row r="5749" spans="1:7">
      <c r="A5749" s="521"/>
      <c r="B5749" s="521"/>
      <c r="C5749" s="525"/>
      <c r="D5749" s="521"/>
      <c r="E5749" s="521"/>
      <c r="F5749" s="526"/>
      <c r="G5749" s="521"/>
    </row>
    <row r="5750" spans="1:7">
      <c r="A5750" s="521"/>
      <c r="B5750" s="521"/>
      <c r="C5750" s="525"/>
      <c r="D5750" s="521"/>
      <c r="E5750" s="521"/>
      <c r="F5750" s="526"/>
      <c r="G5750" s="521"/>
    </row>
    <row r="5751" spans="1:7">
      <c r="A5751" s="521"/>
      <c r="B5751" s="521"/>
      <c r="C5751" s="525"/>
      <c r="D5751" s="521"/>
      <c r="E5751" s="521"/>
      <c r="F5751" s="526"/>
      <c r="G5751" s="521"/>
    </row>
    <row r="5752" spans="1:7">
      <c r="A5752" s="521"/>
      <c r="B5752" s="521"/>
      <c r="C5752" s="525"/>
      <c r="D5752" s="521"/>
      <c r="E5752" s="521"/>
      <c r="F5752" s="526"/>
      <c r="G5752" s="521"/>
    </row>
    <row r="5753" spans="1:7">
      <c r="A5753" s="521"/>
      <c r="B5753" s="521"/>
      <c r="C5753" s="525"/>
      <c r="D5753" s="521"/>
      <c r="E5753" s="521"/>
      <c r="F5753" s="526"/>
      <c r="G5753" s="521"/>
    </row>
    <row r="5754" spans="1:7">
      <c r="A5754" s="521"/>
      <c r="B5754" s="521"/>
      <c r="C5754" s="525"/>
      <c r="D5754" s="521"/>
      <c r="E5754" s="521"/>
      <c r="F5754" s="526"/>
      <c r="G5754" s="521"/>
    </row>
    <row r="5755" spans="1:7">
      <c r="A5755" s="521"/>
      <c r="B5755" s="521"/>
      <c r="C5755" s="525"/>
      <c r="D5755" s="521"/>
      <c r="E5755" s="521"/>
      <c r="F5755" s="526"/>
      <c r="G5755" s="521"/>
    </row>
    <row r="5756" spans="1:7">
      <c r="A5756" s="521"/>
      <c r="B5756" s="521"/>
      <c r="C5756" s="525"/>
      <c r="D5756" s="521"/>
      <c r="E5756" s="521"/>
      <c r="F5756" s="526"/>
      <c r="G5756" s="521"/>
    </row>
    <row r="5757" spans="1:7">
      <c r="A5757" s="521"/>
      <c r="B5757" s="521"/>
      <c r="C5757" s="525"/>
      <c r="D5757" s="521"/>
      <c r="E5757" s="521"/>
      <c r="F5757" s="526"/>
      <c r="G5757" s="521"/>
    </row>
    <row r="5758" spans="1:7">
      <c r="A5758" s="521"/>
      <c r="B5758" s="521"/>
      <c r="C5758" s="525"/>
      <c r="D5758" s="521"/>
      <c r="E5758" s="521"/>
      <c r="F5758" s="526"/>
      <c r="G5758" s="521"/>
    </row>
    <row r="5759" spans="1:7">
      <c r="A5759" s="521"/>
      <c r="B5759" s="521"/>
      <c r="C5759" s="525"/>
      <c r="D5759" s="521"/>
      <c r="E5759" s="521"/>
      <c r="F5759" s="526"/>
      <c r="G5759" s="521"/>
    </row>
    <row r="5760" spans="1:7">
      <c r="A5760" s="521"/>
      <c r="B5760" s="521"/>
      <c r="C5760" s="525"/>
      <c r="D5760" s="521"/>
      <c r="E5760" s="521"/>
      <c r="F5760" s="526"/>
      <c r="G5760" s="521"/>
    </row>
    <row r="5761" spans="1:7">
      <c r="A5761" s="521"/>
      <c r="B5761" s="521"/>
      <c r="C5761" s="525"/>
      <c r="D5761" s="521"/>
      <c r="E5761" s="521"/>
      <c r="F5761" s="526"/>
      <c r="G5761" s="521"/>
    </row>
    <row r="5762" spans="1:7">
      <c r="A5762" s="521"/>
      <c r="B5762" s="521"/>
      <c r="C5762" s="525"/>
      <c r="D5762" s="521"/>
      <c r="E5762" s="521"/>
      <c r="F5762" s="526"/>
      <c r="G5762" s="521"/>
    </row>
    <row r="5763" spans="1:7">
      <c r="A5763" s="521"/>
      <c r="B5763" s="521"/>
      <c r="C5763" s="525"/>
      <c r="D5763" s="521"/>
      <c r="E5763" s="521"/>
      <c r="F5763" s="526"/>
      <c r="G5763" s="521"/>
    </row>
    <row r="5764" spans="1:7">
      <c r="A5764" s="521"/>
      <c r="B5764" s="521"/>
      <c r="C5764" s="525"/>
      <c r="D5764" s="521"/>
      <c r="E5764" s="521"/>
      <c r="F5764" s="526"/>
      <c r="G5764" s="521"/>
    </row>
    <row r="5765" spans="1:7">
      <c r="A5765" s="521"/>
      <c r="B5765" s="521"/>
      <c r="C5765" s="525"/>
      <c r="D5765" s="521"/>
      <c r="E5765" s="521"/>
      <c r="F5765" s="526"/>
      <c r="G5765" s="521"/>
    </row>
    <row r="5766" spans="1:7">
      <c r="A5766" s="521"/>
      <c r="B5766" s="521"/>
      <c r="C5766" s="525"/>
      <c r="D5766" s="521"/>
      <c r="E5766" s="521"/>
      <c r="F5766" s="526"/>
      <c r="G5766" s="521"/>
    </row>
    <row r="5767" spans="1:7">
      <c r="A5767" s="521"/>
      <c r="B5767" s="521"/>
      <c r="C5767" s="525"/>
      <c r="D5767" s="521"/>
      <c r="E5767" s="521"/>
      <c r="F5767" s="526"/>
      <c r="G5767" s="521"/>
    </row>
    <row r="5768" spans="1:7">
      <c r="A5768" s="521"/>
      <c r="B5768" s="521"/>
      <c r="C5768" s="525"/>
      <c r="D5768" s="521"/>
      <c r="E5768" s="521"/>
      <c r="F5768" s="526"/>
      <c r="G5768" s="521"/>
    </row>
    <row r="5769" spans="1:7">
      <c r="A5769" s="521"/>
      <c r="B5769" s="521"/>
      <c r="C5769" s="525"/>
      <c r="D5769" s="521"/>
      <c r="E5769" s="521"/>
      <c r="F5769" s="526"/>
      <c r="G5769" s="521"/>
    </row>
    <row r="5770" spans="1:7">
      <c r="A5770" s="521"/>
      <c r="B5770" s="521"/>
      <c r="C5770" s="525"/>
      <c r="D5770" s="521"/>
      <c r="E5770" s="521"/>
      <c r="F5770" s="526"/>
      <c r="G5770" s="521"/>
    </row>
    <row r="5771" spans="1:7">
      <c r="A5771" s="521"/>
      <c r="B5771" s="521"/>
      <c r="C5771" s="525"/>
      <c r="D5771" s="521"/>
      <c r="E5771" s="521"/>
      <c r="F5771" s="526"/>
      <c r="G5771" s="521"/>
    </row>
    <row r="5772" spans="1:7">
      <c r="A5772" s="521"/>
      <c r="B5772" s="521"/>
      <c r="C5772" s="525"/>
      <c r="D5772" s="521"/>
      <c r="E5772" s="521"/>
      <c r="F5772" s="526"/>
      <c r="G5772" s="521"/>
    </row>
    <row r="5773" spans="1:7">
      <c r="A5773" s="521"/>
      <c r="B5773" s="521"/>
      <c r="C5773" s="525"/>
      <c r="D5773" s="521"/>
      <c r="E5773" s="521"/>
      <c r="F5773" s="526"/>
      <c r="G5773" s="521"/>
    </row>
    <row r="5774" spans="1:7">
      <c r="A5774" s="521"/>
      <c r="B5774" s="521"/>
      <c r="C5774" s="525"/>
      <c r="D5774" s="521"/>
      <c r="E5774" s="521"/>
      <c r="F5774" s="526"/>
      <c r="G5774" s="521"/>
    </row>
    <row r="5775" spans="1:7">
      <c r="A5775" s="521"/>
      <c r="B5775" s="521"/>
      <c r="C5775" s="525"/>
      <c r="D5775" s="521"/>
      <c r="E5775" s="521"/>
      <c r="F5775" s="526"/>
      <c r="G5775" s="521"/>
    </row>
    <row r="5776" spans="1:7">
      <c r="A5776" s="521"/>
      <c r="B5776" s="521"/>
      <c r="C5776" s="525"/>
      <c r="D5776" s="521"/>
      <c r="E5776" s="521"/>
      <c r="F5776" s="526"/>
      <c r="G5776" s="521"/>
    </row>
    <row r="5777" spans="1:7">
      <c r="A5777" s="521"/>
      <c r="B5777" s="521"/>
      <c r="C5777" s="525"/>
      <c r="D5777" s="521"/>
      <c r="E5777" s="521"/>
      <c r="F5777" s="526"/>
      <c r="G5777" s="521"/>
    </row>
    <row r="5778" spans="1:7">
      <c r="A5778" s="521"/>
      <c r="B5778" s="521"/>
      <c r="C5778" s="525"/>
      <c r="D5778" s="521"/>
      <c r="E5778" s="521"/>
      <c r="F5778" s="526"/>
      <c r="G5778" s="521"/>
    </row>
    <row r="5779" spans="1:7">
      <c r="A5779" s="521"/>
      <c r="B5779" s="521"/>
      <c r="C5779" s="525"/>
      <c r="D5779" s="521"/>
      <c r="E5779" s="521"/>
      <c r="F5779" s="526"/>
      <c r="G5779" s="521"/>
    </row>
    <row r="5780" spans="1:7">
      <c r="A5780" s="521"/>
      <c r="B5780" s="521"/>
      <c r="C5780" s="525"/>
      <c r="D5780" s="521"/>
      <c r="E5780" s="521"/>
      <c r="F5780" s="526"/>
      <c r="G5780" s="521"/>
    </row>
    <row r="5781" spans="1:7">
      <c r="A5781" s="521"/>
      <c r="B5781" s="521"/>
      <c r="C5781" s="525"/>
      <c r="D5781" s="521"/>
      <c r="E5781" s="521"/>
      <c r="F5781" s="526"/>
      <c r="G5781" s="521"/>
    </row>
    <row r="5782" spans="1:7">
      <c r="A5782" s="521"/>
      <c r="B5782" s="521"/>
      <c r="C5782" s="525"/>
      <c r="D5782" s="521"/>
      <c r="E5782" s="521"/>
      <c r="F5782" s="526"/>
      <c r="G5782" s="521"/>
    </row>
    <row r="5783" spans="1:7">
      <c r="A5783" s="521"/>
      <c r="B5783" s="521"/>
      <c r="C5783" s="525"/>
      <c r="D5783" s="521"/>
      <c r="E5783" s="521"/>
      <c r="F5783" s="526"/>
      <c r="G5783" s="521"/>
    </row>
    <row r="5784" spans="1:7">
      <c r="A5784" s="521"/>
      <c r="B5784" s="521"/>
      <c r="C5784" s="525"/>
      <c r="D5784" s="521"/>
      <c r="E5784" s="521"/>
      <c r="F5784" s="526"/>
      <c r="G5784" s="521"/>
    </row>
    <row r="5785" spans="1:7">
      <c r="A5785" s="521"/>
      <c r="B5785" s="521"/>
      <c r="C5785" s="525"/>
      <c r="D5785" s="521"/>
      <c r="E5785" s="521"/>
      <c r="F5785" s="526"/>
      <c r="G5785" s="521"/>
    </row>
    <row r="5786" spans="1:7">
      <c r="A5786" s="521"/>
      <c r="B5786" s="521"/>
      <c r="C5786" s="525"/>
      <c r="D5786" s="521"/>
      <c r="E5786" s="521"/>
      <c r="F5786" s="526"/>
      <c r="G5786" s="521"/>
    </row>
    <row r="5787" spans="1:7">
      <c r="A5787" s="521"/>
      <c r="B5787" s="521"/>
      <c r="C5787" s="525"/>
      <c r="D5787" s="521"/>
      <c r="E5787" s="521"/>
      <c r="F5787" s="526"/>
      <c r="G5787" s="521"/>
    </row>
    <row r="5788" spans="1:7">
      <c r="A5788" s="521"/>
      <c r="B5788" s="521"/>
      <c r="C5788" s="525"/>
      <c r="D5788" s="521"/>
      <c r="E5788" s="521"/>
      <c r="F5788" s="526"/>
      <c r="G5788" s="521"/>
    </row>
    <row r="5789" spans="1:7">
      <c r="A5789" s="521"/>
      <c r="B5789" s="521"/>
      <c r="C5789" s="525"/>
      <c r="D5789" s="521"/>
      <c r="E5789" s="521"/>
      <c r="F5789" s="526"/>
      <c r="G5789" s="521"/>
    </row>
    <row r="5790" spans="1:7">
      <c r="A5790" s="521"/>
      <c r="B5790" s="521"/>
      <c r="C5790" s="525"/>
      <c r="D5790" s="521"/>
      <c r="E5790" s="521"/>
      <c r="F5790" s="526"/>
      <c r="G5790" s="521"/>
    </row>
    <row r="5791" spans="1:7">
      <c r="A5791" s="521"/>
      <c r="B5791" s="521"/>
      <c r="C5791" s="525"/>
      <c r="D5791" s="521"/>
      <c r="E5791" s="521"/>
      <c r="F5791" s="526"/>
      <c r="G5791" s="521"/>
    </row>
    <row r="5792" spans="1:7">
      <c r="A5792" s="521"/>
      <c r="B5792" s="521"/>
      <c r="C5792" s="525"/>
      <c r="D5792" s="521"/>
      <c r="E5792" s="521"/>
      <c r="F5792" s="526"/>
      <c r="G5792" s="521"/>
    </row>
    <row r="5793" spans="1:7">
      <c r="A5793" s="521"/>
      <c r="B5793" s="521"/>
      <c r="C5793" s="525"/>
      <c r="D5793" s="521"/>
      <c r="E5793" s="521"/>
      <c r="F5793" s="526"/>
      <c r="G5793" s="521"/>
    </row>
    <row r="5794" spans="1:7">
      <c r="A5794" s="521"/>
      <c r="B5794" s="521"/>
      <c r="C5794" s="525"/>
      <c r="D5794" s="521"/>
      <c r="E5794" s="521"/>
      <c r="F5794" s="526"/>
      <c r="G5794" s="521"/>
    </row>
    <row r="5795" spans="1:7">
      <c r="A5795" s="521"/>
      <c r="B5795" s="521"/>
      <c r="C5795" s="525"/>
      <c r="D5795" s="521"/>
      <c r="E5795" s="521"/>
      <c r="F5795" s="526"/>
      <c r="G5795" s="521"/>
    </row>
    <row r="5796" spans="1:7">
      <c r="A5796" s="521"/>
      <c r="B5796" s="521"/>
      <c r="C5796" s="525"/>
      <c r="D5796" s="521"/>
      <c r="E5796" s="521"/>
      <c r="F5796" s="526"/>
      <c r="G5796" s="521"/>
    </row>
    <row r="5797" spans="1:7">
      <c r="A5797" s="521"/>
      <c r="B5797" s="521"/>
      <c r="C5797" s="525"/>
      <c r="D5797" s="521"/>
      <c r="E5797" s="521"/>
      <c r="F5797" s="526"/>
      <c r="G5797" s="521"/>
    </row>
    <row r="5798" spans="1:7">
      <c r="A5798" s="521"/>
      <c r="B5798" s="521"/>
      <c r="C5798" s="525"/>
      <c r="D5798" s="521"/>
      <c r="E5798" s="521"/>
      <c r="F5798" s="526"/>
      <c r="G5798" s="521"/>
    </row>
    <row r="5799" spans="1:7">
      <c r="A5799" s="521"/>
      <c r="B5799" s="521"/>
      <c r="C5799" s="525"/>
      <c r="D5799" s="521"/>
      <c r="E5799" s="521"/>
      <c r="F5799" s="526"/>
      <c r="G5799" s="521"/>
    </row>
    <row r="5800" spans="1:7">
      <c r="A5800" s="521"/>
      <c r="B5800" s="521"/>
      <c r="C5800" s="525"/>
      <c r="D5800" s="521"/>
      <c r="E5800" s="521"/>
      <c r="F5800" s="526"/>
      <c r="G5800" s="521"/>
    </row>
    <row r="5801" spans="1:7">
      <c r="A5801" s="521"/>
      <c r="B5801" s="521"/>
      <c r="C5801" s="525"/>
      <c r="D5801" s="521"/>
      <c r="E5801" s="521"/>
      <c r="F5801" s="526"/>
      <c r="G5801" s="521"/>
    </row>
    <row r="5802" spans="1:7">
      <c r="A5802" s="521"/>
      <c r="B5802" s="521"/>
      <c r="C5802" s="525"/>
      <c r="D5802" s="521"/>
      <c r="E5802" s="521"/>
      <c r="F5802" s="526"/>
      <c r="G5802" s="521"/>
    </row>
    <row r="5803" spans="1:7">
      <c r="A5803" s="521"/>
      <c r="B5803" s="521"/>
      <c r="C5803" s="525"/>
      <c r="D5803" s="521"/>
      <c r="E5803" s="521"/>
      <c r="F5803" s="526"/>
      <c r="G5803" s="521"/>
    </row>
    <row r="5804" spans="1:7">
      <c r="A5804" s="521"/>
      <c r="B5804" s="521"/>
      <c r="C5804" s="525"/>
      <c r="D5804" s="521"/>
      <c r="E5804" s="521"/>
      <c r="F5804" s="526"/>
      <c r="G5804" s="521"/>
    </row>
    <row r="5805" spans="1:7">
      <c r="A5805" s="521"/>
      <c r="B5805" s="521"/>
      <c r="C5805" s="525"/>
      <c r="D5805" s="521"/>
      <c r="E5805" s="521"/>
      <c r="F5805" s="526"/>
      <c r="G5805" s="521"/>
    </row>
    <row r="5806" spans="1:7">
      <c r="A5806" s="521"/>
      <c r="B5806" s="521"/>
      <c r="C5806" s="525"/>
      <c r="D5806" s="521"/>
      <c r="E5806" s="521"/>
      <c r="F5806" s="526"/>
      <c r="G5806" s="521"/>
    </row>
    <row r="5807" spans="1:7">
      <c r="A5807" s="521"/>
      <c r="B5807" s="521"/>
      <c r="C5807" s="525"/>
      <c r="D5807" s="521"/>
      <c r="E5807" s="521"/>
      <c r="F5807" s="526"/>
      <c r="G5807" s="521"/>
    </row>
    <row r="5808" spans="1:7">
      <c r="A5808" s="521"/>
      <c r="B5808" s="521"/>
      <c r="C5808" s="525"/>
      <c r="D5808" s="521"/>
      <c r="E5808" s="521"/>
      <c r="F5808" s="526"/>
      <c r="G5808" s="521"/>
    </row>
    <row r="5809" spans="1:7">
      <c r="A5809" s="521"/>
      <c r="B5809" s="521"/>
      <c r="C5809" s="525"/>
      <c r="D5809" s="521"/>
      <c r="E5809" s="521"/>
      <c r="F5809" s="526"/>
      <c r="G5809" s="521"/>
    </row>
    <row r="5810" spans="1:7">
      <c r="A5810" s="521"/>
      <c r="B5810" s="521"/>
      <c r="C5810" s="525"/>
      <c r="D5810" s="521"/>
      <c r="E5810" s="521"/>
      <c r="F5810" s="526"/>
      <c r="G5810" s="521"/>
    </row>
    <row r="5811" spans="1:7">
      <c r="A5811" s="521"/>
      <c r="B5811" s="521"/>
      <c r="C5811" s="525"/>
      <c r="D5811" s="521"/>
      <c r="E5811" s="521"/>
      <c r="F5811" s="526"/>
      <c r="G5811" s="521"/>
    </row>
    <row r="5812" spans="1:7">
      <c r="A5812" s="521"/>
      <c r="B5812" s="521"/>
      <c r="C5812" s="525"/>
      <c r="D5812" s="521"/>
      <c r="E5812" s="521"/>
      <c r="F5812" s="526"/>
      <c r="G5812" s="521"/>
    </row>
    <row r="5813" spans="1:7">
      <c r="A5813" s="521"/>
      <c r="B5813" s="521"/>
      <c r="C5813" s="525"/>
      <c r="D5813" s="521"/>
      <c r="E5813" s="521"/>
      <c r="F5813" s="526"/>
      <c r="G5813" s="521"/>
    </row>
    <row r="5814" spans="1:7">
      <c r="A5814" s="521"/>
      <c r="B5814" s="521"/>
      <c r="C5814" s="525"/>
      <c r="D5814" s="521"/>
      <c r="E5814" s="521"/>
      <c r="F5814" s="526"/>
      <c r="G5814" s="521"/>
    </row>
    <row r="5815" spans="1:7">
      <c r="A5815" s="521"/>
      <c r="B5815" s="521"/>
      <c r="C5815" s="525"/>
      <c r="D5815" s="521"/>
      <c r="E5815" s="521"/>
      <c r="F5815" s="526"/>
      <c r="G5815" s="521"/>
    </row>
    <row r="5816" spans="1:7">
      <c r="A5816" s="521"/>
      <c r="B5816" s="521"/>
      <c r="C5816" s="525"/>
      <c r="D5816" s="521"/>
      <c r="E5816" s="521"/>
      <c r="F5816" s="526"/>
      <c r="G5816" s="521"/>
    </row>
    <row r="5817" spans="1:7">
      <c r="A5817" s="521"/>
      <c r="B5817" s="521"/>
      <c r="C5817" s="525"/>
      <c r="D5817" s="521"/>
      <c r="E5817" s="521"/>
      <c r="F5817" s="526"/>
      <c r="G5817" s="521"/>
    </row>
    <row r="5818" spans="1:7">
      <c r="A5818" s="521"/>
      <c r="B5818" s="521"/>
      <c r="C5818" s="525"/>
      <c r="D5818" s="521"/>
      <c r="E5818" s="521"/>
      <c r="F5818" s="526"/>
      <c r="G5818" s="521"/>
    </row>
    <row r="5819" spans="1:7">
      <c r="A5819" s="521"/>
      <c r="B5819" s="521"/>
      <c r="C5819" s="525"/>
      <c r="D5819" s="521"/>
      <c r="E5819" s="521"/>
      <c r="F5819" s="526"/>
      <c r="G5819" s="521"/>
    </row>
    <row r="5820" spans="1:7">
      <c r="A5820" s="521"/>
      <c r="B5820" s="521"/>
      <c r="C5820" s="525"/>
      <c r="D5820" s="521"/>
      <c r="E5820" s="521"/>
      <c r="F5820" s="526"/>
      <c r="G5820" s="521"/>
    </row>
    <row r="5821" spans="1:7">
      <c r="A5821" s="521"/>
      <c r="B5821" s="521"/>
      <c r="C5821" s="525"/>
      <c r="D5821" s="521"/>
      <c r="E5821" s="521"/>
      <c r="F5821" s="526"/>
      <c r="G5821" s="521"/>
    </row>
    <row r="5822" spans="1:7">
      <c r="A5822" s="521"/>
      <c r="B5822" s="521"/>
      <c r="C5822" s="525"/>
      <c r="D5822" s="521"/>
      <c r="E5822" s="521"/>
      <c r="F5822" s="526"/>
      <c r="G5822" s="521"/>
    </row>
    <row r="5823" spans="1:7">
      <c r="A5823" s="521"/>
      <c r="B5823" s="521"/>
      <c r="C5823" s="525"/>
      <c r="D5823" s="521"/>
      <c r="E5823" s="521"/>
      <c r="F5823" s="526"/>
      <c r="G5823" s="521"/>
    </row>
    <row r="5824" spans="1:7">
      <c r="A5824" s="521"/>
      <c r="B5824" s="521"/>
      <c r="C5824" s="525"/>
      <c r="D5824" s="521"/>
      <c r="E5824" s="521"/>
      <c r="F5824" s="526"/>
      <c r="G5824" s="521"/>
    </row>
    <row r="5825" spans="1:7">
      <c r="A5825" s="521"/>
      <c r="B5825" s="521"/>
      <c r="C5825" s="525"/>
      <c r="D5825" s="521"/>
      <c r="E5825" s="521"/>
      <c r="F5825" s="526"/>
      <c r="G5825" s="521"/>
    </row>
    <row r="5826" spans="1:7">
      <c r="A5826" s="521"/>
      <c r="B5826" s="521"/>
      <c r="C5826" s="525"/>
      <c r="D5826" s="521"/>
      <c r="E5826" s="521"/>
      <c r="F5826" s="526"/>
      <c r="G5826" s="521"/>
    </row>
    <row r="5827" spans="1:7">
      <c r="A5827" s="521"/>
      <c r="B5827" s="521"/>
      <c r="C5827" s="525"/>
      <c r="D5827" s="521"/>
      <c r="E5827" s="521"/>
      <c r="F5827" s="526"/>
      <c r="G5827" s="521"/>
    </row>
    <row r="5828" spans="1:7">
      <c r="A5828" s="521"/>
      <c r="B5828" s="521"/>
      <c r="C5828" s="525"/>
      <c r="D5828" s="521"/>
      <c r="E5828" s="521"/>
      <c r="F5828" s="526"/>
      <c r="G5828" s="521"/>
    </row>
    <row r="5829" spans="1:7">
      <c r="A5829" s="521"/>
      <c r="B5829" s="521"/>
      <c r="C5829" s="525"/>
      <c r="D5829" s="521"/>
      <c r="E5829" s="521"/>
      <c r="F5829" s="526"/>
      <c r="G5829" s="521"/>
    </row>
    <row r="5830" spans="1:7">
      <c r="A5830" s="521"/>
      <c r="B5830" s="521"/>
      <c r="C5830" s="525"/>
      <c r="D5830" s="521"/>
      <c r="E5830" s="521"/>
      <c r="F5830" s="526"/>
      <c r="G5830" s="521"/>
    </row>
    <row r="5831" spans="1:7">
      <c r="A5831" s="521"/>
      <c r="B5831" s="521"/>
      <c r="C5831" s="525"/>
      <c r="D5831" s="521"/>
      <c r="E5831" s="521"/>
      <c r="F5831" s="526"/>
      <c r="G5831" s="521"/>
    </row>
    <row r="5832" spans="1:7">
      <c r="A5832" s="521"/>
      <c r="B5832" s="521"/>
      <c r="C5832" s="525"/>
      <c r="D5832" s="521"/>
      <c r="E5832" s="521"/>
      <c r="F5832" s="526"/>
      <c r="G5832" s="521"/>
    </row>
    <row r="5833" spans="1:7">
      <c r="A5833" s="521"/>
      <c r="B5833" s="521"/>
      <c r="C5833" s="525"/>
      <c r="D5833" s="521"/>
      <c r="E5833" s="521"/>
      <c r="F5833" s="526"/>
      <c r="G5833" s="521"/>
    </row>
    <row r="5834" spans="1:7">
      <c r="A5834" s="521"/>
      <c r="B5834" s="521"/>
      <c r="C5834" s="525"/>
      <c r="D5834" s="521"/>
      <c r="E5834" s="521"/>
      <c r="F5834" s="526"/>
      <c r="G5834" s="521"/>
    </row>
    <row r="5835" spans="1:7">
      <c r="A5835" s="521"/>
      <c r="B5835" s="521"/>
      <c r="C5835" s="525"/>
      <c r="D5835" s="521"/>
      <c r="E5835" s="521"/>
      <c r="F5835" s="526"/>
      <c r="G5835" s="521"/>
    </row>
    <row r="5836" spans="1:7">
      <c r="A5836" s="521"/>
      <c r="B5836" s="521"/>
      <c r="C5836" s="525"/>
      <c r="D5836" s="521"/>
      <c r="E5836" s="521"/>
      <c r="F5836" s="526"/>
      <c r="G5836" s="521"/>
    </row>
    <row r="5837" spans="1:7">
      <c r="A5837" s="521"/>
      <c r="B5837" s="521"/>
      <c r="C5837" s="525"/>
      <c r="D5837" s="521"/>
      <c r="E5837" s="521"/>
      <c r="F5837" s="526"/>
      <c r="G5837" s="521"/>
    </row>
    <row r="5838" spans="1:7">
      <c r="A5838" s="521"/>
      <c r="B5838" s="521"/>
      <c r="C5838" s="525"/>
      <c r="D5838" s="521"/>
      <c r="E5838" s="521"/>
      <c r="F5838" s="526"/>
      <c r="G5838" s="521"/>
    </row>
    <row r="5839" spans="1:7">
      <c r="A5839" s="521"/>
      <c r="B5839" s="521"/>
      <c r="C5839" s="525"/>
      <c r="D5839" s="521"/>
      <c r="E5839" s="521"/>
      <c r="F5839" s="526"/>
      <c r="G5839" s="521"/>
    </row>
    <row r="5840" spans="1:7">
      <c r="A5840" s="521"/>
      <c r="B5840" s="521"/>
      <c r="C5840" s="525"/>
      <c r="D5840" s="521"/>
      <c r="E5840" s="521"/>
      <c r="F5840" s="526"/>
      <c r="G5840" s="521"/>
    </row>
    <row r="5841" spans="1:7">
      <c r="A5841" s="521"/>
      <c r="B5841" s="521"/>
      <c r="C5841" s="525"/>
      <c r="D5841" s="521"/>
      <c r="E5841" s="521"/>
      <c r="F5841" s="526"/>
      <c r="G5841" s="521"/>
    </row>
    <row r="5842" spans="1:7">
      <c r="A5842" s="521"/>
      <c r="B5842" s="521"/>
      <c r="C5842" s="525"/>
      <c r="D5842" s="521"/>
      <c r="E5842" s="521"/>
      <c r="F5842" s="526"/>
      <c r="G5842" s="521"/>
    </row>
    <row r="5843" spans="1:7">
      <c r="A5843" s="521"/>
      <c r="B5843" s="521"/>
      <c r="C5843" s="525"/>
      <c r="D5843" s="521"/>
      <c r="E5843" s="521"/>
      <c r="F5843" s="526"/>
      <c r="G5843" s="521"/>
    </row>
    <row r="5844" spans="1:7">
      <c r="A5844" s="521"/>
      <c r="B5844" s="521"/>
      <c r="C5844" s="525"/>
      <c r="D5844" s="521"/>
      <c r="E5844" s="521"/>
      <c r="F5844" s="526"/>
      <c r="G5844" s="521"/>
    </row>
    <row r="5845" spans="1:7">
      <c r="A5845" s="521"/>
      <c r="B5845" s="521"/>
      <c r="C5845" s="525"/>
      <c r="D5845" s="521"/>
      <c r="E5845" s="521"/>
      <c r="F5845" s="526"/>
      <c r="G5845" s="521"/>
    </row>
    <row r="5846" spans="1:7">
      <c r="A5846" s="521"/>
      <c r="B5846" s="521"/>
      <c r="C5846" s="525"/>
      <c r="D5846" s="521"/>
      <c r="E5846" s="521"/>
      <c r="F5846" s="526"/>
      <c r="G5846" s="521"/>
    </row>
    <row r="5847" spans="1:7">
      <c r="A5847" s="521"/>
      <c r="B5847" s="521"/>
      <c r="C5847" s="525"/>
      <c r="D5847" s="521"/>
      <c r="E5847" s="521"/>
      <c r="F5847" s="526"/>
      <c r="G5847" s="521"/>
    </row>
    <row r="5848" spans="1:7">
      <c r="A5848" s="521"/>
      <c r="B5848" s="521"/>
      <c r="C5848" s="525"/>
      <c r="D5848" s="521"/>
      <c r="E5848" s="521"/>
      <c r="F5848" s="526"/>
      <c r="G5848" s="521"/>
    </row>
    <row r="5849" spans="1:7">
      <c r="A5849" s="521"/>
      <c r="B5849" s="521"/>
      <c r="C5849" s="525"/>
      <c r="D5849" s="521"/>
      <c r="E5849" s="521"/>
      <c r="F5849" s="526"/>
      <c r="G5849" s="521"/>
    </row>
    <row r="5850" spans="1:7">
      <c r="A5850" s="521"/>
      <c r="B5850" s="521"/>
      <c r="C5850" s="525"/>
      <c r="D5850" s="521"/>
      <c r="E5850" s="521"/>
      <c r="F5850" s="526"/>
      <c r="G5850" s="521"/>
    </row>
    <row r="5851" spans="1:7">
      <c r="A5851" s="521"/>
      <c r="B5851" s="521"/>
      <c r="C5851" s="525"/>
      <c r="D5851" s="521"/>
      <c r="E5851" s="521"/>
      <c r="F5851" s="526"/>
      <c r="G5851" s="521"/>
    </row>
    <row r="5852" spans="1:7">
      <c r="A5852" s="521"/>
      <c r="B5852" s="521"/>
      <c r="C5852" s="525"/>
      <c r="D5852" s="521"/>
      <c r="E5852" s="521"/>
      <c r="F5852" s="526"/>
      <c r="G5852" s="521"/>
    </row>
    <row r="5853" spans="1:7">
      <c r="A5853" s="521"/>
      <c r="B5853" s="521"/>
      <c r="C5853" s="525"/>
      <c r="D5853" s="521"/>
      <c r="E5853" s="521"/>
      <c r="F5853" s="526"/>
      <c r="G5853" s="521"/>
    </row>
    <row r="5854" spans="1:7">
      <c r="A5854" s="521"/>
      <c r="B5854" s="521"/>
      <c r="C5854" s="525"/>
      <c r="D5854" s="521"/>
      <c r="E5854" s="521"/>
      <c r="F5854" s="526"/>
      <c r="G5854" s="521"/>
    </row>
    <row r="5855" spans="1:7">
      <c r="A5855" s="521"/>
      <c r="B5855" s="521"/>
      <c r="C5855" s="525"/>
      <c r="D5855" s="521"/>
      <c r="E5855" s="521"/>
      <c r="F5855" s="526"/>
      <c r="G5855" s="521"/>
    </row>
    <row r="5856" spans="1:7">
      <c r="A5856" s="521"/>
      <c r="B5856" s="521"/>
      <c r="C5856" s="525"/>
      <c r="D5856" s="521"/>
      <c r="E5856" s="521"/>
      <c r="F5856" s="526"/>
      <c r="G5856" s="521"/>
    </row>
    <row r="5857" spans="1:7">
      <c r="A5857" s="521"/>
      <c r="B5857" s="521"/>
      <c r="C5857" s="525"/>
      <c r="D5857" s="521"/>
      <c r="E5857" s="521"/>
      <c r="F5857" s="526"/>
      <c r="G5857" s="521"/>
    </row>
    <row r="5858" spans="1:7">
      <c r="A5858" s="521"/>
      <c r="B5858" s="521"/>
      <c r="C5858" s="525"/>
      <c r="D5858" s="521"/>
      <c r="E5858" s="521"/>
      <c r="F5858" s="526"/>
      <c r="G5858" s="521"/>
    </row>
    <row r="5859" spans="1:7">
      <c r="A5859" s="521"/>
      <c r="B5859" s="521"/>
      <c r="C5859" s="525"/>
      <c r="D5859" s="521"/>
      <c r="E5859" s="521"/>
      <c r="F5859" s="526"/>
      <c r="G5859" s="521"/>
    </row>
    <row r="5860" spans="1:7">
      <c r="A5860" s="521"/>
      <c r="B5860" s="521"/>
      <c r="C5860" s="525"/>
      <c r="D5860" s="521"/>
      <c r="E5860" s="521"/>
      <c r="F5860" s="526"/>
      <c r="G5860" s="521"/>
    </row>
    <row r="5861" spans="1:7">
      <c r="A5861" s="521"/>
      <c r="B5861" s="521"/>
      <c r="C5861" s="525"/>
      <c r="D5861" s="521"/>
      <c r="E5861" s="521"/>
      <c r="F5861" s="526"/>
      <c r="G5861" s="521"/>
    </row>
    <row r="5862" spans="1:7">
      <c r="A5862" s="521"/>
      <c r="B5862" s="521"/>
      <c r="C5862" s="525"/>
      <c r="D5862" s="521"/>
      <c r="E5862" s="521"/>
      <c r="F5862" s="526"/>
      <c r="G5862" s="521"/>
    </row>
    <row r="5863" spans="1:7">
      <c r="A5863" s="521"/>
      <c r="B5863" s="521"/>
      <c r="C5863" s="525"/>
      <c r="D5863" s="521"/>
      <c r="E5863" s="521"/>
      <c r="F5863" s="526"/>
      <c r="G5863" s="521"/>
    </row>
    <row r="5864" spans="1:7">
      <c r="A5864" s="521"/>
      <c r="B5864" s="521"/>
      <c r="C5864" s="525"/>
      <c r="D5864" s="521"/>
      <c r="E5864" s="521"/>
      <c r="F5864" s="526"/>
      <c r="G5864" s="521"/>
    </row>
    <row r="5865" spans="1:7">
      <c r="A5865" s="521"/>
      <c r="B5865" s="521"/>
      <c r="C5865" s="525"/>
      <c r="D5865" s="521"/>
      <c r="E5865" s="521"/>
      <c r="F5865" s="526"/>
      <c r="G5865" s="521"/>
    </row>
    <row r="5866" spans="1:7">
      <c r="A5866" s="521"/>
      <c r="B5866" s="521"/>
      <c r="C5866" s="525"/>
      <c r="D5866" s="521"/>
      <c r="E5866" s="521"/>
      <c r="F5866" s="526"/>
      <c r="G5866" s="521"/>
    </row>
    <row r="5867" spans="1:7">
      <c r="A5867" s="521"/>
      <c r="B5867" s="521"/>
      <c r="C5867" s="525"/>
      <c r="D5867" s="521"/>
      <c r="E5867" s="521"/>
      <c r="F5867" s="526"/>
      <c r="G5867" s="521"/>
    </row>
    <row r="5868" spans="1:7">
      <c r="A5868" s="521"/>
      <c r="B5868" s="521"/>
      <c r="C5868" s="525"/>
      <c r="D5868" s="521"/>
      <c r="E5868" s="521"/>
      <c r="F5868" s="526"/>
      <c r="G5868" s="521"/>
    </row>
    <row r="5869" spans="1:7">
      <c r="A5869" s="521"/>
      <c r="B5869" s="521"/>
      <c r="C5869" s="525"/>
      <c r="D5869" s="521"/>
      <c r="E5869" s="521"/>
      <c r="F5869" s="526"/>
      <c r="G5869" s="521"/>
    </row>
    <row r="5870" spans="1:7">
      <c r="A5870" s="521"/>
      <c r="B5870" s="521"/>
      <c r="C5870" s="525"/>
      <c r="D5870" s="521"/>
      <c r="E5870" s="521"/>
      <c r="F5870" s="526"/>
      <c r="G5870" s="521"/>
    </row>
    <row r="5871" spans="1:7">
      <c r="A5871" s="521"/>
      <c r="B5871" s="521"/>
      <c r="C5871" s="525"/>
      <c r="D5871" s="521"/>
      <c r="E5871" s="521"/>
      <c r="F5871" s="526"/>
      <c r="G5871" s="521"/>
    </row>
    <row r="5872" spans="1:7">
      <c r="A5872" s="521"/>
      <c r="B5872" s="521"/>
      <c r="C5872" s="525"/>
      <c r="D5872" s="521"/>
      <c r="E5872" s="521"/>
      <c r="F5872" s="526"/>
      <c r="G5872" s="521"/>
    </row>
    <row r="5873" spans="1:7">
      <c r="A5873" s="521"/>
      <c r="B5873" s="521"/>
      <c r="C5873" s="525"/>
      <c r="D5873" s="521"/>
      <c r="E5873" s="521"/>
      <c r="F5873" s="526"/>
      <c r="G5873" s="521"/>
    </row>
    <row r="5874" spans="1:7">
      <c r="A5874" s="521"/>
      <c r="B5874" s="521"/>
      <c r="C5874" s="525"/>
      <c r="D5874" s="521"/>
      <c r="E5874" s="521"/>
      <c r="F5874" s="526"/>
      <c r="G5874" s="521"/>
    </row>
    <row r="5875" spans="1:7">
      <c r="A5875" s="521"/>
      <c r="B5875" s="521"/>
      <c r="C5875" s="525"/>
      <c r="D5875" s="521"/>
      <c r="E5875" s="521"/>
      <c r="F5875" s="526"/>
      <c r="G5875" s="521"/>
    </row>
    <row r="5876" spans="1:7">
      <c r="A5876" s="521"/>
      <c r="B5876" s="521"/>
      <c r="C5876" s="525"/>
      <c r="D5876" s="521"/>
      <c r="E5876" s="521"/>
      <c r="F5876" s="526"/>
      <c r="G5876" s="521"/>
    </row>
    <row r="5877" spans="1:7">
      <c r="A5877" s="521"/>
      <c r="B5877" s="521"/>
      <c r="C5877" s="525"/>
      <c r="D5877" s="521"/>
      <c r="E5877" s="521"/>
      <c r="F5877" s="526"/>
      <c r="G5877" s="521"/>
    </row>
    <row r="5878" spans="1:7">
      <c r="A5878" s="521"/>
      <c r="B5878" s="521"/>
      <c r="C5878" s="525"/>
      <c r="D5878" s="521"/>
      <c r="E5878" s="521"/>
      <c r="F5878" s="526"/>
      <c r="G5878" s="521"/>
    </row>
    <row r="5879" spans="1:7">
      <c r="A5879" s="521"/>
      <c r="B5879" s="521"/>
      <c r="C5879" s="525"/>
      <c r="D5879" s="521"/>
      <c r="E5879" s="521"/>
      <c r="F5879" s="526"/>
      <c r="G5879" s="521"/>
    </row>
    <row r="5880" spans="1:7">
      <c r="A5880" s="521"/>
      <c r="B5880" s="521"/>
      <c r="C5880" s="525"/>
      <c r="D5880" s="521"/>
      <c r="E5880" s="521"/>
      <c r="F5880" s="526"/>
      <c r="G5880" s="521"/>
    </row>
    <row r="5881" spans="1:7">
      <c r="A5881" s="521"/>
      <c r="B5881" s="521"/>
      <c r="C5881" s="525"/>
      <c r="D5881" s="521"/>
      <c r="E5881" s="521"/>
      <c r="F5881" s="526"/>
      <c r="G5881" s="521"/>
    </row>
    <row r="5882" spans="1:7">
      <c r="A5882" s="521"/>
      <c r="B5882" s="521"/>
      <c r="C5882" s="525"/>
      <c r="D5882" s="521"/>
      <c r="E5882" s="521"/>
      <c r="F5882" s="526"/>
      <c r="G5882" s="521"/>
    </row>
    <row r="5883" spans="1:7">
      <c r="A5883" s="521"/>
      <c r="B5883" s="521"/>
      <c r="C5883" s="525"/>
      <c r="D5883" s="521"/>
      <c r="E5883" s="521"/>
      <c r="F5883" s="526"/>
      <c r="G5883" s="521"/>
    </row>
    <row r="5884" spans="1:7">
      <c r="A5884" s="521"/>
      <c r="B5884" s="521"/>
      <c r="C5884" s="525"/>
      <c r="D5884" s="521"/>
      <c r="E5884" s="521"/>
      <c r="F5884" s="526"/>
      <c r="G5884" s="521"/>
    </row>
    <row r="5885" spans="1:7">
      <c r="A5885" s="521"/>
      <c r="B5885" s="521"/>
      <c r="C5885" s="525"/>
      <c r="D5885" s="521"/>
      <c r="E5885" s="521"/>
      <c r="F5885" s="526"/>
      <c r="G5885" s="521"/>
    </row>
    <row r="5886" spans="1:7">
      <c r="A5886" s="521"/>
      <c r="B5886" s="521"/>
      <c r="C5886" s="525"/>
      <c r="D5886" s="521"/>
      <c r="E5886" s="521"/>
      <c r="F5886" s="526"/>
      <c r="G5886" s="521"/>
    </row>
    <row r="5887" spans="1:7">
      <c r="A5887" s="521"/>
      <c r="B5887" s="521"/>
      <c r="C5887" s="525"/>
      <c r="D5887" s="521"/>
      <c r="E5887" s="521"/>
      <c r="F5887" s="526"/>
      <c r="G5887" s="521"/>
    </row>
    <row r="5888" spans="1:7">
      <c r="A5888" s="521"/>
      <c r="B5888" s="521"/>
      <c r="C5888" s="525"/>
      <c r="D5888" s="521"/>
      <c r="E5888" s="521"/>
      <c r="F5888" s="526"/>
      <c r="G5888" s="521"/>
    </row>
    <row r="5889" spans="1:7">
      <c r="A5889" s="521"/>
      <c r="B5889" s="521"/>
      <c r="C5889" s="525"/>
      <c r="D5889" s="521"/>
      <c r="E5889" s="521"/>
      <c r="F5889" s="526"/>
      <c r="G5889" s="521"/>
    </row>
    <row r="5890" spans="1:7">
      <c r="A5890" s="521"/>
      <c r="B5890" s="521"/>
      <c r="C5890" s="525"/>
      <c r="D5890" s="521"/>
      <c r="E5890" s="521"/>
      <c r="F5890" s="526"/>
      <c r="G5890" s="521"/>
    </row>
    <row r="5891" spans="1:7">
      <c r="A5891" s="521"/>
      <c r="B5891" s="521"/>
      <c r="C5891" s="525"/>
      <c r="D5891" s="521"/>
      <c r="E5891" s="521"/>
      <c r="F5891" s="526"/>
      <c r="G5891" s="521"/>
    </row>
    <row r="5892" spans="1:7">
      <c r="A5892" s="521"/>
      <c r="B5892" s="521"/>
      <c r="C5892" s="525"/>
      <c r="D5892" s="521"/>
      <c r="E5892" s="521"/>
      <c r="F5892" s="526"/>
      <c r="G5892" s="521"/>
    </row>
    <row r="5893" spans="1:7">
      <c r="A5893" s="521"/>
      <c r="B5893" s="521"/>
      <c r="C5893" s="525"/>
      <c r="D5893" s="521"/>
      <c r="E5893" s="521"/>
      <c r="F5893" s="526"/>
      <c r="G5893" s="521"/>
    </row>
    <row r="5894" spans="1:7">
      <c r="A5894" s="521"/>
      <c r="B5894" s="521"/>
      <c r="C5894" s="525"/>
      <c r="D5894" s="521"/>
      <c r="E5894" s="521"/>
      <c r="F5894" s="526"/>
      <c r="G5894" s="521"/>
    </row>
    <row r="5895" spans="1:7">
      <c r="A5895" s="521"/>
      <c r="B5895" s="521"/>
      <c r="C5895" s="525"/>
      <c r="D5895" s="521"/>
      <c r="E5895" s="521"/>
      <c r="F5895" s="526"/>
      <c r="G5895" s="521"/>
    </row>
    <row r="5896" spans="1:7">
      <c r="A5896" s="521"/>
      <c r="B5896" s="521"/>
      <c r="C5896" s="525"/>
      <c r="D5896" s="521"/>
      <c r="E5896" s="521"/>
      <c r="F5896" s="526"/>
      <c r="G5896" s="521"/>
    </row>
    <row r="5897" spans="1:7">
      <c r="A5897" s="521"/>
      <c r="B5897" s="521"/>
      <c r="C5897" s="525"/>
      <c r="D5897" s="521"/>
      <c r="E5897" s="521"/>
      <c r="F5897" s="526"/>
      <c r="G5897" s="521"/>
    </row>
    <row r="5898" spans="1:7">
      <c r="A5898" s="521"/>
      <c r="B5898" s="521"/>
      <c r="C5898" s="525"/>
      <c r="D5898" s="521"/>
      <c r="E5898" s="521"/>
      <c r="F5898" s="526"/>
      <c r="G5898" s="521"/>
    </row>
    <row r="5899" spans="1:7">
      <c r="A5899" s="521"/>
      <c r="B5899" s="521"/>
      <c r="C5899" s="525"/>
      <c r="D5899" s="521"/>
      <c r="E5899" s="521"/>
      <c r="F5899" s="526"/>
      <c r="G5899" s="521"/>
    </row>
    <row r="5900" spans="1:7">
      <c r="A5900" s="521"/>
      <c r="B5900" s="521"/>
      <c r="C5900" s="525"/>
      <c r="D5900" s="521"/>
      <c r="E5900" s="521"/>
      <c r="F5900" s="526"/>
      <c r="G5900" s="521"/>
    </row>
    <row r="5901" spans="1:7">
      <c r="A5901" s="521"/>
      <c r="B5901" s="521"/>
      <c r="C5901" s="525"/>
      <c r="D5901" s="521"/>
      <c r="E5901" s="521"/>
      <c r="F5901" s="526"/>
      <c r="G5901" s="521"/>
    </row>
    <row r="5902" spans="1:7">
      <c r="A5902" s="521"/>
      <c r="B5902" s="521"/>
      <c r="C5902" s="525"/>
      <c r="D5902" s="521"/>
      <c r="E5902" s="521"/>
      <c r="F5902" s="526"/>
      <c r="G5902" s="521"/>
    </row>
    <row r="5903" spans="1:7">
      <c r="A5903" s="521"/>
      <c r="B5903" s="521"/>
      <c r="C5903" s="525"/>
      <c r="D5903" s="521"/>
      <c r="E5903" s="521"/>
      <c r="F5903" s="526"/>
      <c r="G5903" s="521"/>
    </row>
    <row r="5904" spans="1:7">
      <c r="A5904" s="521"/>
      <c r="B5904" s="521"/>
      <c r="C5904" s="525"/>
      <c r="D5904" s="521"/>
      <c r="E5904" s="521"/>
      <c r="F5904" s="526"/>
      <c r="G5904" s="521"/>
    </row>
    <row r="5905" spans="1:7">
      <c r="A5905" s="521"/>
      <c r="B5905" s="521"/>
      <c r="C5905" s="525"/>
      <c r="D5905" s="521"/>
      <c r="E5905" s="521"/>
      <c r="F5905" s="526"/>
      <c r="G5905" s="521"/>
    </row>
    <row r="5906" spans="1:7">
      <c r="A5906" s="521"/>
      <c r="B5906" s="521"/>
      <c r="C5906" s="525"/>
      <c r="D5906" s="521"/>
      <c r="E5906" s="521"/>
      <c r="F5906" s="526"/>
      <c r="G5906" s="521"/>
    </row>
    <row r="5907" spans="1:7">
      <c r="A5907" s="521"/>
      <c r="B5907" s="521"/>
      <c r="C5907" s="525"/>
      <c r="D5907" s="521"/>
      <c r="E5907" s="521"/>
      <c r="F5907" s="526"/>
      <c r="G5907" s="521"/>
    </row>
    <row r="5908" spans="1:7">
      <c r="A5908" s="521"/>
      <c r="B5908" s="521"/>
      <c r="C5908" s="525"/>
      <c r="D5908" s="521"/>
      <c r="E5908" s="521"/>
      <c r="F5908" s="526"/>
      <c r="G5908" s="521"/>
    </row>
    <row r="5909" spans="1:7">
      <c r="A5909" s="521"/>
      <c r="B5909" s="521"/>
      <c r="C5909" s="525"/>
      <c r="D5909" s="521"/>
      <c r="E5909" s="521"/>
      <c r="F5909" s="526"/>
      <c r="G5909" s="521"/>
    </row>
    <row r="5910" spans="1:7">
      <c r="A5910" s="521"/>
      <c r="B5910" s="521"/>
      <c r="C5910" s="525"/>
      <c r="D5910" s="521"/>
      <c r="E5910" s="521"/>
      <c r="F5910" s="526"/>
      <c r="G5910" s="521"/>
    </row>
    <row r="5911" spans="1:7">
      <c r="A5911" s="521"/>
      <c r="B5911" s="521"/>
      <c r="C5911" s="525"/>
      <c r="D5911" s="521"/>
      <c r="E5911" s="521"/>
      <c r="F5911" s="526"/>
      <c r="G5911" s="521"/>
    </row>
    <row r="5912" spans="1:7">
      <c r="A5912" s="521"/>
      <c r="B5912" s="521"/>
      <c r="C5912" s="525"/>
      <c r="D5912" s="521"/>
      <c r="E5912" s="521"/>
      <c r="F5912" s="526"/>
      <c r="G5912" s="521"/>
    </row>
    <row r="5913" spans="1:7">
      <c r="A5913" s="521"/>
      <c r="B5913" s="521"/>
      <c r="C5913" s="525"/>
      <c r="D5913" s="521"/>
      <c r="E5913" s="521"/>
      <c r="F5913" s="526"/>
      <c r="G5913" s="521"/>
    </row>
    <row r="5914" spans="1:7">
      <c r="A5914" s="521"/>
      <c r="B5914" s="521"/>
      <c r="C5914" s="525"/>
      <c r="D5914" s="521"/>
      <c r="E5914" s="521"/>
      <c r="F5914" s="526"/>
      <c r="G5914" s="521"/>
    </row>
    <row r="5915" spans="1:7">
      <c r="A5915" s="521"/>
      <c r="B5915" s="521"/>
      <c r="C5915" s="525"/>
      <c r="D5915" s="521"/>
      <c r="E5915" s="521"/>
      <c r="F5915" s="526"/>
      <c r="G5915" s="521"/>
    </row>
    <row r="5916" spans="1:7">
      <c r="A5916" s="521"/>
      <c r="B5916" s="521"/>
      <c r="C5916" s="525"/>
      <c r="D5916" s="521"/>
      <c r="E5916" s="521"/>
      <c r="F5916" s="526"/>
      <c r="G5916" s="521"/>
    </row>
    <row r="5917" spans="1:7">
      <c r="A5917" s="521"/>
      <c r="B5917" s="521"/>
      <c r="C5917" s="525"/>
      <c r="D5917" s="521"/>
      <c r="E5917" s="521"/>
      <c r="F5917" s="526"/>
      <c r="G5917" s="521"/>
    </row>
    <row r="5918" spans="1:7">
      <c r="A5918" s="521"/>
      <c r="B5918" s="521"/>
      <c r="C5918" s="525"/>
      <c r="D5918" s="521"/>
      <c r="E5918" s="521"/>
      <c r="F5918" s="526"/>
      <c r="G5918" s="521"/>
    </row>
    <row r="5919" spans="1:7">
      <c r="A5919" s="521"/>
      <c r="B5919" s="521"/>
      <c r="C5919" s="525"/>
      <c r="D5919" s="521"/>
      <c r="E5919" s="521"/>
      <c r="F5919" s="526"/>
      <c r="G5919" s="521"/>
    </row>
    <row r="5920" spans="1:7">
      <c r="A5920" s="521"/>
      <c r="B5920" s="521"/>
      <c r="C5920" s="525"/>
      <c r="D5920" s="521"/>
      <c r="E5920" s="521"/>
      <c r="F5920" s="526"/>
      <c r="G5920" s="521"/>
    </row>
    <row r="5921" spans="1:7">
      <c r="A5921" s="521"/>
      <c r="B5921" s="521"/>
      <c r="C5921" s="525"/>
      <c r="D5921" s="521"/>
      <c r="E5921" s="521"/>
      <c r="F5921" s="526"/>
      <c r="G5921" s="521"/>
    </row>
    <row r="5922" spans="1:7">
      <c r="A5922" s="521"/>
      <c r="B5922" s="521"/>
      <c r="C5922" s="525"/>
      <c r="D5922" s="521"/>
      <c r="E5922" s="521"/>
      <c r="F5922" s="526"/>
      <c r="G5922" s="521"/>
    </row>
    <row r="5923" spans="1:7">
      <c r="A5923" s="521"/>
      <c r="B5923" s="521"/>
      <c r="C5923" s="525"/>
      <c r="D5923" s="521"/>
      <c r="E5923" s="521"/>
      <c r="F5923" s="526"/>
      <c r="G5923" s="521"/>
    </row>
    <row r="5924" spans="1:7">
      <c r="A5924" s="521"/>
      <c r="B5924" s="521"/>
      <c r="C5924" s="525"/>
      <c r="D5924" s="521"/>
      <c r="E5924" s="521"/>
      <c r="F5924" s="526"/>
      <c r="G5924" s="521"/>
    </row>
    <row r="5925" spans="1:7">
      <c r="A5925" s="521"/>
      <c r="B5925" s="521"/>
      <c r="C5925" s="525"/>
      <c r="D5925" s="521"/>
      <c r="E5925" s="521"/>
      <c r="F5925" s="526"/>
      <c r="G5925" s="521"/>
    </row>
    <row r="5926" spans="1:7">
      <c r="A5926" s="521"/>
      <c r="B5926" s="521"/>
      <c r="C5926" s="525"/>
      <c r="D5926" s="521"/>
      <c r="E5926" s="521"/>
      <c r="F5926" s="526"/>
      <c r="G5926" s="521"/>
    </row>
    <row r="5927" spans="1:7">
      <c r="A5927" s="521"/>
      <c r="B5927" s="521"/>
      <c r="C5927" s="525"/>
      <c r="D5927" s="521"/>
      <c r="E5927" s="521"/>
      <c r="F5927" s="526"/>
      <c r="G5927" s="521"/>
    </row>
    <row r="5928" spans="1:7">
      <c r="A5928" s="521"/>
      <c r="B5928" s="521"/>
      <c r="C5928" s="525"/>
      <c r="D5928" s="521"/>
      <c r="E5928" s="521"/>
      <c r="F5928" s="526"/>
      <c r="G5928" s="521"/>
    </row>
    <row r="5929" spans="1:7">
      <c r="A5929" s="521"/>
      <c r="B5929" s="521"/>
      <c r="C5929" s="525"/>
      <c r="D5929" s="521"/>
      <c r="E5929" s="521"/>
      <c r="F5929" s="526"/>
      <c r="G5929" s="521"/>
    </row>
    <row r="5930" spans="1:7">
      <c r="A5930" s="521"/>
      <c r="B5930" s="521"/>
      <c r="C5930" s="525"/>
      <c r="D5930" s="521"/>
      <c r="E5930" s="521"/>
      <c r="F5930" s="526"/>
      <c r="G5930" s="521"/>
    </row>
    <row r="5931" spans="1:7">
      <c r="A5931" s="521"/>
      <c r="B5931" s="521"/>
      <c r="C5931" s="525"/>
      <c r="D5931" s="521"/>
      <c r="E5931" s="521"/>
      <c r="F5931" s="526"/>
      <c r="G5931" s="521"/>
    </row>
    <row r="5932" spans="1:7">
      <c r="A5932" s="521"/>
      <c r="B5932" s="521"/>
      <c r="C5932" s="525"/>
      <c r="D5932" s="521"/>
      <c r="E5932" s="521"/>
      <c r="F5932" s="526"/>
      <c r="G5932" s="521"/>
    </row>
    <row r="5933" spans="1:7">
      <c r="A5933" s="521"/>
      <c r="B5933" s="521"/>
      <c r="C5933" s="525"/>
      <c r="D5933" s="521"/>
      <c r="E5933" s="521"/>
      <c r="F5933" s="526"/>
      <c r="G5933" s="521"/>
    </row>
    <row r="5934" spans="1:7">
      <c r="A5934" s="521"/>
      <c r="B5934" s="521"/>
      <c r="C5934" s="525"/>
      <c r="D5934" s="521"/>
      <c r="E5934" s="521"/>
      <c r="F5934" s="526"/>
      <c r="G5934" s="521"/>
    </row>
    <row r="5935" spans="1:7">
      <c r="A5935" s="521"/>
      <c r="B5935" s="521"/>
      <c r="C5935" s="525"/>
      <c r="D5935" s="521"/>
      <c r="E5935" s="521"/>
      <c r="F5935" s="526"/>
      <c r="G5935" s="521"/>
    </row>
    <row r="5936" spans="1:7">
      <c r="A5936" s="521"/>
      <c r="B5936" s="521"/>
      <c r="C5936" s="525"/>
      <c r="D5936" s="521"/>
      <c r="E5936" s="521"/>
      <c r="F5936" s="526"/>
      <c r="G5936" s="521"/>
    </row>
    <row r="5937" spans="1:7">
      <c r="A5937" s="521"/>
      <c r="B5937" s="521"/>
      <c r="C5937" s="525"/>
      <c r="D5937" s="521"/>
      <c r="E5937" s="521"/>
      <c r="F5937" s="526"/>
      <c r="G5937" s="521"/>
    </row>
    <row r="5938" spans="1:7">
      <c r="A5938" s="521"/>
      <c r="B5938" s="521"/>
      <c r="C5938" s="525"/>
      <c r="D5938" s="521"/>
      <c r="E5938" s="521"/>
      <c r="F5938" s="526"/>
      <c r="G5938" s="521"/>
    </row>
    <row r="5939" spans="1:7">
      <c r="A5939" s="521"/>
      <c r="B5939" s="521"/>
      <c r="C5939" s="525"/>
      <c r="D5939" s="521"/>
      <c r="E5939" s="521"/>
      <c r="F5939" s="526"/>
      <c r="G5939" s="521"/>
    </row>
    <row r="5940" spans="1:7">
      <c r="A5940" s="521"/>
      <c r="B5940" s="521"/>
      <c r="C5940" s="525"/>
      <c r="D5940" s="521"/>
      <c r="E5940" s="521"/>
      <c r="F5940" s="526"/>
      <c r="G5940" s="521"/>
    </row>
    <row r="5941" spans="1:7">
      <c r="A5941" s="521"/>
      <c r="B5941" s="521"/>
      <c r="C5941" s="525"/>
      <c r="D5941" s="521"/>
      <c r="E5941" s="521"/>
      <c r="F5941" s="526"/>
      <c r="G5941" s="521"/>
    </row>
    <row r="5942" spans="1:7">
      <c r="A5942" s="521"/>
      <c r="B5942" s="521"/>
      <c r="C5942" s="525"/>
      <c r="D5942" s="521"/>
      <c r="E5942" s="521"/>
      <c r="F5942" s="526"/>
      <c r="G5942" s="521"/>
    </row>
    <row r="5943" spans="1:7">
      <c r="A5943" s="521"/>
      <c r="B5943" s="521"/>
      <c r="C5943" s="525"/>
      <c r="D5943" s="521"/>
      <c r="E5943" s="521"/>
      <c r="F5943" s="526"/>
      <c r="G5943" s="521"/>
    </row>
    <row r="5944" spans="1:7">
      <c r="A5944" s="521"/>
      <c r="B5944" s="521"/>
      <c r="C5944" s="525"/>
      <c r="D5944" s="521"/>
      <c r="E5944" s="521"/>
      <c r="F5944" s="526"/>
      <c r="G5944" s="521"/>
    </row>
    <row r="5945" spans="1:7">
      <c r="A5945" s="521"/>
      <c r="B5945" s="521"/>
      <c r="C5945" s="525"/>
      <c r="D5945" s="521"/>
      <c r="E5945" s="521"/>
      <c r="F5945" s="526"/>
      <c r="G5945" s="521"/>
    </row>
    <row r="5946" spans="1:7">
      <c r="A5946" s="521"/>
      <c r="B5946" s="521"/>
      <c r="C5946" s="525"/>
      <c r="D5946" s="521"/>
      <c r="E5946" s="521"/>
      <c r="F5946" s="526"/>
      <c r="G5946" s="521"/>
    </row>
    <row r="5947" spans="1:7">
      <c r="A5947" s="521"/>
      <c r="B5947" s="521"/>
      <c r="C5947" s="525"/>
      <c r="D5947" s="521"/>
      <c r="E5947" s="521"/>
      <c r="F5947" s="526"/>
      <c r="G5947" s="521"/>
    </row>
    <row r="5948" spans="1:7">
      <c r="A5948" s="521"/>
      <c r="B5948" s="521"/>
      <c r="C5948" s="525"/>
      <c r="D5948" s="521"/>
      <c r="E5948" s="521"/>
      <c r="F5948" s="526"/>
      <c r="G5948" s="521"/>
    </row>
    <row r="5949" spans="1:7">
      <c r="A5949" s="521"/>
      <c r="B5949" s="521"/>
      <c r="C5949" s="525"/>
      <c r="D5949" s="521"/>
      <c r="E5949" s="521"/>
      <c r="F5949" s="526"/>
      <c r="G5949" s="521"/>
    </row>
    <row r="5950" spans="1:7">
      <c r="A5950" s="521"/>
      <c r="B5950" s="521"/>
      <c r="C5950" s="525"/>
      <c r="D5950" s="521"/>
      <c r="E5950" s="521"/>
      <c r="F5950" s="526"/>
      <c r="G5950" s="521"/>
    </row>
    <row r="5951" spans="1:7">
      <c r="A5951" s="521"/>
      <c r="B5951" s="521"/>
      <c r="C5951" s="525"/>
      <c r="D5951" s="521"/>
      <c r="E5951" s="521"/>
      <c r="F5951" s="526"/>
      <c r="G5951" s="521"/>
    </row>
    <row r="5952" spans="1:7">
      <c r="A5952" s="521"/>
      <c r="B5952" s="521"/>
      <c r="C5952" s="525"/>
      <c r="D5952" s="521"/>
      <c r="E5952" s="521"/>
      <c r="F5952" s="526"/>
      <c r="G5952" s="521"/>
    </row>
    <row r="5953" spans="1:7">
      <c r="A5953" s="521"/>
      <c r="B5953" s="521"/>
      <c r="C5953" s="525"/>
      <c r="D5953" s="521"/>
      <c r="E5953" s="521"/>
      <c r="F5953" s="526"/>
      <c r="G5953" s="521"/>
    </row>
    <row r="5954" spans="1:7">
      <c r="A5954" s="521"/>
      <c r="B5954" s="521"/>
      <c r="C5954" s="525"/>
      <c r="D5954" s="521"/>
      <c r="E5954" s="521"/>
      <c r="F5954" s="526"/>
      <c r="G5954" s="521"/>
    </row>
    <row r="5955" spans="1:7">
      <c r="A5955" s="521"/>
      <c r="B5955" s="521"/>
      <c r="C5955" s="525"/>
      <c r="D5955" s="521"/>
      <c r="E5955" s="521"/>
      <c r="F5955" s="526"/>
      <c r="G5955" s="521"/>
    </row>
    <row r="5956" spans="1:7">
      <c r="A5956" s="521"/>
      <c r="B5956" s="521"/>
      <c r="C5956" s="525"/>
      <c r="D5956" s="521"/>
      <c r="E5956" s="521"/>
      <c r="F5956" s="526"/>
      <c r="G5956" s="521"/>
    </row>
    <row r="5957" spans="1:7">
      <c r="A5957" s="521"/>
      <c r="B5957" s="521"/>
      <c r="C5957" s="525"/>
      <c r="D5957" s="521"/>
      <c r="E5957" s="521"/>
      <c r="F5957" s="526"/>
      <c r="G5957" s="521"/>
    </row>
    <row r="5958" spans="1:7">
      <c r="A5958" s="521"/>
      <c r="B5958" s="521"/>
      <c r="C5958" s="525"/>
      <c r="D5958" s="521"/>
      <c r="E5958" s="521"/>
      <c r="F5958" s="526"/>
      <c r="G5958" s="521"/>
    </row>
    <row r="5959" spans="1:7">
      <c r="A5959" s="521"/>
      <c r="B5959" s="521"/>
      <c r="C5959" s="525"/>
      <c r="D5959" s="521"/>
      <c r="E5959" s="521"/>
      <c r="F5959" s="526"/>
      <c r="G5959" s="521"/>
    </row>
    <row r="5960" spans="1:7">
      <c r="A5960" s="521"/>
      <c r="B5960" s="521"/>
      <c r="C5960" s="525"/>
      <c r="D5960" s="521"/>
      <c r="E5960" s="521"/>
      <c r="F5960" s="526"/>
      <c r="G5960" s="521"/>
    </row>
    <row r="5961" spans="1:7">
      <c r="A5961" s="521"/>
      <c r="B5961" s="521"/>
      <c r="C5961" s="525"/>
      <c r="D5961" s="521"/>
      <c r="E5961" s="521"/>
      <c r="F5961" s="526"/>
      <c r="G5961" s="521"/>
    </row>
    <row r="5962" spans="1:7">
      <c r="A5962" s="521"/>
      <c r="B5962" s="521"/>
      <c r="C5962" s="525"/>
      <c r="D5962" s="521"/>
      <c r="E5962" s="521"/>
      <c r="F5962" s="526"/>
      <c r="G5962" s="521"/>
    </row>
    <row r="5963" spans="1:7">
      <c r="A5963" s="521"/>
      <c r="B5963" s="521"/>
      <c r="C5963" s="525"/>
      <c r="D5963" s="521"/>
      <c r="E5963" s="521"/>
      <c r="F5963" s="526"/>
      <c r="G5963" s="521"/>
    </row>
    <row r="5964" spans="1:7">
      <c r="A5964" s="521"/>
      <c r="B5964" s="521"/>
      <c r="C5964" s="525"/>
      <c r="D5964" s="521"/>
      <c r="E5964" s="521"/>
      <c r="F5964" s="526"/>
      <c r="G5964" s="521"/>
    </row>
    <row r="5965" spans="1:7">
      <c r="A5965" s="521"/>
      <c r="B5965" s="521"/>
      <c r="C5965" s="525"/>
      <c r="D5965" s="521"/>
      <c r="E5965" s="521"/>
      <c r="F5965" s="526"/>
      <c r="G5965" s="521"/>
    </row>
    <row r="5966" spans="1:7">
      <c r="A5966" s="521"/>
      <c r="B5966" s="521"/>
      <c r="C5966" s="525"/>
      <c r="D5966" s="521"/>
      <c r="E5966" s="521"/>
      <c r="F5966" s="526"/>
      <c r="G5966" s="521"/>
    </row>
    <row r="5967" spans="1:7">
      <c r="A5967" s="521"/>
      <c r="B5967" s="521"/>
      <c r="C5967" s="525"/>
      <c r="D5967" s="521"/>
      <c r="E5967" s="521"/>
      <c r="F5967" s="526"/>
      <c r="G5967" s="521"/>
    </row>
    <row r="5968" spans="1:7">
      <c r="A5968" s="521"/>
      <c r="B5968" s="521"/>
      <c r="C5968" s="525"/>
      <c r="D5968" s="521"/>
      <c r="E5968" s="521"/>
      <c r="F5968" s="526"/>
      <c r="G5968" s="521"/>
    </row>
    <row r="5969" spans="1:7">
      <c r="A5969" s="521"/>
      <c r="B5969" s="521"/>
      <c r="C5969" s="525"/>
      <c r="D5969" s="521"/>
      <c r="E5969" s="521"/>
      <c r="F5969" s="526"/>
      <c r="G5969" s="521"/>
    </row>
    <row r="5970" spans="1:7">
      <c r="A5970" s="521"/>
      <c r="B5970" s="521"/>
      <c r="C5970" s="525"/>
      <c r="D5970" s="521"/>
      <c r="E5970" s="521"/>
      <c r="F5970" s="526"/>
      <c r="G5970" s="521"/>
    </row>
    <row r="5971" spans="1:7">
      <c r="A5971" s="521"/>
      <c r="B5971" s="521"/>
      <c r="C5971" s="525"/>
      <c r="D5971" s="521"/>
      <c r="E5971" s="521"/>
      <c r="F5971" s="526"/>
      <c r="G5971" s="521"/>
    </row>
    <row r="5972" spans="1:7">
      <c r="A5972" s="521"/>
      <c r="B5972" s="521"/>
      <c r="C5972" s="525"/>
      <c r="D5972" s="521"/>
      <c r="E5972" s="521"/>
      <c r="F5972" s="526"/>
      <c r="G5972" s="521"/>
    </row>
    <row r="5973" spans="1:7">
      <c r="A5973" s="521"/>
      <c r="B5973" s="521"/>
      <c r="C5973" s="525"/>
      <c r="D5973" s="521"/>
      <c r="E5973" s="521"/>
      <c r="F5973" s="526"/>
      <c r="G5973" s="521"/>
    </row>
    <row r="5974" spans="1:7">
      <c r="A5974" s="521"/>
      <c r="B5974" s="521"/>
      <c r="C5974" s="525"/>
      <c r="D5974" s="521"/>
      <c r="E5974" s="521"/>
      <c r="F5974" s="526"/>
      <c r="G5974" s="521"/>
    </row>
    <row r="5975" spans="1:7">
      <c r="A5975" s="521"/>
      <c r="B5975" s="521"/>
      <c r="C5975" s="525"/>
      <c r="D5975" s="521"/>
      <c r="E5975" s="521"/>
      <c r="F5975" s="526"/>
      <c r="G5975" s="521"/>
    </row>
    <row r="5976" spans="1:7">
      <c r="A5976" s="521"/>
      <c r="B5976" s="521"/>
      <c r="C5976" s="525"/>
      <c r="D5976" s="521"/>
      <c r="E5976" s="521"/>
      <c r="F5976" s="526"/>
      <c r="G5976" s="521"/>
    </row>
    <row r="5977" spans="1:7">
      <c r="A5977" s="521"/>
      <c r="B5977" s="521"/>
      <c r="C5977" s="525"/>
      <c r="D5977" s="521"/>
      <c r="E5977" s="521"/>
      <c r="F5977" s="526"/>
      <c r="G5977" s="521"/>
    </row>
    <row r="5978" spans="1:7">
      <c r="A5978" s="521"/>
      <c r="B5978" s="521"/>
      <c r="C5978" s="525"/>
      <c r="D5978" s="521"/>
      <c r="E5978" s="521"/>
      <c r="F5978" s="526"/>
      <c r="G5978" s="521"/>
    </row>
    <row r="5979" spans="1:7">
      <c r="A5979" s="521"/>
      <c r="B5979" s="521"/>
      <c r="C5979" s="525"/>
      <c r="D5979" s="521"/>
      <c r="E5979" s="521"/>
      <c r="F5979" s="526"/>
      <c r="G5979" s="521"/>
    </row>
    <row r="5980" spans="1:7">
      <c r="A5980" s="521"/>
      <c r="B5980" s="521"/>
      <c r="C5980" s="525"/>
      <c r="D5980" s="521"/>
      <c r="E5980" s="521"/>
      <c r="F5980" s="526"/>
      <c r="G5980" s="521"/>
    </row>
    <row r="5981" spans="1:7">
      <c r="A5981" s="521"/>
      <c r="B5981" s="521"/>
      <c r="C5981" s="525"/>
      <c r="D5981" s="521"/>
      <c r="E5981" s="521"/>
      <c r="F5981" s="526"/>
      <c r="G5981" s="521"/>
    </row>
    <row r="5982" spans="1:7">
      <c r="A5982" s="521"/>
      <c r="B5982" s="521"/>
      <c r="C5982" s="525"/>
      <c r="D5982" s="521"/>
      <c r="E5982" s="521"/>
      <c r="F5982" s="526"/>
      <c r="G5982" s="521"/>
    </row>
    <row r="5983" spans="1:7">
      <c r="A5983" s="521"/>
      <c r="B5983" s="521"/>
      <c r="C5983" s="525"/>
      <c r="D5983" s="521"/>
      <c r="E5983" s="521"/>
      <c r="F5983" s="526"/>
      <c r="G5983" s="521"/>
    </row>
    <row r="5984" spans="1:7">
      <c r="A5984" s="521"/>
      <c r="B5984" s="521"/>
      <c r="C5984" s="525"/>
      <c r="D5984" s="521"/>
      <c r="E5984" s="521"/>
      <c r="F5984" s="526"/>
      <c r="G5984" s="521"/>
    </row>
    <row r="5985" spans="1:7">
      <c r="A5985" s="521"/>
      <c r="B5985" s="521"/>
      <c r="C5985" s="525"/>
      <c r="D5985" s="521"/>
      <c r="E5985" s="521"/>
      <c r="F5985" s="526"/>
      <c r="G5985" s="521"/>
    </row>
    <row r="5986" spans="1:7">
      <c r="A5986" s="521"/>
      <c r="B5986" s="521"/>
      <c r="C5986" s="525"/>
      <c r="D5986" s="521"/>
      <c r="E5986" s="521"/>
      <c r="F5986" s="526"/>
      <c r="G5986" s="521"/>
    </row>
    <row r="5987" spans="1:7">
      <c r="A5987" s="521"/>
      <c r="B5987" s="521"/>
      <c r="C5987" s="525"/>
      <c r="D5987" s="521"/>
      <c r="E5987" s="521"/>
      <c r="F5987" s="526"/>
      <c r="G5987" s="521"/>
    </row>
    <row r="5988" spans="1:7">
      <c r="A5988" s="521"/>
      <c r="B5988" s="521"/>
      <c r="C5988" s="525"/>
      <c r="D5988" s="521"/>
      <c r="E5988" s="521"/>
      <c r="F5988" s="526"/>
      <c r="G5988" s="521"/>
    </row>
    <row r="5989" spans="1:7">
      <c r="A5989" s="521"/>
      <c r="B5989" s="521"/>
      <c r="C5989" s="525"/>
      <c r="D5989" s="521"/>
      <c r="E5989" s="521"/>
      <c r="F5989" s="526"/>
      <c r="G5989" s="521"/>
    </row>
    <row r="5990" spans="1:7">
      <c r="A5990" s="521"/>
      <c r="B5990" s="521"/>
      <c r="C5990" s="525"/>
      <c r="D5990" s="521"/>
      <c r="E5990" s="521"/>
      <c r="F5990" s="526"/>
      <c r="G5990" s="521"/>
    </row>
    <row r="5991" spans="1:7">
      <c r="A5991" s="521"/>
      <c r="B5991" s="521"/>
      <c r="C5991" s="525"/>
      <c r="D5991" s="521"/>
      <c r="E5991" s="521"/>
      <c r="F5991" s="526"/>
      <c r="G5991" s="521"/>
    </row>
    <row r="5992" spans="1:7">
      <c r="A5992" s="521"/>
      <c r="B5992" s="521"/>
      <c r="C5992" s="525"/>
      <c r="D5992" s="521"/>
      <c r="E5992" s="521"/>
      <c r="F5992" s="526"/>
      <c r="G5992" s="521"/>
    </row>
    <row r="5993" spans="1:7">
      <c r="A5993" s="521"/>
      <c r="B5993" s="521"/>
      <c r="C5993" s="525"/>
      <c r="D5993" s="521"/>
      <c r="E5993" s="521"/>
      <c r="F5993" s="526"/>
      <c r="G5993" s="521"/>
    </row>
    <row r="5994" spans="1:7">
      <c r="A5994" s="521"/>
      <c r="B5994" s="521"/>
      <c r="C5994" s="525"/>
      <c r="D5994" s="521"/>
      <c r="E5994" s="521"/>
      <c r="F5994" s="526"/>
      <c r="G5994" s="521"/>
    </row>
    <row r="5995" spans="1:7">
      <c r="A5995" s="521"/>
      <c r="B5995" s="521"/>
      <c r="C5995" s="525"/>
      <c r="D5995" s="521"/>
      <c r="E5995" s="521"/>
      <c r="F5995" s="526"/>
      <c r="G5995" s="521"/>
    </row>
    <row r="5996" spans="1:7">
      <c r="A5996" s="521"/>
      <c r="B5996" s="521"/>
      <c r="C5996" s="525"/>
      <c r="D5996" s="521"/>
      <c r="E5996" s="521"/>
      <c r="F5996" s="526"/>
      <c r="G5996" s="521"/>
    </row>
    <row r="5997" spans="1:7">
      <c r="A5997" s="521"/>
      <c r="B5997" s="521"/>
      <c r="C5997" s="525"/>
      <c r="D5997" s="521"/>
      <c r="E5997" s="521"/>
      <c r="F5997" s="526"/>
      <c r="G5997" s="521"/>
    </row>
    <row r="5998" spans="1:7">
      <c r="A5998" s="521"/>
      <c r="B5998" s="521"/>
      <c r="C5998" s="525"/>
      <c r="D5998" s="521"/>
      <c r="E5998" s="521"/>
      <c r="F5998" s="526"/>
      <c r="G5998" s="521"/>
    </row>
    <row r="5999" spans="1:7">
      <c r="A5999" s="521"/>
      <c r="B5999" s="521"/>
      <c r="C5999" s="525"/>
      <c r="D5999" s="521"/>
      <c r="E5999" s="521"/>
      <c r="F5999" s="526"/>
      <c r="G5999" s="521"/>
    </row>
    <row r="6000" spans="1:7">
      <c r="A6000" s="521"/>
      <c r="B6000" s="521"/>
      <c r="C6000" s="525"/>
      <c r="D6000" s="521"/>
      <c r="E6000" s="521"/>
      <c r="F6000" s="526"/>
      <c r="G6000" s="521"/>
    </row>
    <row r="6001" spans="1:7">
      <c r="A6001" s="521"/>
      <c r="B6001" s="521"/>
      <c r="C6001" s="525"/>
      <c r="D6001" s="521"/>
      <c r="E6001" s="521"/>
      <c r="F6001" s="526"/>
      <c r="G6001" s="521"/>
    </row>
    <row r="6002" spans="1:7">
      <c r="A6002" s="521"/>
      <c r="B6002" s="521"/>
      <c r="C6002" s="525"/>
      <c r="D6002" s="521"/>
      <c r="E6002" s="521"/>
      <c r="F6002" s="526"/>
      <c r="G6002" s="521"/>
    </row>
    <row r="6003" spans="1:7">
      <c r="A6003" s="521"/>
      <c r="B6003" s="521"/>
      <c r="C6003" s="525"/>
      <c r="D6003" s="521"/>
      <c r="E6003" s="521"/>
      <c r="F6003" s="526"/>
      <c r="G6003" s="521"/>
    </row>
    <row r="6004" spans="1:7">
      <c r="A6004" s="521"/>
      <c r="B6004" s="521"/>
      <c r="C6004" s="525"/>
      <c r="D6004" s="521"/>
      <c r="E6004" s="521"/>
      <c r="F6004" s="526"/>
      <c r="G6004" s="521"/>
    </row>
    <row r="6005" spans="1:7">
      <c r="A6005" s="521"/>
      <c r="B6005" s="521"/>
      <c r="C6005" s="525"/>
      <c r="D6005" s="521"/>
      <c r="E6005" s="521"/>
      <c r="F6005" s="526"/>
      <c r="G6005" s="521"/>
    </row>
    <row r="6006" spans="1:7">
      <c r="A6006" s="521"/>
      <c r="B6006" s="521"/>
      <c r="C6006" s="525"/>
      <c r="D6006" s="521"/>
      <c r="E6006" s="521"/>
      <c r="F6006" s="526"/>
      <c r="G6006" s="521"/>
    </row>
    <row r="6007" spans="1:7">
      <c r="A6007" s="521"/>
      <c r="B6007" s="521"/>
      <c r="C6007" s="525"/>
      <c r="D6007" s="521"/>
      <c r="E6007" s="521"/>
      <c r="F6007" s="526"/>
      <c r="G6007" s="521"/>
    </row>
    <row r="6008" spans="1:7">
      <c r="A6008" s="521"/>
      <c r="B6008" s="521"/>
      <c r="C6008" s="525"/>
      <c r="D6008" s="521"/>
      <c r="E6008" s="521"/>
      <c r="F6008" s="526"/>
      <c r="G6008" s="521"/>
    </row>
    <row r="6009" spans="1:7">
      <c r="A6009" s="521"/>
      <c r="B6009" s="521"/>
      <c r="C6009" s="525"/>
      <c r="D6009" s="521"/>
      <c r="E6009" s="521"/>
      <c r="F6009" s="526"/>
      <c r="G6009" s="521"/>
    </row>
    <row r="6010" spans="1:7">
      <c r="A6010" s="521"/>
      <c r="B6010" s="521"/>
      <c r="C6010" s="525"/>
      <c r="D6010" s="521"/>
      <c r="E6010" s="521"/>
      <c r="F6010" s="526"/>
      <c r="G6010" s="521"/>
    </row>
    <row r="6011" spans="1:7">
      <c r="A6011" s="521"/>
      <c r="B6011" s="521"/>
      <c r="C6011" s="525"/>
      <c r="D6011" s="521"/>
      <c r="E6011" s="521"/>
      <c r="F6011" s="526"/>
      <c r="G6011" s="521"/>
    </row>
    <row r="6012" spans="1:7">
      <c r="A6012" s="521"/>
      <c r="B6012" s="521"/>
      <c r="C6012" s="525"/>
      <c r="D6012" s="521"/>
      <c r="E6012" s="521"/>
      <c r="F6012" s="526"/>
      <c r="G6012" s="521"/>
    </row>
    <row r="6013" spans="1:7">
      <c r="A6013" s="521"/>
      <c r="B6013" s="521"/>
      <c r="C6013" s="525"/>
      <c r="D6013" s="521"/>
      <c r="E6013" s="521"/>
      <c r="F6013" s="526"/>
      <c r="G6013" s="521"/>
    </row>
    <row r="6014" spans="1:7">
      <c r="A6014" s="521"/>
      <c r="B6014" s="521"/>
      <c r="C6014" s="525"/>
      <c r="D6014" s="521"/>
      <c r="E6014" s="521"/>
      <c r="F6014" s="526"/>
      <c r="G6014" s="521"/>
    </row>
    <row r="6015" spans="1:7">
      <c r="A6015" s="521"/>
      <c r="B6015" s="521"/>
      <c r="C6015" s="525"/>
      <c r="D6015" s="521"/>
      <c r="E6015" s="521"/>
      <c r="F6015" s="526"/>
      <c r="G6015" s="521"/>
    </row>
    <row r="6016" spans="1:7">
      <c r="A6016" s="521"/>
      <c r="B6016" s="521"/>
      <c r="C6016" s="525"/>
      <c r="D6016" s="521"/>
      <c r="E6016" s="521"/>
      <c r="F6016" s="526"/>
      <c r="G6016" s="521"/>
    </row>
    <row r="6017" spans="1:7">
      <c r="A6017" s="521"/>
      <c r="B6017" s="521"/>
      <c r="C6017" s="525"/>
      <c r="D6017" s="521"/>
      <c r="E6017" s="521"/>
      <c r="F6017" s="526"/>
      <c r="G6017" s="521"/>
    </row>
    <row r="6018" spans="1:7">
      <c r="A6018" s="521"/>
      <c r="B6018" s="521"/>
      <c r="C6018" s="525"/>
      <c r="D6018" s="521"/>
      <c r="E6018" s="521"/>
      <c r="F6018" s="526"/>
      <c r="G6018" s="521"/>
    </row>
    <row r="6019" spans="1:7">
      <c r="A6019" s="521"/>
      <c r="B6019" s="521"/>
      <c r="C6019" s="525"/>
      <c r="D6019" s="521"/>
      <c r="E6019" s="521"/>
      <c r="F6019" s="526"/>
      <c r="G6019" s="521"/>
    </row>
    <row r="6020" spans="1:7">
      <c r="A6020" s="521"/>
      <c r="B6020" s="521"/>
      <c r="C6020" s="525"/>
      <c r="D6020" s="521"/>
      <c r="E6020" s="521"/>
      <c r="F6020" s="526"/>
      <c r="G6020" s="521"/>
    </row>
    <row r="6021" spans="1:7">
      <c r="A6021" s="521"/>
      <c r="B6021" s="521"/>
      <c r="C6021" s="525"/>
      <c r="D6021" s="521"/>
      <c r="E6021" s="521"/>
      <c r="F6021" s="526"/>
      <c r="G6021" s="521"/>
    </row>
    <row r="6022" spans="1:7">
      <c r="A6022" s="521"/>
      <c r="B6022" s="521"/>
      <c r="C6022" s="525"/>
      <c r="D6022" s="521"/>
      <c r="E6022" s="521"/>
      <c r="F6022" s="526"/>
      <c r="G6022" s="521"/>
    </row>
    <row r="6023" spans="1:7">
      <c r="A6023" s="521"/>
      <c r="B6023" s="521"/>
      <c r="C6023" s="525"/>
      <c r="D6023" s="521"/>
      <c r="E6023" s="521"/>
      <c r="F6023" s="526"/>
      <c r="G6023" s="521"/>
    </row>
    <row r="6024" spans="1:7">
      <c r="A6024" s="521"/>
      <c r="B6024" s="521"/>
      <c r="C6024" s="525"/>
      <c r="D6024" s="521"/>
      <c r="E6024" s="521"/>
      <c r="F6024" s="526"/>
      <c r="G6024" s="521"/>
    </row>
    <row r="6025" spans="1:7">
      <c r="A6025" s="521"/>
      <c r="B6025" s="521"/>
      <c r="C6025" s="525"/>
      <c r="D6025" s="521"/>
      <c r="E6025" s="521"/>
      <c r="F6025" s="526"/>
      <c r="G6025" s="521"/>
    </row>
    <row r="6026" spans="1:7">
      <c r="A6026" s="521"/>
      <c r="B6026" s="521"/>
      <c r="C6026" s="525"/>
      <c r="D6026" s="521"/>
      <c r="E6026" s="521"/>
      <c r="F6026" s="526"/>
      <c r="G6026" s="521"/>
    </row>
    <row r="6027" spans="1:7">
      <c r="A6027" s="521"/>
      <c r="B6027" s="521"/>
      <c r="C6027" s="525"/>
      <c r="D6027" s="521"/>
      <c r="E6027" s="521"/>
      <c r="F6027" s="526"/>
      <c r="G6027" s="521"/>
    </row>
    <row r="6028" spans="1:7">
      <c r="A6028" s="521"/>
      <c r="B6028" s="521"/>
      <c r="C6028" s="525"/>
      <c r="D6028" s="521"/>
      <c r="E6028" s="521"/>
      <c r="F6028" s="526"/>
      <c r="G6028" s="521"/>
    </row>
    <row r="6029" spans="1:7">
      <c r="A6029" s="521"/>
      <c r="B6029" s="521"/>
      <c r="C6029" s="525"/>
      <c r="D6029" s="521"/>
      <c r="E6029" s="521"/>
      <c r="F6029" s="526"/>
      <c r="G6029" s="521"/>
    </row>
    <row r="6030" spans="1:7">
      <c r="A6030" s="521"/>
      <c r="B6030" s="521"/>
      <c r="C6030" s="525"/>
      <c r="D6030" s="521"/>
      <c r="E6030" s="521"/>
      <c r="F6030" s="526"/>
      <c r="G6030" s="521"/>
    </row>
    <row r="6031" spans="1:7">
      <c r="A6031" s="521"/>
      <c r="B6031" s="521"/>
      <c r="C6031" s="525"/>
      <c r="D6031" s="521"/>
      <c r="E6031" s="521"/>
      <c r="F6031" s="526"/>
      <c r="G6031" s="521"/>
    </row>
    <row r="6032" spans="1:7">
      <c r="A6032" s="521"/>
      <c r="B6032" s="521"/>
      <c r="C6032" s="525"/>
      <c r="D6032" s="521"/>
      <c r="E6032" s="521"/>
      <c r="F6032" s="526"/>
      <c r="G6032" s="521"/>
    </row>
    <row r="6033" spans="1:7">
      <c r="A6033" s="521"/>
      <c r="B6033" s="521"/>
      <c r="C6033" s="525"/>
      <c r="D6033" s="521"/>
      <c r="E6033" s="521"/>
      <c r="F6033" s="526"/>
      <c r="G6033" s="521"/>
    </row>
    <row r="6034" spans="1:7">
      <c r="A6034" s="521"/>
      <c r="B6034" s="521"/>
      <c r="C6034" s="525"/>
      <c r="D6034" s="521"/>
      <c r="E6034" s="521"/>
      <c r="F6034" s="526"/>
      <c r="G6034" s="521"/>
    </row>
    <row r="6035" spans="1:7">
      <c r="A6035" s="521"/>
      <c r="B6035" s="521"/>
      <c r="C6035" s="525"/>
      <c r="D6035" s="521"/>
      <c r="E6035" s="521"/>
      <c r="F6035" s="526"/>
      <c r="G6035" s="521"/>
    </row>
    <row r="6036" spans="1:7">
      <c r="A6036" s="521"/>
      <c r="B6036" s="521"/>
      <c r="C6036" s="525"/>
      <c r="D6036" s="521"/>
      <c r="E6036" s="521"/>
      <c r="F6036" s="526"/>
      <c r="G6036" s="521"/>
    </row>
    <row r="6037" spans="1:7">
      <c r="A6037" s="521"/>
      <c r="B6037" s="521"/>
      <c r="C6037" s="525"/>
      <c r="D6037" s="521"/>
      <c r="E6037" s="521"/>
      <c r="F6037" s="526"/>
      <c r="G6037" s="521"/>
    </row>
    <row r="6038" spans="1:7">
      <c r="A6038" s="521"/>
      <c r="B6038" s="521"/>
      <c r="C6038" s="525"/>
      <c r="D6038" s="521"/>
      <c r="E6038" s="521"/>
      <c r="F6038" s="526"/>
      <c r="G6038" s="521"/>
    </row>
    <row r="6039" spans="1:7">
      <c r="A6039" s="521"/>
      <c r="B6039" s="521"/>
      <c r="C6039" s="525"/>
      <c r="D6039" s="521"/>
      <c r="E6039" s="521"/>
      <c r="F6039" s="526"/>
      <c r="G6039" s="521"/>
    </row>
    <row r="6040" spans="1:7">
      <c r="A6040" s="521"/>
      <c r="B6040" s="521"/>
      <c r="C6040" s="525"/>
      <c r="D6040" s="521"/>
      <c r="E6040" s="521"/>
      <c r="F6040" s="526"/>
      <c r="G6040" s="521"/>
    </row>
    <row r="6041" spans="1:7">
      <c r="A6041" s="521"/>
      <c r="B6041" s="521"/>
      <c r="C6041" s="525"/>
      <c r="D6041" s="521"/>
      <c r="E6041" s="521"/>
      <c r="F6041" s="526"/>
      <c r="G6041" s="521"/>
    </row>
    <row r="6042" spans="1:7">
      <c r="A6042" s="521"/>
      <c r="B6042" s="521"/>
      <c r="C6042" s="525"/>
      <c r="D6042" s="521"/>
      <c r="E6042" s="521"/>
      <c r="F6042" s="526"/>
      <c r="G6042" s="521"/>
    </row>
    <row r="6043" spans="1:7">
      <c r="A6043" s="521"/>
      <c r="B6043" s="521"/>
      <c r="C6043" s="525"/>
      <c r="D6043" s="521"/>
      <c r="E6043" s="521"/>
      <c r="F6043" s="526"/>
      <c r="G6043" s="521"/>
    </row>
    <row r="6044" spans="1:7">
      <c r="A6044" s="521"/>
      <c r="B6044" s="521"/>
      <c r="C6044" s="525"/>
      <c r="D6044" s="521"/>
      <c r="E6044" s="521"/>
      <c r="F6044" s="526"/>
      <c r="G6044" s="521"/>
    </row>
    <row r="6045" spans="1:7">
      <c r="A6045" s="521"/>
      <c r="B6045" s="521"/>
      <c r="C6045" s="525"/>
      <c r="D6045" s="521"/>
      <c r="E6045" s="521"/>
      <c r="F6045" s="526"/>
      <c r="G6045" s="521"/>
    </row>
    <row r="6046" spans="1:7">
      <c r="A6046" s="521"/>
      <c r="B6046" s="521"/>
      <c r="C6046" s="525"/>
      <c r="D6046" s="521"/>
      <c r="E6046" s="521"/>
      <c r="F6046" s="526"/>
      <c r="G6046" s="521"/>
    </row>
    <row r="6047" spans="1:7">
      <c r="A6047" s="521"/>
      <c r="B6047" s="521"/>
      <c r="C6047" s="525"/>
      <c r="D6047" s="521"/>
      <c r="E6047" s="521"/>
      <c r="F6047" s="526"/>
      <c r="G6047" s="521"/>
    </row>
    <row r="6048" spans="1:7">
      <c r="A6048" s="521"/>
      <c r="B6048" s="521"/>
      <c r="C6048" s="525"/>
      <c r="D6048" s="521"/>
      <c r="E6048" s="521"/>
      <c r="F6048" s="526"/>
      <c r="G6048" s="521"/>
    </row>
    <row r="6049" spans="1:7">
      <c r="A6049" s="521"/>
      <c r="B6049" s="521"/>
      <c r="C6049" s="525"/>
      <c r="D6049" s="521"/>
      <c r="E6049" s="521"/>
      <c r="F6049" s="526"/>
      <c r="G6049" s="521"/>
    </row>
    <row r="6050" spans="1:7">
      <c r="A6050" s="521"/>
      <c r="B6050" s="521"/>
      <c r="C6050" s="525"/>
      <c r="D6050" s="521"/>
      <c r="E6050" s="521"/>
      <c r="F6050" s="526"/>
      <c r="G6050" s="521"/>
    </row>
    <row r="6051" spans="1:7">
      <c r="A6051" s="521"/>
      <c r="B6051" s="521"/>
      <c r="C6051" s="525"/>
      <c r="D6051" s="521"/>
      <c r="E6051" s="521"/>
      <c r="F6051" s="526"/>
      <c r="G6051" s="521"/>
    </row>
    <row r="6052" spans="1:7">
      <c r="A6052" s="521"/>
      <c r="B6052" s="521"/>
      <c r="C6052" s="525"/>
      <c r="D6052" s="521"/>
      <c r="E6052" s="521"/>
      <c r="F6052" s="526"/>
      <c r="G6052" s="521"/>
    </row>
    <row r="6053" spans="1:7">
      <c r="A6053" s="521"/>
      <c r="B6053" s="521"/>
      <c r="C6053" s="525"/>
      <c r="D6053" s="521"/>
      <c r="E6053" s="521"/>
      <c r="F6053" s="526"/>
      <c r="G6053" s="521"/>
    </row>
    <row r="6054" spans="1:7">
      <c r="A6054" s="521"/>
      <c r="B6054" s="521"/>
      <c r="C6054" s="525"/>
      <c r="D6054" s="521"/>
      <c r="E6054" s="521"/>
      <c r="F6054" s="526"/>
      <c r="G6054" s="521"/>
    </row>
    <row r="6055" spans="1:7">
      <c r="A6055" s="521"/>
      <c r="B6055" s="521"/>
      <c r="C6055" s="525"/>
      <c r="D6055" s="521"/>
      <c r="E6055" s="521"/>
      <c r="F6055" s="526"/>
      <c r="G6055" s="521"/>
    </row>
    <row r="6056" spans="1:7">
      <c r="A6056" s="521"/>
      <c r="B6056" s="521"/>
      <c r="C6056" s="525"/>
      <c r="D6056" s="521"/>
      <c r="E6056" s="521"/>
      <c r="F6056" s="526"/>
      <c r="G6056" s="521"/>
    </row>
    <row r="6057" spans="1:7">
      <c r="A6057" s="521"/>
      <c r="B6057" s="521"/>
      <c r="C6057" s="525"/>
      <c r="D6057" s="521"/>
      <c r="E6057" s="521"/>
      <c r="F6057" s="526"/>
      <c r="G6057" s="521"/>
    </row>
    <row r="6058" spans="1:7">
      <c r="A6058" s="521"/>
      <c r="B6058" s="521"/>
      <c r="C6058" s="525"/>
      <c r="D6058" s="521"/>
      <c r="E6058" s="521"/>
      <c r="F6058" s="526"/>
      <c r="G6058" s="521"/>
    </row>
    <row r="6059" spans="1:7">
      <c r="A6059" s="521"/>
      <c r="B6059" s="521"/>
      <c r="C6059" s="525"/>
      <c r="D6059" s="521"/>
      <c r="E6059" s="521"/>
      <c r="F6059" s="526"/>
      <c r="G6059" s="521"/>
    </row>
    <row r="6060" spans="1:7">
      <c r="A6060" s="521"/>
      <c r="B6060" s="521"/>
      <c r="C6060" s="525"/>
      <c r="D6060" s="521"/>
      <c r="E6060" s="521"/>
      <c r="F6060" s="526"/>
      <c r="G6060" s="521"/>
    </row>
    <row r="6061" spans="1:7">
      <c r="A6061" s="521"/>
      <c r="B6061" s="521"/>
      <c r="C6061" s="525"/>
      <c r="D6061" s="521"/>
      <c r="E6061" s="521"/>
      <c r="F6061" s="526"/>
      <c r="G6061" s="521"/>
    </row>
    <row r="6062" spans="1:7">
      <c r="A6062" s="521"/>
      <c r="B6062" s="521"/>
      <c r="C6062" s="525"/>
      <c r="D6062" s="521"/>
      <c r="E6062" s="521"/>
      <c r="F6062" s="526"/>
      <c r="G6062" s="521"/>
    </row>
    <row r="6063" spans="1:7">
      <c r="A6063" s="521"/>
      <c r="B6063" s="521"/>
      <c r="C6063" s="525"/>
      <c r="D6063" s="521"/>
      <c r="E6063" s="521"/>
      <c r="F6063" s="526"/>
      <c r="G6063" s="521"/>
    </row>
    <row r="6064" spans="1:7">
      <c r="A6064" s="521"/>
      <c r="B6064" s="521"/>
      <c r="C6064" s="525"/>
      <c r="D6064" s="521"/>
      <c r="E6064" s="521"/>
      <c r="F6064" s="526"/>
      <c r="G6064" s="521"/>
    </row>
    <row r="6065" spans="1:7">
      <c r="A6065" s="521"/>
      <c r="B6065" s="521"/>
      <c r="C6065" s="525"/>
      <c r="D6065" s="521"/>
      <c r="E6065" s="521"/>
      <c r="F6065" s="526"/>
      <c r="G6065" s="521"/>
    </row>
    <row r="6066" spans="1:7">
      <c r="A6066" s="521"/>
      <c r="B6066" s="521"/>
      <c r="C6066" s="525"/>
      <c r="D6066" s="521"/>
      <c r="E6066" s="521"/>
      <c r="F6066" s="526"/>
      <c r="G6066" s="521"/>
    </row>
    <row r="6067" spans="1:7">
      <c r="A6067" s="521"/>
      <c r="B6067" s="521"/>
      <c r="C6067" s="525"/>
      <c r="D6067" s="521"/>
      <c r="E6067" s="521"/>
      <c r="F6067" s="526"/>
      <c r="G6067" s="521"/>
    </row>
    <row r="6068" spans="1:7">
      <c r="A6068" s="521"/>
      <c r="B6068" s="521"/>
      <c r="C6068" s="525"/>
      <c r="D6068" s="521"/>
      <c r="E6068" s="521"/>
      <c r="F6068" s="526"/>
      <c r="G6068" s="521"/>
    </row>
    <row r="6069" spans="1:7">
      <c r="A6069" s="521"/>
      <c r="B6069" s="521"/>
      <c r="C6069" s="525"/>
      <c r="D6069" s="521"/>
      <c r="E6069" s="521"/>
      <c r="F6069" s="526"/>
      <c r="G6069" s="521"/>
    </row>
    <row r="6070" spans="1:7">
      <c r="A6070" s="521"/>
      <c r="B6070" s="521"/>
      <c r="C6070" s="525"/>
      <c r="D6070" s="521"/>
      <c r="E6070" s="521"/>
      <c r="F6070" s="526"/>
      <c r="G6070" s="521"/>
    </row>
    <row r="6071" spans="1:7">
      <c r="A6071" s="521"/>
      <c r="B6071" s="521"/>
      <c r="C6071" s="525"/>
      <c r="D6071" s="521"/>
      <c r="E6071" s="521"/>
      <c r="F6071" s="526"/>
      <c r="G6071" s="521"/>
    </row>
    <row r="6072" spans="1:7">
      <c r="A6072" s="521"/>
      <c r="B6072" s="521"/>
      <c r="C6072" s="525"/>
      <c r="D6072" s="521"/>
      <c r="E6072" s="521"/>
      <c r="F6072" s="526"/>
      <c r="G6072" s="521"/>
    </row>
    <row r="6073" spans="1:7">
      <c r="A6073" s="521"/>
      <c r="B6073" s="521"/>
      <c r="C6073" s="525"/>
      <c r="D6073" s="521"/>
      <c r="E6073" s="521"/>
      <c r="F6073" s="526"/>
      <c r="G6073" s="521"/>
    </row>
    <row r="6074" spans="1:7">
      <c r="A6074" s="521"/>
      <c r="B6074" s="521"/>
      <c r="C6074" s="525"/>
      <c r="D6074" s="521"/>
      <c r="E6074" s="521"/>
      <c r="F6074" s="526"/>
      <c r="G6074" s="521"/>
    </row>
    <row r="6075" spans="1:7">
      <c r="A6075" s="521"/>
      <c r="B6075" s="521"/>
      <c r="C6075" s="525"/>
      <c r="D6075" s="521"/>
      <c r="E6075" s="521"/>
      <c r="F6075" s="526"/>
      <c r="G6075" s="521"/>
    </row>
    <row r="6076" spans="1:7">
      <c r="A6076" s="521"/>
      <c r="B6076" s="521"/>
      <c r="C6076" s="525"/>
      <c r="D6076" s="521"/>
      <c r="E6076" s="521"/>
      <c r="F6076" s="526"/>
      <c r="G6076" s="521"/>
    </row>
    <row r="6077" spans="1:7">
      <c r="A6077" s="521"/>
      <c r="B6077" s="521"/>
      <c r="C6077" s="525"/>
      <c r="D6077" s="521"/>
      <c r="E6077" s="521"/>
      <c r="F6077" s="526"/>
      <c r="G6077" s="521"/>
    </row>
    <row r="6078" spans="1:7">
      <c r="A6078" s="521"/>
      <c r="B6078" s="521"/>
      <c r="C6078" s="525"/>
      <c r="D6078" s="521"/>
      <c r="E6078" s="521"/>
      <c r="F6078" s="526"/>
      <c r="G6078" s="521"/>
    </row>
    <row r="6079" spans="1:7">
      <c r="A6079" s="521"/>
      <c r="B6079" s="521"/>
      <c r="C6079" s="525"/>
      <c r="D6079" s="521"/>
      <c r="E6079" s="521"/>
      <c r="F6079" s="526"/>
      <c r="G6079" s="521"/>
    </row>
    <row r="6080" spans="1:7">
      <c r="A6080" s="521"/>
      <c r="B6080" s="521"/>
      <c r="C6080" s="525"/>
      <c r="D6080" s="521"/>
      <c r="E6080" s="521"/>
      <c r="F6080" s="526"/>
      <c r="G6080" s="521"/>
    </row>
    <row r="6081" spans="1:7">
      <c r="A6081" s="521"/>
      <c r="B6081" s="521"/>
      <c r="C6081" s="525"/>
      <c r="D6081" s="521"/>
      <c r="E6081" s="521"/>
      <c r="F6081" s="526"/>
      <c r="G6081" s="521"/>
    </row>
    <row r="6082" spans="1:7">
      <c r="A6082" s="521"/>
      <c r="B6082" s="521"/>
      <c r="C6082" s="525"/>
      <c r="D6082" s="521"/>
      <c r="E6082" s="521"/>
      <c r="F6082" s="526"/>
      <c r="G6082" s="521"/>
    </row>
    <row r="6083" spans="1:7">
      <c r="A6083" s="521"/>
      <c r="B6083" s="521"/>
      <c r="C6083" s="525"/>
      <c r="D6083" s="521"/>
      <c r="E6083" s="521"/>
      <c r="F6083" s="526"/>
      <c r="G6083" s="521"/>
    </row>
    <row r="6084" spans="1:7">
      <c r="A6084" s="521"/>
      <c r="B6084" s="521"/>
      <c r="C6084" s="525"/>
      <c r="D6084" s="521"/>
      <c r="E6084" s="521"/>
      <c r="F6084" s="526"/>
      <c r="G6084" s="521"/>
    </row>
    <row r="6085" spans="1:7">
      <c r="A6085" s="521"/>
      <c r="B6085" s="521"/>
      <c r="C6085" s="525"/>
      <c r="D6085" s="521"/>
      <c r="E6085" s="521"/>
      <c r="F6085" s="526"/>
      <c r="G6085" s="521"/>
    </row>
    <row r="6086" spans="1:7">
      <c r="A6086" s="521"/>
      <c r="B6086" s="521"/>
      <c r="C6086" s="525"/>
      <c r="D6086" s="521"/>
      <c r="E6086" s="521"/>
      <c r="F6086" s="526"/>
      <c r="G6086" s="521"/>
    </row>
    <row r="6087" spans="1:7">
      <c r="A6087" s="521"/>
      <c r="B6087" s="521"/>
      <c r="C6087" s="525"/>
      <c r="D6087" s="521"/>
      <c r="E6087" s="521"/>
      <c r="F6087" s="526"/>
      <c r="G6087" s="521"/>
    </row>
    <row r="6088" spans="1:7">
      <c r="A6088" s="521"/>
      <c r="B6088" s="521"/>
      <c r="C6088" s="525"/>
      <c r="D6088" s="521"/>
      <c r="E6088" s="521"/>
      <c r="F6088" s="526"/>
      <c r="G6088" s="521"/>
    </row>
    <row r="6089" spans="1:7">
      <c r="A6089" s="521"/>
      <c r="B6089" s="521"/>
      <c r="C6089" s="525"/>
      <c r="D6089" s="521"/>
      <c r="E6089" s="521"/>
      <c r="F6089" s="526"/>
      <c r="G6089" s="521"/>
    </row>
    <row r="6090" spans="1:7">
      <c r="A6090" s="521"/>
      <c r="B6090" s="521"/>
      <c r="C6090" s="525"/>
      <c r="D6090" s="521"/>
      <c r="E6090" s="521"/>
      <c r="F6090" s="526"/>
      <c r="G6090" s="521"/>
    </row>
    <row r="6091" spans="1:7">
      <c r="A6091" s="521"/>
      <c r="B6091" s="521"/>
      <c r="C6091" s="525"/>
      <c r="D6091" s="521"/>
      <c r="E6091" s="521"/>
      <c r="F6091" s="526"/>
      <c r="G6091" s="521"/>
    </row>
    <row r="6092" spans="1:7">
      <c r="A6092" s="521"/>
      <c r="B6092" s="521"/>
      <c r="C6092" s="525"/>
      <c r="D6092" s="521"/>
      <c r="E6092" s="521"/>
      <c r="F6092" s="526"/>
      <c r="G6092" s="521"/>
    </row>
    <row r="6093" spans="1:7">
      <c r="A6093" s="521"/>
      <c r="B6093" s="521"/>
      <c r="C6093" s="525"/>
      <c r="D6093" s="521"/>
      <c r="E6093" s="521"/>
      <c r="F6093" s="526"/>
      <c r="G6093" s="521"/>
    </row>
    <row r="6094" spans="1:7">
      <c r="A6094" s="521"/>
      <c r="B6094" s="521"/>
      <c r="C6094" s="525"/>
      <c r="D6094" s="521"/>
      <c r="E6094" s="521"/>
      <c r="F6094" s="526"/>
      <c r="G6094" s="521"/>
    </row>
    <row r="6095" spans="1:7">
      <c r="A6095" s="521"/>
      <c r="B6095" s="521"/>
      <c r="C6095" s="525"/>
      <c r="D6095" s="521"/>
      <c r="E6095" s="521"/>
      <c r="F6095" s="526"/>
      <c r="G6095" s="521"/>
    </row>
    <row r="6096" spans="1:7">
      <c r="A6096" s="521"/>
      <c r="B6096" s="521"/>
      <c r="C6096" s="525"/>
      <c r="D6096" s="521"/>
      <c r="E6096" s="521"/>
      <c r="F6096" s="526"/>
      <c r="G6096" s="521"/>
    </row>
    <row r="6097" spans="1:7">
      <c r="A6097" s="521"/>
      <c r="B6097" s="521"/>
      <c r="C6097" s="525"/>
      <c r="D6097" s="521"/>
      <c r="E6097" s="521"/>
      <c r="F6097" s="526"/>
      <c r="G6097" s="521"/>
    </row>
    <row r="6098" spans="1:7">
      <c r="A6098" s="521"/>
      <c r="B6098" s="521"/>
      <c r="C6098" s="525"/>
      <c r="D6098" s="521"/>
      <c r="E6098" s="521"/>
      <c r="F6098" s="526"/>
      <c r="G6098" s="521"/>
    </row>
    <row r="6099" spans="1:7">
      <c r="A6099" s="521"/>
      <c r="B6099" s="521"/>
      <c r="C6099" s="525"/>
      <c r="D6099" s="521"/>
      <c r="E6099" s="521"/>
      <c r="F6099" s="526"/>
      <c r="G6099" s="521"/>
    </row>
    <row r="6100" spans="1:7">
      <c r="A6100" s="521"/>
      <c r="B6100" s="521"/>
      <c r="C6100" s="525"/>
      <c r="D6100" s="521"/>
      <c r="E6100" s="521"/>
      <c r="F6100" s="526"/>
      <c r="G6100" s="521"/>
    </row>
    <row r="6101" spans="1:7">
      <c r="A6101" s="521"/>
      <c r="B6101" s="521"/>
      <c r="C6101" s="525"/>
      <c r="D6101" s="521"/>
      <c r="E6101" s="521"/>
      <c r="F6101" s="526"/>
      <c r="G6101" s="521"/>
    </row>
    <row r="6102" spans="1:7">
      <c r="A6102" s="521"/>
      <c r="B6102" s="521"/>
      <c r="C6102" s="525"/>
      <c r="D6102" s="521"/>
      <c r="E6102" s="521"/>
      <c r="F6102" s="526"/>
      <c r="G6102" s="521"/>
    </row>
    <row r="6103" spans="1:7">
      <c r="A6103" s="521"/>
      <c r="B6103" s="521"/>
      <c r="C6103" s="525"/>
      <c r="D6103" s="521"/>
      <c r="E6103" s="521"/>
      <c r="F6103" s="526"/>
      <c r="G6103" s="521"/>
    </row>
    <row r="6104" spans="1:7">
      <c r="A6104" s="521"/>
      <c r="B6104" s="521"/>
      <c r="C6104" s="525"/>
      <c r="D6104" s="521"/>
      <c r="E6104" s="521"/>
      <c r="F6104" s="526"/>
      <c r="G6104" s="521"/>
    </row>
    <row r="6105" spans="1:7">
      <c r="A6105" s="521"/>
      <c r="B6105" s="521"/>
      <c r="C6105" s="525"/>
      <c r="D6105" s="521"/>
      <c r="E6105" s="521"/>
      <c r="F6105" s="526"/>
      <c r="G6105" s="521"/>
    </row>
    <row r="6106" spans="1:7">
      <c r="A6106" s="521"/>
      <c r="B6106" s="521"/>
      <c r="C6106" s="525"/>
      <c r="D6106" s="521"/>
      <c r="E6106" s="521"/>
      <c r="F6106" s="526"/>
      <c r="G6106" s="521"/>
    </row>
    <row r="6107" spans="1:7">
      <c r="A6107" s="521"/>
      <c r="B6107" s="521"/>
      <c r="C6107" s="525"/>
      <c r="D6107" s="521"/>
      <c r="E6107" s="521"/>
      <c r="F6107" s="526"/>
      <c r="G6107" s="521"/>
    </row>
    <row r="6108" spans="1:7">
      <c r="A6108" s="521"/>
      <c r="B6108" s="521"/>
      <c r="C6108" s="525"/>
      <c r="D6108" s="521"/>
      <c r="E6108" s="521"/>
      <c r="F6108" s="526"/>
      <c r="G6108" s="521"/>
    </row>
    <row r="6109" spans="1:7">
      <c r="A6109" s="521"/>
      <c r="B6109" s="521"/>
      <c r="C6109" s="525"/>
      <c r="D6109" s="521"/>
      <c r="E6109" s="521"/>
      <c r="F6109" s="526"/>
      <c r="G6109" s="521"/>
    </row>
    <row r="6110" spans="1:7">
      <c r="A6110" s="521"/>
      <c r="B6110" s="521"/>
      <c r="C6110" s="525"/>
      <c r="D6110" s="521"/>
      <c r="E6110" s="521"/>
      <c r="F6110" s="526"/>
      <c r="G6110" s="521"/>
    </row>
    <row r="6111" spans="1:7">
      <c r="A6111" s="521"/>
      <c r="B6111" s="521"/>
      <c r="C6111" s="525"/>
      <c r="D6111" s="521"/>
      <c r="E6111" s="521"/>
      <c r="F6111" s="526"/>
      <c r="G6111" s="521"/>
    </row>
    <row r="6112" spans="1:7">
      <c r="A6112" s="521"/>
      <c r="B6112" s="521"/>
      <c r="C6112" s="525"/>
      <c r="D6112" s="521"/>
      <c r="E6112" s="521"/>
      <c r="F6112" s="526"/>
      <c r="G6112" s="521"/>
    </row>
    <row r="6113" spans="1:7">
      <c r="A6113" s="521"/>
      <c r="B6113" s="521"/>
      <c r="C6113" s="525"/>
      <c r="D6113" s="521"/>
      <c r="E6113" s="521"/>
      <c r="F6113" s="526"/>
      <c r="G6113" s="521"/>
    </row>
    <row r="6114" spans="1:7">
      <c r="A6114" s="521"/>
      <c r="B6114" s="521"/>
      <c r="C6114" s="525"/>
      <c r="D6114" s="521"/>
      <c r="E6114" s="521"/>
      <c r="F6114" s="526"/>
      <c r="G6114" s="521"/>
    </row>
    <row r="6115" spans="1:7">
      <c r="A6115" s="521"/>
      <c r="B6115" s="521"/>
      <c r="C6115" s="525"/>
      <c r="D6115" s="521"/>
      <c r="E6115" s="521"/>
      <c r="F6115" s="526"/>
      <c r="G6115" s="521"/>
    </row>
    <row r="6116" spans="1:7">
      <c r="A6116" s="521"/>
      <c r="B6116" s="521"/>
      <c r="C6116" s="525"/>
      <c r="D6116" s="521"/>
      <c r="E6116" s="521"/>
      <c r="F6116" s="526"/>
      <c r="G6116" s="521"/>
    </row>
    <row r="6117" spans="1:7">
      <c r="A6117" s="521"/>
      <c r="B6117" s="521"/>
      <c r="C6117" s="525"/>
      <c r="D6117" s="521"/>
      <c r="E6117" s="521"/>
      <c r="F6117" s="526"/>
      <c r="G6117" s="521"/>
    </row>
    <row r="6118" spans="1:7">
      <c r="A6118" s="521"/>
      <c r="B6118" s="521"/>
      <c r="C6118" s="525"/>
      <c r="D6118" s="521"/>
      <c r="E6118" s="521"/>
      <c r="F6118" s="526"/>
      <c r="G6118" s="521"/>
    </row>
    <row r="6119" spans="1:7">
      <c r="A6119" s="521"/>
      <c r="B6119" s="521"/>
      <c r="C6119" s="525"/>
      <c r="D6119" s="521"/>
      <c r="E6119" s="521"/>
      <c r="F6119" s="526"/>
      <c r="G6119" s="521"/>
    </row>
    <row r="6120" spans="1:7">
      <c r="A6120" s="521"/>
      <c r="B6120" s="521"/>
      <c r="C6120" s="525"/>
      <c r="D6120" s="521"/>
      <c r="E6120" s="521"/>
      <c r="F6120" s="526"/>
      <c r="G6120" s="521"/>
    </row>
    <row r="6121" spans="1:7">
      <c r="A6121" s="521"/>
      <c r="B6121" s="521"/>
      <c r="C6121" s="525"/>
      <c r="D6121" s="521"/>
      <c r="E6121" s="521"/>
      <c r="F6121" s="526"/>
      <c r="G6121" s="521"/>
    </row>
    <row r="6122" spans="1:7">
      <c r="A6122" s="521"/>
      <c r="B6122" s="521"/>
      <c r="C6122" s="525"/>
      <c r="D6122" s="521"/>
      <c r="E6122" s="521"/>
      <c r="F6122" s="526"/>
      <c r="G6122" s="521"/>
    </row>
    <row r="6123" spans="1:7">
      <c r="A6123" s="521"/>
      <c r="B6123" s="521"/>
      <c r="C6123" s="525"/>
      <c r="D6123" s="521"/>
      <c r="E6123" s="521"/>
      <c r="F6123" s="526"/>
      <c r="G6123" s="521"/>
    </row>
    <row r="6124" spans="1:7">
      <c r="A6124" s="521"/>
      <c r="B6124" s="521"/>
      <c r="C6124" s="525"/>
      <c r="D6124" s="521"/>
      <c r="E6124" s="521"/>
      <c r="F6124" s="526"/>
      <c r="G6124" s="521"/>
    </row>
    <row r="6125" spans="1:7">
      <c r="A6125" s="521"/>
      <c r="B6125" s="521"/>
      <c r="C6125" s="525"/>
      <c r="D6125" s="521"/>
      <c r="E6125" s="521"/>
      <c r="F6125" s="526"/>
      <c r="G6125" s="521"/>
    </row>
    <row r="6126" spans="1:7">
      <c r="A6126" s="521"/>
      <c r="B6126" s="521"/>
      <c r="C6126" s="525"/>
      <c r="D6126" s="521"/>
      <c r="E6126" s="521"/>
      <c r="F6126" s="526"/>
      <c r="G6126" s="521"/>
    </row>
    <row r="6127" spans="1:7">
      <c r="A6127" s="521"/>
      <c r="B6127" s="521"/>
      <c r="C6127" s="525"/>
      <c r="D6127" s="521"/>
      <c r="E6127" s="521"/>
      <c r="F6127" s="526"/>
      <c r="G6127" s="521"/>
    </row>
    <row r="6128" spans="1:7">
      <c r="A6128" s="521"/>
      <c r="B6128" s="521"/>
      <c r="C6128" s="525"/>
      <c r="D6128" s="521"/>
      <c r="E6128" s="521"/>
      <c r="F6128" s="526"/>
      <c r="G6128" s="521"/>
    </row>
    <row r="6129" spans="1:7">
      <c r="A6129" s="521"/>
      <c r="B6129" s="521"/>
      <c r="C6129" s="525"/>
      <c r="D6129" s="521"/>
      <c r="E6129" s="521"/>
      <c r="F6129" s="526"/>
      <c r="G6129" s="521"/>
    </row>
    <row r="6130" spans="1:7">
      <c r="A6130" s="521"/>
      <c r="B6130" s="521"/>
      <c r="C6130" s="525"/>
      <c r="D6130" s="521"/>
      <c r="E6130" s="521"/>
      <c r="F6130" s="526"/>
      <c r="G6130" s="521"/>
    </row>
    <row r="6131" spans="1:7">
      <c r="A6131" s="521"/>
      <c r="B6131" s="521"/>
      <c r="C6131" s="525"/>
      <c r="D6131" s="521"/>
      <c r="E6131" s="521"/>
      <c r="F6131" s="526"/>
      <c r="G6131" s="521"/>
    </row>
    <row r="6132" spans="1:7">
      <c r="A6132" s="521"/>
      <c r="B6132" s="521"/>
      <c r="C6132" s="525"/>
      <c r="D6132" s="521"/>
      <c r="E6132" s="521"/>
      <c r="F6132" s="526"/>
      <c r="G6132" s="521"/>
    </row>
    <row r="6133" spans="1:7">
      <c r="A6133" s="521"/>
      <c r="B6133" s="521"/>
      <c r="C6133" s="525"/>
      <c r="D6133" s="521"/>
      <c r="E6133" s="521"/>
      <c r="F6133" s="526"/>
      <c r="G6133" s="521"/>
    </row>
    <row r="6134" spans="1:7">
      <c r="A6134" s="521"/>
      <c r="B6134" s="521"/>
      <c r="C6134" s="525"/>
      <c r="D6134" s="521"/>
      <c r="E6134" s="521"/>
      <c r="F6134" s="526"/>
      <c r="G6134" s="521"/>
    </row>
    <row r="6135" spans="1:7">
      <c r="A6135" s="521"/>
      <c r="B6135" s="521"/>
      <c r="C6135" s="525"/>
      <c r="D6135" s="521"/>
      <c r="E6135" s="521"/>
      <c r="F6135" s="526"/>
      <c r="G6135" s="521"/>
    </row>
    <row r="6136" spans="1:7">
      <c r="A6136" s="521"/>
      <c r="B6136" s="521"/>
      <c r="C6136" s="525"/>
      <c r="D6136" s="521"/>
      <c r="E6136" s="521"/>
      <c r="F6136" s="526"/>
      <c r="G6136" s="521"/>
    </row>
    <row r="6137" spans="1:7">
      <c r="A6137" s="521"/>
      <c r="B6137" s="521"/>
      <c r="C6137" s="525"/>
      <c r="D6137" s="521"/>
      <c r="E6137" s="521"/>
      <c r="F6137" s="526"/>
      <c r="G6137" s="521"/>
    </row>
    <row r="6138" spans="1:7">
      <c r="A6138" s="521"/>
      <c r="B6138" s="521"/>
      <c r="C6138" s="525"/>
      <c r="D6138" s="521"/>
      <c r="E6138" s="521"/>
      <c r="F6138" s="526"/>
      <c r="G6138" s="521"/>
    </row>
    <row r="6139" spans="1:7">
      <c r="A6139" s="521"/>
      <c r="B6139" s="521"/>
      <c r="C6139" s="525"/>
      <c r="D6139" s="521"/>
      <c r="E6139" s="521"/>
      <c r="F6139" s="526"/>
      <c r="G6139" s="521"/>
    </row>
    <row r="6140" spans="1:7">
      <c r="A6140" s="521"/>
      <c r="B6140" s="521"/>
      <c r="C6140" s="525"/>
      <c r="D6140" s="521"/>
      <c r="E6140" s="521"/>
      <c r="F6140" s="526"/>
      <c r="G6140" s="521"/>
    </row>
    <row r="6141" spans="1:7">
      <c r="A6141" s="521"/>
      <c r="B6141" s="521"/>
      <c r="C6141" s="525"/>
      <c r="D6141" s="521"/>
      <c r="E6141" s="521"/>
      <c r="F6141" s="526"/>
      <c r="G6141" s="521"/>
    </row>
    <row r="6142" spans="1:7">
      <c r="A6142" s="521"/>
      <c r="B6142" s="521"/>
      <c r="C6142" s="525"/>
      <c r="D6142" s="521"/>
      <c r="E6142" s="521"/>
      <c r="F6142" s="526"/>
      <c r="G6142" s="521"/>
    </row>
    <row r="6143" spans="1:7">
      <c r="A6143" s="521"/>
      <c r="B6143" s="521"/>
      <c r="C6143" s="525"/>
      <c r="D6143" s="521"/>
      <c r="E6143" s="521"/>
      <c r="F6143" s="526"/>
      <c r="G6143" s="521"/>
    </row>
    <row r="6144" spans="1:7">
      <c r="A6144" s="521"/>
      <c r="B6144" s="521"/>
      <c r="C6144" s="525"/>
      <c r="D6144" s="521"/>
      <c r="E6144" s="521"/>
      <c r="F6144" s="526"/>
      <c r="G6144" s="521"/>
    </row>
    <row r="6145" spans="1:7">
      <c r="A6145" s="521"/>
      <c r="B6145" s="521"/>
      <c r="C6145" s="525"/>
      <c r="D6145" s="521"/>
      <c r="E6145" s="521"/>
      <c r="F6145" s="526"/>
      <c r="G6145" s="521"/>
    </row>
    <row r="6146" spans="1:7">
      <c r="A6146" s="521"/>
      <c r="B6146" s="521"/>
      <c r="C6146" s="525"/>
      <c r="D6146" s="521"/>
      <c r="E6146" s="521"/>
      <c r="F6146" s="526"/>
      <c r="G6146" s="521"/>
    </row>
    <row r="6147" spans="1:7">
      <c r="A6147" s="521"/>
      <c r="B6147" s="521"/>
      <c r="C6147" s="525"/>
      <c r="D6147" s="521"/>
      <c r="E6147" s="521"/>
      <c r="F6147" s="526"/>
      <c r="G6147" s="521"/>
    </row>
    <row r="6148" spans="1:7">
      <c r="A6148" s="521"/>
      <c r="B6148" s="521"/>
      <c r="C6148" s="525"/>
      <c r="D6148" s="521"/>
      <c r="E6148" s="521"/>
      <c r="F6148" s="526"/>
      <c r="G6148" s="521"/>
    </row>
    <row r="6149" spans="1:7">
      <c r="A6149" s="521"/>
      <c r="B6149" s="521"/>
      <c r="C6149" s="525"/>
      <c r="D6149" s="521"/>
      <c r="E6149" s="521"/>
      <c r="F6149" s="526"/>
      <c r="G6149" s="521"/>
    </row>
    <row r="6150" spans="1:7">
      <c r="A6150" s="521"/>
      <c r="B6150" s="521"/>
      <c r="C6150" s="525"/>
      <c r="D6150" s="521"/>
      <c r="E6150" s="521"/>
      <c r="F6150" s="526"/>
      <c r="G6150" s="521"/>
    </row>
    <row r="6151" spans="1:7">
      <c r="A6151" s="521"/>
      <c r="B6151" s="521"/>
      <c r="C6151" s="525"/>
      <c r="D6151" s="521"/>
      <c r="E6151" s="521"/>
      <c r="F6151" s="526"/>
      <c r="G6151" s="521"/>
    </row>
    <row r="6152" spans="1:7">
      <c r="A6152" s="521"/>
      <c r="B6152" s="521"/>
      <c r="C6152" s="525"/>
      <c r="D6152" s="521"/>
      <c r="E6152" s="521"/>
      <c r="F6152" s="526"/>
      <c r="G6152" s="521"/>
    </row>
    <row r="6153" spans="1:7">
      <c r="A6153" s="521"/>
      <c r="B6153" s="521"/>
      <c r="C6153" s="525"/>
      <c r="D6153" s="521"/>
      <c r="E6153" s="521"/>
      <c r="F6153" s="526"/>
      <c r="G6153" s="521"/>
    </row>
    <row r="6154" spans="1:7">
      <c r="A6154" s="521"/>
      <c r="B6154" s="521"/>
      <c r="C6154" s="525"/>
      <c r="D6154" s="521"/>
      <c r="E6154" s="521"/>
      <c r="F6154" s="526"/>
      <c r="G6154" s="521"/>
    </row>
    <row r="6155" spans="1:7">
      <c r="A6155" s="521"/>
      <c r="B6155" s="521"/>
      <c r="C6155" s="525"/>
      <c r="D6155" s="521"/>
      <c r="E6155" s="521"/>
      <c r="F6155" s="526"/>
      <c r="G6155" s="521"/>
    </row>
    <row r="6156" spans="1:7">
      <c r="A6156" s="521"/>
      <c r="B6156" s="521"/>
      <c r="C6156" s="525"/>
      <c r="D6156" s="521"/>
      <c r="E6156" s="521"/>
      <c r="F6156" s="526"/>
      <c r="G6156" s="521"/>
    </row>
    <row r="6157" spans="1:7">
      <c r="A6157" s="521"/>
      <c r="B6157" s="521"/>
      <c r="C6157" s="525"/>
      <c r="D6157" s="521"/>
      <c r="E6157" s="521"/>
      <c r="F6157" s="526"/>
      <c r="G6157" s="521"/>
    </row>
    <row r="6158" spans="1:7">
      <c r="A6158" s="521"/>
      <c r="B6158" s="521"/>
      <c r="C6158" s="525"/>
      <c r="D6158" s="521"/>
      <c r="E6158" s="521"/>
      <c r="F6158" s="526"/>
      <c r="G6158" s="521"/>
    </row>
    <row r="6159" spans="1:7">
      <c r="A6159" s="521"/>
      <c r="B6159" s="521"/>
      <c r="C6159" s="525"/>
      <c r="D6159" s="521"/>
      <c r="E6159" s="521"/>
      <c r="F6159" s="526"/>
      <c r="G6159" s="521"/>
    </row>
    <row r="6160" spans="1:7">
      <c r="A6160" s="521"/>
      <c r="B6160" s="521"/>
      <c r="C6160" s="525"/>
      <c r="D6160" s="521"/>
      <c r="E6160" s="521"/>
      <c r="F6160" s="526"/>
      <c r="G6160" s="521"/>
    </row>
    <row r="6161" spans="1:7">
      <c r="A6161" s="521"/>
      <c r="B6161" s="521"/>
      <c r="C6161" s="525"/>
      <c r="D6161" s="521"/>
      <c r="E6161" s="521"/>
      <c r="F6161" s="526"/>
      <c r="G6161" s="521"/>
    </row>
    <row r="6162" spans="1:7">
      <c r="A6162" s="521"/>
      <c r="B6162" s="521"/>
      <c r="C6162" s="525"/>
      <c r="D6162" s="521"/>
      <c r="E6162" s="521"/>
      <c r="F6162" s="526"/>
      <c r="G6162" s="521"/>
    </row>
    <row r="6163" spans="1:7">
      <c r="A6163" s="521"/>
      <c r="B6163" s="521"/>
      <c r="C6163" s="525"/>
      <c r="D6163" s="521"/>
      <c r="E6163" s="521"/>
      <c r="F6163" s="526"/>
      <c r="G6163" s="521"/>
    </row>
    <row r="6164" spans="1:7">
      <c r="A6164" s="521"/>
      <c r="B6164" s="521"/>
      <c r="C6164" s="525"/>
      <c r="D6164" s="521"/>
      <c r="E6164" s="521"/>
      <c r="F6164" s="526"/>
      <c r="G6164" s="521"/>
    </row>
    <row r="6165" spans="1:7">
      <c r="A6165" s="521"/>
      <c r="B6165" s="521"/>
      <c r="C6165" s="525"/>
      <c r="D6165" s="521"/>
      <c r="E6165" s="521"/>
      <c r="F6165" s="526"/>
      <c r="G6165" s="521"/>
    </row>
    <row r="6166" spans="1:7">
      <c r="A6166" s="521"/>
      <c r="B6166" s="521"/>
      <c r="C6166" s="525"/>
      <c r="D6166" s="521"/>
      <c r="E6166" s="521"/>
      <c r="F6166" s="526"/>
      <c r="G6166" s="521"/>
    </row>
    <row r="6167" spans="1:7">
      <c r="A6167" s="521"/>
      <c r="B6167" s="521"/>
      <c r="C6167" s="525"/>
      <c r="D6167" s="521"/>
      <c r="E6167" s="521"/>
      <c r="F6167" s="526"/>
      <c r="G6167" s="521"/>
    </row>
    <row r="6168" spans="1:7">
      <c r="A6168" s="521"/>
      <c r="B6168" s="521"/>
      <c r="C6168" s="525"/>
      <c r="D6168" s="521"/>
      <c r="E6168" s="521"/>
      <c r="F6168" s="526"/>
      <c r="G6168" s="521"/>
    </row>
    <row r="6169" spans="1:7">
      <c r="A6169" s="521"/>
      <c r="B6169" s="521"/>
      <c r="C6169" s="525"/>
      <c r="D6169" s="521"/>
      <c r="E6169" s="521"/>
      <c r="F6169" s="526"/>
      <c r="G6169" s="521"/>
    </row>
    <row r="6170" spans="1:7">
      <c r="A6170" s="521"/>
      <c r="B6170" s="521"/>
      <c r="C6170" s="525"/>
      <c r="D6170" s="521"/>
      <c r="E6170" s="521"/>
      <c r="F6170" s="526"/>
      <c r="G6170" s="521"/>
    </row>
    <row r="6171" spans="1:7">
      <c r="A6171" s="521"/>
      <c r="B6171" s="521"/>
      <c r="C6171" s="525"/>
      <c r="D6171" s="521"/>
      <c r="E6171" s="521"/>
      <c r="F6171" s="526"/>
      <c r="G6171" s="521"/>
    </row>
    <row r="6172" spans="1:7">
      <c r="A6172" s="521"/>
      <c r="B6172" s="521"/>
      <c r="C6172" s="525"/>
      <c r="D6172" s="521"/>
      <c r="E6172" s="521"/>
      <c r="F6172" s="526"/>
      <c r="G6172" s="521"/>
    </row>
    <row r="6173" spans="1:7">
      <c r="A6173" s="521"/>
      <c r="B6173" s="521"/>
      <c r="C6173" s="525"/>
      <c r="D6173" s="521"/>
      <c r="E6173" s="521"/>
      <c r="F6173" s="526"/>
      <c r="G6173" s="521"/>
    </row>
    <row r="6174" spans="1:7">
      <c r="A6174" s="521"/>
      <c r="B6174" s="521"/>
      <c r="C6174" s="525"/>
      <c r="D6174" s="521"/>
      <c r="E6174" s="521"/>
      <c r="F6174" s="526"/>
      <c r="G6174" s="521"/>
    </row>
    <row r="6175" spans="1:7">
      <c r="A6175" s="521"/>
      <c r="B6175" s="521"/>
      <c r="C6175" s="525"/>
      <c r="D6175" s="521"/>
      <c r="E6175" s="521"/>
      <c r="F6175" s="526"/>
      <c r="G6175" s="521"/>
    </row>
    <row r="6176" spans="1:7">
      <c r="A6176" s="521"/>
      <c r="B6176" s="521"/>
      <c r="C6176" s="525"/>
      <c r="D6176" s="521"/>
      <c r="E6176" s="521"/>
      <c r="F6176" s="526"/>
      <c r="G6176" s="521"/>
    </row>
    <row r="6177" spans="1:7">
      <c r="A6177" s="521"/>
      <c r="B6177" s="521"/>
      <c r="C6177" s="525"/>
      <c r="D6177" s="521"/>
      <c r="E6177" s="521"/>
      <c r="F6177" s="526"/>
      <c r="G6177" s="521"/>
    </row>
    <row r="6178" spans="1:7">
      <c r="A6178" s="521"/>
      <c r="B6178" s="521"/>
      <c r="C6178" s="525"/>
      <c r="D6178" s="521"/>
      <c r="E6178" s="521"/>
      <c r="F6178" s="526"/>
      <c r="G6178" s="521"/>
    </row>
    <row r="6179" spans="1:7">
      <c r="A6179" s="521"/>
      <c r="B6179" s="521"/>
      <c r="C6179" s="525"/>
      <c r="D6179" s="521"/>
      <c r="E6179" s="521"/>
      <c r="F6179" s="526"/>
      <c r="G6179" s="521"/>
    </row>
    <row r="6180" spans="1:7">
      <c r="A6180" s="521"/>
      <c r="B6180" s="521"/>
      <c r="C6180" s="525"/>
      <c r="D6180" s="521"/>
      <c r="E6180" s="521"/>
      <c r="F6180" s="526"/>
      <c r="G6180" s="521"/>
    </row>
    <row r="6181" spans="1:7">
      <c r="A6181" s="521"/>
      <c r="B6181" s="521"/>
      <c r="C6181" s="525"/>
      <c r="D6181" s="521"/>
      <c r="E6181" s="521"/>
      <c r="F6181" s="526"/>
      <c r="G6181" s="521"/>
    </row>
    <row r="6182" spans="1:7">
      <c r="A6182" s="521"/>
      <c r="B6182" s="521"/>
      <c r="C6182" s="525"/>
      <c r="D6182" s="521"/>
      <c r="E6182" s="521"/>
      <c r="F6182" s="526"/>
      <c r="G6182" s="521"/>
    </row>
    <row r="6183" spans="1:7">
      <c r="A6183" s="521"/>
      <c r="B6183" s="521"/>
      <c r="C6183" s="525"/>
      <c r="D6183" s="521"/>
      <c r="E6183" s="521"/>
      <c r="F6183" s="526"/>
      <c r="G6183" s="521"/>
    </row>
    <row r="6184" spans="1:7">
      <c r="A6184" s="521"/>
      <c r="B6184" s="521"/>
      <c r="C6184" s="525"/>
      <c r="D6184" s="521"/>
      <c r="E6184" s="521"/>
      <c r="F6184" s="526"/>
      <c r="G6184" s="521"/>
    </row>
    <row r="6185" spans="1:7">
      <c r="A6185" s="521"/>
      <c r="B6185" s="521"/>
      <c r="C6185" s="525"/>
      <c r="D6185" s="521"/>
      <c r="E6185" s="521"/>
      <c r="F6185" s="526"/>
      <c r="G6185" s="521"/>
    </row>
    <row r="6186" spans="1:7">
      <c r="A6186" s="521"/>
      <c r="B6186" s="521"/>
      <c r="C6186" s="525"/>
      <c r="D6186" s="521"/>
      <c r="E6186" s="521"/>
      <c r="F6186" s="526"/>
      <c r="G6186" s="521"/>
    </row>
    <row r="6187" spans="1:7">
      <c r="A6187" s="521"/>
      <c r="B6187" s="521"/>
      <c r="C6187" s="525"/>
      <c r="D6187" s="521"/>
      <c r="E6187" s="521"/>
      <c r="F6187" s="526"/>
      <c r="G6187" s="521"/>
    </row>
    <row r="6188" spans="1:7">
      <c r="A6188" s="521"/>
      <c r="B6188" s="521"/>
      <c r="C6188" s="525"/>
      <c r="D6188" s="521"/>
      <c r="E6188" s="521"/>
      <c r="F6188" s="526"/>
      <c r="G6188" s="521"/>
    </row>
    <row r="6189" spans="1:7">
      <c r="A6189" s="521"/>
      <c r="B6189" s="521"/>
      <c r="C6189" s="525"/>
      <c r="D6189" s="521"/>
      <c r="E6189" s="521"/>
      <c r="F6189" s="526"/>
      <c r="G6189" s="521"/>
    </row>
    <row r="6190" spans="1:7">
      <c r="A6190" s="521"/>
      <c r="B6190" s="521"/>
      <c r="C6190" s="525"/>
      <c r="D6190" s="521"/>
      <c r="E6190" s="521"/>
      <c r="F6190" s="526"/>
      <c r="G6190" s="521"/>
    </row>
    <row r="6191" spans="1:7">
      <c r="A6191" s="521"/>
      <c r="B6191" s="521"/>
      <c r="C6191" s="525"/>
      <c r="D6191" s="521"/>
      <c r="E6191" s="521"/>
      <c r="F6191" s="526"/>
      <c r="G6191" s="521"/>
    </row>
    <row r="6192" spans="1:7">
      <c r="A6192" s="521"/>
      <c r="B6192" s="521"/>
      <c r="C6192" s="525"/>
      <c r="D6192" s="521"/>
      <c r="E6192" s="521"/>
      <c r="F6192" s="526"/>
      <c r="G6192" s="521"/>
    </row>
    <row r="6193" spans="1:7">
      <c r="A6193" s="521"/>
      <c r="B6193" s="521"/>
      <c r="C6193" s="525"/>
      <c r="D6193" s="521"/>
      <c r="E6193" s="521"/>
      <c r="F6193" s="526"/>
      <c r="G6193" s="521"/>
    </row>
    <row r="6194" spans="1:7">
      <c r="A6194" s="521"/>
      <c r="B6194" s="521"/>
      <c r="C6194" s="525"/>
      <c r="D6194" s="521"/>
      <c r="E6194" s="521"/>
      <c r="F6194" s="526"/>
      <c r="G6194" s="521"/>
    </row>
    <row r="6195" spans="1:7">
      <c r="A6195" s="521"/>
      <c r="B6195" s="521"/>
      <c r="C6195" s="525"/>
      <c r="D6195" s="521"/>
      <c r="E6195" s="521"/>
      <c r="F6195" s="526"/>
      <c r="G6195" s="521"/>
    </row>
    <row r="6196" spans="1:7">
      <c r="A6196" s="521"/>
      <c r="B6196" s="521"/>
      <c r="C6196" s="525"/>
      <c r="D6196" s="521"/>
      <c r="E6196" s="521"/>
      <c r="F6196" s="526"/>
      <c r="G6196" s="521"/>
    </row>
    <row r="6197" spans="1:7">
      <c r="A6197" s="521"/>
      <c r="B6197" s="521"/>
      <c r="C6197" s="525"/>
      <c r="D6197" s="521"/>
      <c r="E6197" s="521"/>
      <c r="F6197" s="526"/>
      <c r="G6197" s="521"/>
    </row>
    <row r="6198" spans="1:7">
      <c r="A6198" s="521"/>
      <c r="B6198" s="521"/>
      <c r="C6198" s="525"/>
      <c r="D6198" s="521"/>
      <c r="E6198" s="521"/>
      <c r="F6198" s="526"/>
      <c r="G6198" s="521"/>
    </row>
    <row r="6199" spans="1:7">
      <c r="A6199" s="521"/>
      <c r="B6199" s="521"/>
      <c r="C6199" s="525"/>
      <c r="D6199" s="521"/>
      <c r="E6199" s="521"/>
      <c r="F6199" s="526"/>
      <c r="G6199" s="521"/>
    </row>
    <row r="6200" spans="1:7">
      <c r="A6200" s="521"/>
      <c r="B6200" s="521"/>
      <c r="C6200" s="525"/>
      <c r="D6200" s="521"/>
      <c r="E6200" s="521"/>
      <c r="F6200" s="526"/>
      <c r="G6200" s="521"/>
    </row>
    <row r="6201" spans="1:7">
      <c r="A6201" s="521"/>
      <c r="B6201" s="521"/>
      <c r="C6201" s="525"/>
      <c r="D6201" s="521"/>
      <c r="E6201" s="521"/>
      <c r="F6201" s="526"/>
      <c r="G6201" s="521"/>
    </row>
    <row r="6202" spans="1:7">
      <c r="A6202" s="521"/>
      <c r="B6202" s="521"/>
      <c r="C6202" s="525"/>
      <c r="D6202" s="521"/>
      <c r="E6202" s="521"/>
      <c r="F6202" s="526"/>
      <c r="G6202" s="521"/>
    </row>
    <row r="6203" spans="1:7">
      <c r="A6203" s="521"/>
      <c r="B6203" s="521"/>
      <c r="C6203" s="525"/>
      <c r="D6203" s="521"/>
      <c r="E6203" s="521"/>
      <c r="F6203" s="526"/>
      <c r="G6203" s="521"/>
    </row>
    <row r="6204" spans="1:7">
      <c r="A6204" s="521"/>
      <c r="B6204" s="521"/>
      <c r="C6204" s="525"/>
      <c r="D6204" s="521"/>
      <c r="E6204" s="521"/>
      <c r="F6204" s="526"/>
      <c r="G6204" s="521"/>
    </row>
    <row r="6205" spans="1:7">
      <c r="A6205" s="521"/>
      <c r="B6205" s="521"/>
      <c r="C6205" s="525"/>
      <c r="D6205" s="521"/>
      <c r="E6205" s="521"/>
      <c r="F6205" s="526"/>
      <c r="G6205" s="521"/>
    </row>
    <row r="6206" spans="1:7">
      <c r="A6206" s="521"/>
      <c r="B6206" s="521"/>
      <c r="C6206" s="525"/>
      <c r="D6206" s="521"/>
      <c r="E6206" s="521"/>
      <c r="F6206" s="526"/>
      <c r="G6206" s="521"/>
    </row>
    <row r="6207" spans="1:7">
      <c r="A6207" s="521"/>
      <c r="B6207" s="521"/>
      <c r="C6207" s="525"/>
      <c r="D6207" s="521"/>
      <c r="E6207" s="521"/>
      <c r="F6207" s="526"/>
      <c r="G6207" s="521"/>
    </row>
    <row r="6208" spans="1:7">
      <c r="A6208" s="521"/>
      <c r="B6208" s="521"/>
      <c r="C6208" s="525"/>
      <c r="D6208" s="521"/>
      <c r="E6208" s="521"/>
      <c r="F6208" s="526"/>
      <c r="G6208" s="521"/>
    </row>
    <row r="6209" spans="1:7">
      <c r="A6209" s="521"/>
      <c r="B6209" s="521"/>
      <c r="C6209" s="525"/>
      <c r="D6209" s="521"/>
      <c r="E6209" s="521"/>
      <c r="F6209" s="526"/>
      <c r="G6209" s="521"/>
    </row>
    <row r="6210" spans="1:7">
      <c r="A6210" s="521"/>
      <c r="B6210" s="521"/>
      <c r="C6210" s="525"/>
      <c r="D6210" s="521"/>
      <c r="E6210" s="521"/>
      <c r="F6210" s="526"/>
      <c r="G6210" s="521"/>
    </row>
    <row r="6211" spans="1:7">
      <c r="A6211" s="521"/>
      <c r="B6211" s="521"/>
      <c r="C6211" s="525"/>
      <c r="D6211" s="521"/>
      <c r="E6211" s="521"/>
      <c r="F6211" s="526"/>
      <c r="G6211" s="521"/>
    </row>
    <row r="6212" spans="1:7">
      <c r="A6212" s="521"/>
      <c r="B6212" s="521"/>
      <c r="C6212" s="525"/>
      <c r="D6212" s="521"/>
      <c r="E6212" s="521"/>
      <c r="F6212" s="526"/>
      <c r="G6212" s="521"/>
    </row>
    <row r="6213" spans="1:7">
      <c r="A6213" s="521"/>
      <c r="B6213" s="521"/>
      <c r="C6213" s="525"/>
      <c r="D6213" s="521"/>
      <c r="E6213" s="521"/>
      <c r="F6213" s="526"/>
      <c r="G6213" s="521"/>
    </row>
    <row r="6214" spans="1:7">
      <c r="A6214" s="521"/>
      <c r="B6214" s="521"/>
      <c r="C6214" s="525"/>
      <c r="D6214" s="521"/>
      <c r="E6214" s="521"/>
      <c r="F6214" s="526"/>
      <c r="G6214" s="521"/>
    </row>
    <row r="6215" spans="1:7">
      <c r="A6215" s="521"/>
      <c r="B6215" s="521"/>
      <c r="C6215" s="525"/>
      <c r="D6215" s="521"/>
      <c r="E6215" s="521"/>
      <c r="F6215" s="526"/>
      <c r="G6215" s="521"/>
    </row>
    <row r="6216" spans="1:7">
      <c r="A6216" s="521"/>
      <c r="B6216" s="521"/>
      <c r="C6216" s="525"/>
      <c r="D6216" s="521"/>
      <c r="E6216" s="521"/>
      <c r="F6216" s="526"/>
      <c r="G6216" s="521"/>
    </row>
    <row r="6217" spans="1:7">
      <c r="A6217" s="521"/>
      <c r="B6217" s="521"/>
      <c r="C6217" s="525"/>
      <c r="D6217" s="521"/>
      <c r="E6217" s="521"/>
      <c r="F6217" s="526"/>
      <c r="G6217" s="521"/>
    </row>
    <row r="6218" spans="1:7">
      <c r="A6218" s="521"/>
      <c r="B6218" s="521"/>
      <c r="C6218" s="525"/>
      <c r="D6218" s="521"/>
      <c r="E6218" s="521"/>
      <c r="F6218" s="526"/>
      <c r="G6218" s="521"/>
    </row>
    <row r="6219" spans="1:7">
      <c r="A6219" s="521"/>
      <c r="B6219" s="521"/>
      <c r="C6219" s="525"/>
      <c r="D6219" s="521"/>
      <c r="E6219" s="521"/>
      <c r="F6219" s="526"/>
      <c r="G6219" s="521"/>
    </row>
    <row r="6220" spans="1:7">
      <c r="A6220" s="521"/>
      <c r="B6220" s="521"/>
      <c r="C6220" s="525"/>
      <c r="D6220" s="521"/>
      <c r="E6220" s="521"/>
      <c r="F6220" s="526"/>
      <c r="G6220" s="521"/>
    </row>
    <row r="6221" spans="1:7">
      <c r="A6221" s="521"/>
      <c r="B6221" s="521"/>
      <c r="C6221" s="525"/>
      <c r="D6221" s="521"/>
      <c r="E6221" s="521"/>
      <c r="F6221" s="526"/>
      <c r="G6221" s="521"/>
    </row>
    <row r="6222" spans="1:7">
      <c r="A6222" s="521"/>
      <c r="B6222" s="521"/>
      <c r="C6222" s="525"/>
      <c r="D6222" s="521"/>
      <c r="E6222" s="521"/>
      <c r="F6222" s="526"/>
      <c r="G6222" s="521"/>
    </row>
    <row r="6223" spans="1:7">
      <c r="A6223" s="521"/>
      <c r="B6223" s="521"/>
      <c r="C6223" s="525"/>
      <c r="D6223" s="521"/>
      <c r="E6223" s="521"/>
      <c r="F6223" s="526"/>
      <c r="G6223" s="521"/>
    </row>
    <row r="6224" spans="1:7">
      <c r="A6224" s="521"/>
      <c r="B6224" s="521"/>
      <c r="C6224" s="525"/>
      <c r="D6224" s="521"/>
      <c r="E6224" s="521"/>
      <c r="F6224" s="526"/>
      <c r="G6224" s="521"/>
    </row>
    <row r="6225" spans="1:7">
      <c r="A6225" s="521"/>
      <c r="B6225" s="521"/>
      <c r="C6225" s="525"/>
      <c r="D6225" s="521"/>
      <c r="E6225" s="521"/>
      <c r="F6225" s="526"/>
      <c r="G6225" s="521"/>
    </row>
    <row r="6226" spans="1:7">
      <c r="A6226" s="521"/>
      <c r="B6226" s="521"/>
      <c r="C6226" s="525"/>
      <c r="D6226" s="521"/>
      <c r="E6226" s="521"/>
      <c r="F6226" s="526"/>
      <c r="G6226" s="521"/>
    </row>
    <row r="6227" spans="1:7">
      <c r="A6227" s="521"/>
      <c r="B6227" s="521"/>
      <c r="C6227" s="525"/>
      <c r="D6227" s="521"/>
      <c r="E6227" s="521"/>
      <c r="F6227" s="526"/>
      <c r="G6227" s="521"/>
    </row>
    <row r="6228" spans="1:7">
      <c r="A6228" s="521"/>
      <c r="B6228" s="521"/>
      <c r="C6228" s="525"/>
      <c r="D6228" s="521"/>
      <c r="E6228" s="521"/>
      <c r="F6228" s="526"/>
      <c r="G6228" s="521"/>
    </row>
    <row r="6229" spans="1:7">
      <c r="A6229" s="521"/>
      <c r="B6229" s="521"/>
      <c r="C6229" s="525"/>
      <c r="D6229" s="521"/>
      <c r="E6229" s="521"/>
      <c r="F6229" s="526"/>
      <c r="G6229" s="521"/>
    </row>
    <row r="6230" spans="1:7">
      <c r="A6230" s="521"/>
      <c r="B6230" s="521"/>
      <c r="C6230" s="525"/>
      <c r="D6230" s="521"/>
      <c r="E6230" s="521"/>
      <c r="F6230" s="526"/>
      <c r="G6230" s="521"/>
    </row>
    <row r="6231" spans="1:7">
      <c r="A6231" s="521"/>
      <c r="B6231" s="521"/>
      <c r="C6231" s="525"/>
      <c r="D6231" s="521"/>
      <c r="E6231" s="521"/>
      <c r="F6231" s="526"/>
      <c r="G6231" s="521"/>
    </row>
    <row r="6232" spans="1:7">
      <c r="A6232" s="521"/>
      <c r="B6232" s="521"/>
      <c r="C6232" s="525"/>
      <c r="D6232" s="521"/>
      <c r="E6232" s="521"/>
      <c r="F6232" s="526"/>
      <c r="G6232" s="521"/>
    </row>
    <row r="6233" spans="1:7">
      <c r="A6233" s="521"/>
      <c r="B6233" s="521"/>
      <c r="C6233" s="525"/>
      <c r="D6233" s="521"/>
      <c r="E6233" s="521"/>
      <c r="F6233" s="526"/>
      <c r="G6233" s="521"/>
    </row>
    <row r="6234" spans="1:7">
      <c r="A6234" s="521"/>
      <c r="B6234" s="521"/>
      <c r="C6234" s="525"/>
      <c r="D6234" s="521"/>
      <c r="E6234" s="521"/>
      <c r="F6234" s="526"/>
      <c r="G6234" s="521"/>
    </row>
    <row r="6235" spans="1:7">
      <c r="A6235" s="521"/>
      <c r="B6235" s="521"/>
      <c r="C6235" s="525"/>
      <c r="D6235" s="521"/>
      <c r="E6235" s="521"/>
      <c r="F6235" s="526"/>
      <c r="G6235" s="521"/>
    </row>
    <row r="6236" spans="1:7">
      <c r="A6236" s="521"/>
      <c r="B6236" s="521"/>
      <c r="C6236" s="525"/>
      <c r="D6236" s="521"/>
      <c r="E6236" s="521"/>
      <c r="F6236" s="526"/>
      <c r="G6236" s="521"/>
    </row>
    <row r="6237" spans="1:7">
      <c r="A6237" s="521"/>
      <c r="B6237" s="521"/>
      <c r="C6237" s="525"/>
      <c r="D6237" s="521"/>
      <c r="E6237" s="521"/>
      <c r="F6237" s="526"/>
      <c r="G6237" s="521"/>
    </row>
    <row r="6238" spans="1:7">
      <c r="A6238" s="521"/>
      <c r="B6238" s="521"/>
      <c r="C6238" s="525"/>
      <c r="D6238" s="521"/>
      <c r="E6238" s="521"/>
      <c r="F6238" s="526"/>
      <c r="G6238" s="521"/>
    </row>
    <row r="6239" spans="1:7">
      <c r="A6239" s="521"/>
      <c r="B6239" s="521"/>
      <c r="C6239" s="525"/>
      <c r="D6239" s="521"/>
      <c r="E6239" s="521"/>
      <c r="F6239" s="526"/>
      <c r="G6239" s="521"/>
    </row>
    <row r="6240" spans="1:7">
      <c r="A6240" s="521"/>
      <c r="B6240" s="521"/>
      <c r="C6240" s="525"/>
      <c r="D6240" s="521"/>
      <c r="E6240" s="521"/>
      <c r="F6240" s="526"/>
      <c r="G6240" s="521"/>
    </row>
    <row r="6241" spans="1:7">
      <c r="A6241" s="521"/>
      <c r="B6241" s="521"/>
      <c r="C6241" s="525"/>
      <c r="D6241" s="521"/>
      <c r="E6241" s="521"/>
      <c r="F6241" s="526"/>
      <c r="G6241" s="521"/>
    </row>
    <row r="6242" spans="1:7">
      <c r="A6242" s="521"/>
      <c r="B6242" s="521"/>
      <c r="C6242" s="525"/>
      <c r="D6242" s="521"/>
      <c r="E6242" s="521"/>
      <c r="F6242" s="526"/>
      <c r="G6242" s="521"/>
    </row>
    <row r="6243" spans="1:7">
      <c r="A6243" s="521"/>
      <c r="B6243" s="521"/>
      <c r="C6243" s="525"/>
      <c r="D6243" s="521"/>
      <c r="E6243" s="521"/>
      <c r="F6243" s="526"/>
      <c r="G6243" s="521"/>
    </row>
    <row r="6244" spans="1:7">
      <c r="A6244" s="521"/>
      <c r="B6244" s="521"/>
      <c r="C6244" s="525"/>
      <c r="D6244" s="521"/>
      <c r="E6244" s="521"/>
      <c r="F6244" s="526"/>
      <c r="G6244" s="521"/>
    </row>
    <row r="6245" spans="1:7">
      <c r="A6245" s="521"/>
      <c r="B6245" s="521"/>
      <c r="C6245" s="525"/>
      <c r="D6245" s="521"/>
      <c r="E6245" s="521"/>
      <c r="F6245" s="526"/>
      <c r="G6245" s="521"/>
    </row>
    <row r="6246" spans="1:7">
      <c r="A6246" s="521"/>
      <c r="B6246" s="521"/>
      <c r="C6246" s="525"/>
      <c r="D6246" s="521"/>
      <c r="E6246" s="521"/>
      <c r="F6246" s="526"/>
      <c r="G6246" s="521"/>
    </row>
    <row r="6247" spans="1:7">
      <c r="A6247" s="521"/>
      <c r="B6247" s="521"/>
      <c r="C6247" s="525"/>
      <c r="D6247" s="521"/>
      <c r="E6247" s="521"/>
      <c r="F6247" s="526"/>
      <c r="G6247" s="521"/>
    </row>
    <row r="6248" spans="1:7">
      <c r="A6248" s="521"/>
      <c r="B6248" s="521"/>
      <c r="C6248" s="525"/>
      <c r="D6248" s="521"/>
      <c r="E6248" s="521"/>
      <c r="F6248" s="526"/>
      <c r="G6248" s="521"/>
    </row>
    <row r="6249" spans="1:7">
      <c r="A6249" s="521"/>
      <c r="B6249" s="521"/>
      <c r="C6249" s="525"/>
      <c r="D6249" s="521"/>
      <c r="E6249" s="521"/>
      <c r="F6249" s="526"/>
      <c r="G6249" s="521"/>
    </row>
    <row r="6250" spans="1:7">
      <c r="A6250" s="521"/>
      <c r="B6250" s="521"/>
      <c r="C6250" s="525"/>
      <c r="D6250" s="521"/>
      <c r="E6250" s="521"/>
      <c r="F6250" s="526"/>
      <c r="G6250" s="521"/>
    </row>
    <row r="6251" spans="1:7">
      <c r="A6251" s="521"/>
      <c r="B6251" s="521"/>
      <c r="C6251" s="525"/>
      <c r="D6251" s="521"/>
      <c r="E6251" s="521"/>
      <c r="F6251" s="526"/>
      <c r="G6251" s="521"/>
    </row>
    <row r="6252" spans="1:7">
      <c r="A6252" s="521"/>
      <c r="B6252" s="521"/>
      <c r="C6252" s="525"/>
      <c r="D6252" s="521"/>
      <c r="E6252" s="521"/>
      <c r="F6252" s="526"/>
      <c r="G6252" s="521"/>
    </row>
    <row r="6253" spans="1:7">
      <c r="A6253" s="521"/>
      <c r="B6253" s="521"/>
      <c r="C6253" s="525"/>
      <c r="D6253" s="521"/>
      <c r="E6253" s="521"/>
      <c r="F6253" s="526"/>
      <c r="G6253" s="521"/>
    </row>
    <row r="6254" spans="1:7">
      <c r="A6254" s="521"/>
      <c r="B6254" s="521"/>
      <c r="C6254" s="525"/>
      <c r="D6254" s="521"/>
      <c r="E6254" s="521"/>
      <c r="F6254" s="526"/>
      <c r="G6254" s="521"/>
    </row>
    <row r="6255" spans="1:7">
      <c r="A6255" s="521"/>
      <c r="B6255" s="521"/>
      <c r="C6255" s="525"/>
      <c r="D6255" s="521"/>
      <c r="E6255" s="521"/>
      <c r="F6255" s="526"/>
      <c r="G6255" s="521"/>
    </row>
    <row r="6256" spans="1:7">
      <c r="A6256" s="521"/>
      <c r="B6256" s="521"/>
      <c r="C6256" s="525"/>
      <c r="D6256" s="521"/>
      <c r="E6256" s="521"/>
      <c r="F6256" s="526"/>
      <c r="G6256" s="521"/>
    </row>
    <row r="6257" spans="1:7">
      <c r="A6257" s="521"/>
      <c r="B6257" s="521"/>
      <c r="C6257" s="525"/>
      <c r="D6257" s="521"/>
      <c r="E6257" s="521"/>
      <c r="F6257" s="526"/>
      <c r="G6257" s="521"/>
    </row>
    <row r="6258" spans="1:7">
      <c r="A6258" s="521"/>
      <c r="B6258" s="521"/>
      <c r="C6258" s="525"/>
      <c r="D6258" s="521"/>
      <c r="E6258" s="521"/>
      <c r="F6258" s="526"/>
      <c r="G6258" s="521"/>
    </row>
    <row r="6259" spans="1:7">
      <c r="A6259" s="521"/>
      <c r="B6259" s="521"/>
      <c r="C6259" s="525"/>
      <c r="D6259" s="521"/>
      <c r="E6259" s="521"/>
      <c r="F6259" s="526"/>
      <c r="G6259" s="521"/>
    </row>
    <row r="6260" spans="1:7">
      <c r="A6260" s="521"/>
      <c r="B6260" s="521"/>
      <c r="C6260" s="525"/>
      <c r="D6260" s="521"/>
      <c r="E6260" s="521"/>
      <c r="F6260" s="526"/>
      <c r="G6260" s="521"/>
    </row>
    <row r="6261" spans="1:7">
      <c r="A6261" s="521"/>
      <c r="B6261" s="521"/>
      <c r="C6261" s="525"/>
      <c r="D6261" s="521"/>
      <c r="E6261" s="521"/>
      <c r="F6261" s="526"/>
      <c r="G6261" s="521"/>
    </row>
    <row r="6262" spans="1:7">
      <c r="A6262" s="521"/>
      <c r="B6262" s="521"/>
      <c r="C6262" s="525"/>
      <c r="D6262" s="521"/>
      <c r="E6262" s="521"/>
      <c r="F6262" s="526"/>
      <c r="G6262" s="521"/>
    </row>
    <row r="6263" spans="1:7">
      <c r="A6263" s="521"/>
      <c r="B6263" s="521"/>
      <c r="C6263" s="525"/>
      <c r="D6263" s="521"/>
      <c r="E6263" s="521"/>
      <c r="F6263" s="526"/>
      <c r="G6263" s="521"/>
    </row>
    <row r="6264" spans="1:7">
      <c r="A6264" s="521"/>
      <c r="B6264" s="521"/>
      <c r="C6264" s="525"/>
      <c r="D6264" s="521"/>
      <c r="E6264" s="521"/>
      <c r="F6264" s="526"/>
      <c r="G6264" s="521"/>
    </row>
    <row r="6265" spans="1:7">
      <c r="A6265" s="521"/>
      <c r="B6265" s="521"/>
      <c r="C6265" s="525"/>
      <c r="D6265" s="521"/>
      <c r="E6265" s="521"/>
      <c r="F6265" s="526"/>
      <c r="G6265" s="521"/>
    </row>
    <row r="6266" spans="1:7">
      <c r="A6266" s="521"/>
      <c r="B6266" s="521"/>
      <c r="C6266" s="525"/>
      <c r="D6266" s="521"/>
      <c r="E6266" s="521"/>
      <c r="F6266" s="526"/>
      <c r="G6266" s="521"/>
    </row>
    <row r="6267" spans="1:7">
      <c r="A6267" s="521"/>
      <c r="B6267" s="521"/>
      <c r="C6267" s="525"/>
      <c r="D6267" s="521"/>
      <c r="E6267" s="521"/>
      <c r="F6267" s="526"/>
      <c r="G6267" s="521"/>
    </row>
    <row r="6268" spans="1:7">
      <c r="A6268" s="521"/>
      <c r="B6268" s="521"/>
      <c r="C6268" s="525"/>
      <c r="D6268" s="521"/>
      <c r="E6268" s="521"/>
      <c r="F6268" s="526"/>
      <c r="G6268" s="521"/>
    </row>
    <row r="6269" spans="1:7">
      <c r="A6269" s="521"/>
      <c r="B6269" s="521"/>
      <c r="C6269" s="525"/>
      <c r="D6269" s="521"/>
      <c r="E6269" s="521"/>
      <c r="F6269" s="526"/>
      <c r="G6269" s="521"/>
    </row>
    <row r="6270" spans="1:7">
      <c r="A6270" s="521"/>
      <c r="B6270" s="521"/>
      <c r="C6270" s="525"/>
      <c r="D6270" s="521"/>
      <c r="E6270" s="521"/>
      <c r="F6270" s="526"/>
      <c r="G6270" s="521"/>
    </row>
    <row r="6271" spans="1:7">
      <c r="A6271" s="521"/>
      <c r="B6271" s="521"/>
      <c r="C6271" s="525"/>
      <c r="D6271" s="521"/>
      <c r="E6271" s="521"/>
      <c r="F6271" s="526"/>
      <c r="G6271" s="521"/>
    </row>
    <row r="6272" spans="1:7">
      <c r="A6272" s="521"/>
      <c r="B6272" s="521"/>
      <c r="C6272" s="525"/>
      <c r="D6272" s="521"/>
      <c r="E6272" s="521"/>
      <c r="F6272" s="526"/>
      <c r="G6272" s="521"/>
    </row>
    <row r="6273" spans="1:7">
      <c r="A6273" s="521"/>
      <c r="B6273" s="521"/>
      <c r="C6273" s="525"/>
      <c r="D6273" s="521"/>
      <c r="E6273" s="521"/>
      <c r="F6273" s="526"/>
      <c r="G6273" s="521"/>
    </row>
    <row r="6274" spans="1:7">
      <c r="A6274" s="521"/>
      <c r="B6274" s="521"/>
      <c r="C6274" s="525"/>
      <c r="D6274" s="521"/>
      <c r="E6274" s="521"/>
      <c r="F6274" s="526"/>
      <c r="G6274" s="521"/>
    </row>
    <row r="6275" spans="1:7">
      <c r="A6275" s="521"/>
      <c r="B6275" s="521"/>
      <c r="C6275" s="525"/>
      <c r="D6275" s="521"/>
      <c r="E6275" s="521"/>
      <c r="F6275" s="526"/>
      <c r="G6275" s="521"/>
    </row>
    <row r="6276" spans="1:7">
      <c r="A6276" s="521"/>
      <c r="B6276" s="521"/>
      <c r="C6276" s="525"/>
      <c r="D6276" s="521"/>
      <c r="E6276" s="521"/>
      <c r="F6276" s="526"/>
      <c r="G6276" s="521"/>
    </row>
    <row r="6277" spans="1:7">
      <c r="A6277" s="521"/>
      <c r="B6277" s="521"/>
      <c r="C6277" s="525"/>
      <c r="D6277" s="521"/>
      <c r="E6277" s="521"/>
      <c r="F6277" s="526"/>
      <c r="G6277" s="521"/>
    </row>
    <row r="6278" spans="1:7">
      <c r="A6278" s="521"/>
      <c r="B6278" s="521"/>
      <c r="C6278" s="525"/>
      <c r="D6278" s="521"/>
      <c r="E6278" s="521"/>
      <c r="F6278" s="526"/>
      <c r="G6278" s="521"/>
    </row>
    <row r="6279" spans="1:7">
      <c r="A6279" s="521"/>
      <c r="B6279" s="521"/>
      <c r="C6279" s="525"/>
      <c r="D6279" s="521"/>
      <c r="E6279" s="521"/>
      <c r="F6279" s="526"/>
      <c r="G6279" s="521"/>
    </row>
    <row r="6280" spans="1:7">
      <c r="A6280" s="521"/>
      <c r="B6280" s="521"/>
      <c r="C6280" s="525"/>
      <c r="D6280" s="521"/>
      <c r="E6280" s="521"/>
      <c r="F6280" s="526"/>
      <c r="G6280" s="521"/>
    </row>
    <row r="6281" spans="1:7">
      <c r="A6281" s="521"/>
      <c r="B6281" s="521"/>
      <c r="C6281" s="525"/>
      <c r="D6281" s="521"/>
      <c r="E6281" s="521"/>
      <c r="F6281" s="526"/>
      <c r="G6281" s="521"/>
    </row>
    <row r="6282" spans="1:7">
      <c r="A6282" s="521"/>
      <c r="B6282" s="521"/>
      <c r="C6282" s="525"/>
      <c r="D6282" s="521"/>
      <c r="E6282" s="521"/>
      <c r="F6282" s="526"/>
      <c r="G6282" s="521"/>
    </row>
    <row r="6283" spans="1:7">
      <c r="A6283" s="521"/>
      <c r="B6283" s="521"/>
      <c r="C6283" s="525"/>
      <c r="D6283" s="521"/>
      <c r="E6283" s="521"/>
      <c r="F6283" s="526"/>
      <c r="G6283" s="521"/>
    </row>
    <row r="6284" spans="1:7">
      <c r="A6284" s="521"/>
      <c r="B6284" s="521"/>
      <c r="C6284" s="525"/>
      <c r="D6284" s="521"/>
      <c r="E6284" s="521"/>
      <c r="F6284" s="526"/>
      <c r="G6284" s="521"/>
    </row>
    <row r="6285" spans="1:7">
      <c r="A6285" s="521"/>
      <c r="B6285" s="521"/>
      <c r="C6285" s="525"/>
      <c r="D6285" s="521"/>
      <c r="E6285" s="521"/>
      <c r="F6285" s="526"/>
      <c r="G6285" s="521"/>
    </row>
    <row r="6286" spans="1:7">
      <c r="A6286" s="521"/>
      <c r="B6286" s="521"/>
      <c r="C6286" s="525"/>
      <c r="D6286" s="521"/>
      <c r="E6286" s="521"/>
      <c r="F6286" s="526"/>
      <c r="G6286" s="521"/>
    </row>
    <row r="6287" spans="1:7">
      <c r="A6287" s="521"/>
      <c r="B6287" s="521"/>
      <c r="C6287" s="525"/>
      <c r="D6287" s="521"/>
      <c r="E6287" s="521"/>
      <c r="F6287" s="526"/>
      <c r="G6287" s="521"/>
    </row>
    <row r="6288" spans="1:7">
      <c r="A6288" s="521"/>
      <c r="B6288" s="521"/>
      <c r="C6288" s="525"/>
      <c r="D6288" s="521"/>
      <c r="E6288" s="521"/>
      <c r="F6288" s="526"/>
      <c r="G6288" s="521"/>
    </row>
    <row r="6289" spans="1:7">
      <c r="A6289" s="521"/>
      <c r="B6289" s="521"/>
      <c r="C6289" s="525"/>
      <c r="D6289" s="521"/>
      <c r="E6289" s="521"/>
      <c r="F6289" s="526"/>
      <c r="G6289" s="521"/>
    </row>
    <row r="6290" spans="1:7">
      <c r="A6290" s="521"/>
      <c r="B6290" s="521"/>
      <c r="C6290" s="525"/>
      <c r="D6290" s="521"/>
      <c r="E6290" s="521"/>
      <c r="F6290" s="526"/>
      <c r="G6290" s="521"/>
    </row>
    <row r="6291" spans="1:7">
      <c r="A6291" s="521"/>
      <c r="B6291" s="521"/>
      <c r="C6291" s="525"/>
      <c r="D6291" s="521"/>
      <c r="E6291" s="521"/>
      <c r="F6291" s="526"/>
      <c r="G6291" s="521"/>
    </row>
    <row r="6292" spans="1:7">
      <c r="A6292" s="521"/>
      <c r="B6292" s="521"/>
      <c r="C6292" s="525"/>
      <c r="D6292" s="521"/>
      <c r="E6292" s="521"/>
      <c r="F6292" s="526"/>
      <c r="G6292" s="521"/>
    </row>
    <row r="6293" spans="1:7">
      <c r="A6293" s="521"/>
      <c r="B6293" s="521"/>
      <c r="C6293" s="525"/>
      <c r="D6293" s="521"/>
      <c r="E6293" s="521"/>
      <c r="F6293" s="526"/>
      <c r="G6293" s="521"/>
    </row>
    <row r="6294" spans="1:7">
      <c r="A6294" s="521"/>
      <c r="B6294" s="521"/>
      <c r="C6294" s="525"/>
      <c r="D6294" s="521"/>
      <c r="E6294" s="521"/>
      <c r="F6294" s="526"/>
      <c r="G6294" s="521"/>
    </row>
    <row r="6295" spans="1:7">
      <c r="A6295" s="521"/>
      <c r="B6295" s="521"/>
      <c r="C6295" s="525"/>
      <c r="D6295" s="521"/>
      <c r="E6295" s="521"/>
      <c r="F6295" s="526"/>
      <c r="G6295" s="521"/>
    </row>
    <row r="6296" spans="1:7">
      <c r="A6296" s="521"/>
      <c r="B6296" s="521"/>
      <c r="C6296" s="525"/>
      <c r="D6296" s="521"/>
      <c r="E6296" s="521"/>
      <c r="F6296" s="526"/>
      <c r="G6296" s="521"/>
    </row>
    <row r="6297" spans="1:7">
      <c r="A6297" s="521"/>
      <c r="B6297" s="521"/>
      <c r="C6297" s="525"/>
      <c r="D6297" s="521"/>
      <c r="E6297" s="521"/>
      <c r="F6297" s="526"/>
      <c r="G6297" s="521"/>
    </row>
    <row r="6298" spans="1:7">
      <c r="A6298" s="521"/>
      <c r="B6298" s="521"/>
      <c r="C6298" s="525"/>
      <c r="D6298" s="521"/>
      <c r="E6298" s="521"/>
      <c r="F6298" s="526"/>
      <c r="G6298" s="521"/>
    </row>
    <row r="6299" spans="1:7">
      <c r="A6299" s="521"/>
      <c r="B6299" s="521"/>
      <c r="C6299" s="525"/>
      <c r="D6299" s="521"/>
      <c r="E6299" s="521"/>
      <c r="F6299" s="526"/>
      <c r="G6299" s="521"/>
    </row>
    <row r="6300" spans="1:7">
      <c r="A6300" s="521"/>
      <c r="B6300" s="521"/>
      <c r="C6300" s="525"/>
      <c r="D6300" s="521"/>
      <c r="E6300" s="521"/>
      <c r="F6300" s="526"/>
      <c r="G6300" s="521"/>
    </row>
    <row r="6301" spans="1:7">
      <c r="A6301" s="521"/>
      <c r="B6301" s="521"/>
      <c r="C6301" s="525"/>
      <c r="D6301" s="521"/>
      <c r="E6301" s="521"/>
      <c r="F6301" s="526"/>
      <c r="G6301" s="521"/>
    </row>
    <row r="6302" spans="1:7">
      <c r="A6302" s="521"/>
      <c r="B6302" s="521"/>
      <c r="C6302" s="525"/>
      <c r="D6302" s="521"/>
      <c r="E6302" s="521"/>
      <c r="F6302" s="526"/>
      <c r="G6302" s="521"/>
    </row>
    <row r="6303" spans="1:7">
      <c r="A6303" s="521"/>
      <c r="B6303" s="521"/>
      <c r="C6303" s="525"/>
      <c r="D6303" s="521"/>
      <c r="E6303" s="521"/>
      <c r="F6303" s="526"/>
      <c r="G6303" s="521"/>
    </row>
    <row r="6304" spans="1:7">
      <c r="A6304" s="521"/>
      <c r="B6304" s="521"/>
      <c r="C6304" s="525"/>
      <c r="D6304" s="521"/>
      <c r="E6304" s="521"/>
      <c r="F6304" s="526"/>
      <c r="G6304" s="521"/>
    </row>
    <row r="6305" spans="1:7">
      <c r="A6305" s="521"/>
      <c r="B6305" s="521"/>
      <c r="C6305" s="525"/>
      <c r="D6305" s="521"/>
      <c r="E6305" s="521"/>
      <c r="F6305" s="526"/>
      <c r="G6305" s="521"/>
    </row>
    <row r="6306" spans="1:7">
      <c r="A6306" s="521"/>
      <c r="B6306" s="521"/>
      <c r="C6306" s="525"/>
      <c r="D6306" s="521"/>
      <c r="E6306" s="521"/>
      <c r="F6306" s="526"/>
      <c r="G6306" s="521"/>
    </row>
    <row r="6307" spans="1:7">
      <c r="A6307" s="521"/>
      <c r="B6307" s="521"/>
      <c r="C6307" s="525"/>
      <c r="D6307" s="521"/>
      <c r="E6307" s="521"/>
      <c r="F6307" s="526"/>
      <c r="G6307" s="521"/>
    </row>
    <row r="6308" spans="1:7">
      <c r="A6308" s="521"/>
      <c r="B6308" s="521"/>
      <c r="C6308" s="525"/>
      <c r="D6308" s="521"/>
      <c r="E6308" s="521"/>
      <c r="F6308" s="526"/>
      <c r="G6308" s="521"/>
    </row>
    <row r="6309" spans="1:7">
      <c r="A6309" s="521"/>
      <c r="B6309" s="521"/>
      <c r="C6309" s="525"/>
      <c r="D6309" s="521"/>
      <c r="E6309" s="521"/>
      <c r="F6309" s="526"/>
      <c r="G6309" s="521"/>
    </row>
    <row r="6310" spans="1:7">
      <c r="A6310" s="521"/>
      <c r="B6310" s="521"/>
      <c r="C6310" s="525"/>
      <c r="D6310" s="521"/>
      <c r="E6310" s="521"/>
      <c r="F6310" s="526"/>
      <c r="G6310" s="521"/>
    </row>
    <row r="6311" spans="1:7">
      <c r="A6311" s="521"/>
      <c r="B6311" s="521"/>
      <c r="C6311" s="525"/>
      <c r="D6311" s="521"/>
      <c r="E6311" s="521"/>
      <c r="F6311" s="526"/>
      <c r="G6311" s="521"/>
    </row>
    <row r="6312" spans="1:7">
      <c r="A6312" s="521"/>
      <c r="B6312" s="521"/>
      <c r="C6312" s="525"/>
      <c r="D6312" s="521"/>
      <c r="E6312" s="521"/>
      <c r="F6312" s="526"/>
      <c r="G6312" s="521"/>
    </row>
    <row r="6313" spans="1:7">
      <c r="A6313" s="521"/>
      <c r="B6313" s="521"/>
      <c r="C6313" s="525"/>
      <c r="D6313" s="521"/>
      <c r="E6313" s="521"/>
      <c r="F6313" s="526"/>
      <c r="G6313" s="521"/>
    </row>
    <row r="6314" spans="1:7">
      <c r="A6314" s="521"/>
      <c r="B6314" s="521"/>
      <c r="C6314" s="525"/>
      <c r="D6314" s="521"/>
      <c r="E6314" s="521"/>
      <c r="F6314" s="526"/>
      <c r="G6314" s="521"/>
    </row>
    <row r="6315" spans="1:7">
      <c r="A6315" s="521"/>
      <c r="B6315" s="521"/>
      <c r="C6315" s="525"/>
      <c r="D6315" s="521"/>
      <c r="E6315" s="521"/>
      <c r="F6315" s="526"/>
      <c r="G6315" s="521"/>
    </row>
    <row r="6316" spans="1:7">
      <c r="A6316" s="521"/>
      <c r="B6316" s="521"/>
      <c r="C6316" s="525"/>
      <c r="D6316" s="521"/>
      <c r="E6316" s="521"/>
      <c r="F6316" s="526"/>
      <c r="G6316" s="521"/>
    </row>
    <row r="6317" spans="1:7">
      <c r="A6317" s="521"/>
      <c r="B6317" s="521"/>
      <c r="C6317" s="525"/>
      <c r="D6317" s="521"/>
      <c r="E6317" s="521"/>
      <c r="F6317" s="526"/>
      <c r="G6317" s="521"/>
    </row>
    <row r="6318" spans="1:7">
      <c r="A6318" s="521"/>
      <c r="B6318" s="521"/>
      <c r="C6318" s="525"/>
      <c r="D6318" s="521"/>
      <c r="E6318" s="521"/>
      <c r="F6318" s="526"/>
      <c r="G6318" s="521"/>
    </row>
    <row r="6319" spans="1:7">
      <c r="A6319" s="521"/>
      <c r="B6319" s="521"/>
      <c r="C6319" s="525"/>
      <c r="D6319" s="521"/>
      <c r="E6319" s="521"/>
      <c r="F6319" s="526"/>
      <c r="G6319" s="521"/>
    </row>
    <row r="6320" spans="1:7">
      <c r="A6320" s="521"/>
      <c r="B6320" s="521"/>
      <c r="C6320" s="525"/>
      <c r="D6320" s="521"/>
      <c r="E6320" s="521"/>
      <c r="F6320" s="526"/>
      <c r="G6320" s="521"/>
    </row>
    <row r="6321" spans="1:7">
      <c r="A6321" s="521"/>
      <c r="B6321" s="521"/>
      <c r="C6321" s="525"/>
      <c r="D6321" s="521"/>
      <c r="E6321" s="521"/>
      <c r="F6321" s="526"/>
      <c r="G6321" s="521"/>
    </row>
    <row r="6322" spans="1:7">
      <c r="A6322" s="521"/>
      <c r="B6322" s="521"/>
      <c r="C6322" s="525"/>
      <c r="D6322" s="521"/>
      <c r="E6322" s="521"/>
      <c r="F6322" s="526"/>
      <c r="G6322" s="521"/>
    </row>
    <row r="6323" spans="1:7">
      <c r="A6323" s="521"/>
      <c r="B6323" s="521"/>
      <c r="C6323" s="525"/>
      <c r="D6323" s="521"/>
      <c r="E6323" s="521"/>
      <c r="F6323" s="526"/>
      <c r="G6323" s="521"/>
    </row>
    <row r="6324" spans="1:7">
      <c r="A6324" s="521"/>
      <c r="B6324" s="521"/>
      <c r="C6324" s="525"/>
      <c r="D6324" s="521"/>
      <c r="E6324" s="521"/>
      <c r="F6324" s="526"/>
      <c r="G6324" s="521"/>
    </row>
    <row r="6325" spans="1:7">
      <c r="A6325" s="521"/>
      <c r="B6325" s="521"/>
      <c r="C6325" s="525"/>
      <c r="D6325" s="521"/>
      <c r="E6325" s="521"/>
      <c r="F6325" s="526"/>
      <c r="G6325" s="521"/>
    </row>
    <row r="6326" spans="1:7">
      <c r="A6326" s="521"/>
      <c r="B6326" s="521"/>
      <c r="C6326" s="525"/>
      <c r="D6326" s="521"/>
      <c r="E6326" s="521"/>
      <c r="F6326" s="526"/>
      <c r="G6326" s="521"/>
    </row>
    <row r="6327" spans="1:7">
      <c r="A6327" s="521"/>
      <c r="B6327" s="521"/>
      <c r="C6327" s="525"/>
      <c r="D6327" s="521"/>
      <c r="E6327" s="521"/>
      <c r="F6327" s="526"/>
      <c r="G6327" s="521"/>
    </row>
    <row r="6328" spans="1:7">
      <c r="A6328" s="521"/>
      <c r="B6328" s="521"/>
      <c r="C6328" s="525"/>
      <c r="D6328" s="521"/>
      <c r="E6328" s="521"/>
      <c r="F6328" s="526"/>
      <c r="G6328" s="521"/>
    </row>
    <row r="6329" spans="1:7">
      <c r="A6329" s="521"/>
      <c r="B6329" s="521"/>
      <c r="C6329" s="525"/>
      <c r="D6329" s="521"/>
      <c r="E6329" s="521"/>
      <c r="F6329" s="526"/>
      <c r="G6329" s="521"/>
    </row>
    <row r="6330" spans="1:7">
      <c r="A6330" s="521"/>
      <c r="B6330" s="521"/>
      <c r="C6330" s="525"/>
      <c r="D6330" s="521"/>
      <c r="E6330" s="521"/>
      <c r="F6330" s="526"/>
      <c r="G6330" s="521"/>
    </row>
    <row r="6331" spans="1:7">
      <c r="A6331" s="521"/>
      <c r="B6331" s="521"/>
      <c r="C6331" s="525"/>
      <c r="D6331" s="521"/>
      <c r="E6331" s="521"/>
      <c r="F6331" s="526"/>
      <c r="G6331" s="521"/>
    </row>
    <row r="6332" spans="1:7">
      <c r="A6332" s="521"/>
      <c r="B6332" s="521"/>
      <c r="C6332" s="525"/>
      <c r="D6332" s="521"/>
      <c r="E6332" s="521"/>
      <c r="F6332" s="526"/>
      <c r="G6332" s="521"/>
    </row>
    <row r="6333" spans="1:7">
      <c r="A6333" s="521"/>
      <c r="B6333" s="521"/>
      <c r="C6333" s="525"/>
      <c r="D6333" s="521"/>
      <c r="E6333" s="521"/>
      <c r="F6333" s="526"/>
      <c r="G6333" s="521"/>
    </row>
    <row r="6334" spans="1:7">
      <c r="A6334" s="521"/>
      <c r="B6334" s="521"/>
      <c r="C6334" s="525"/>
      <c r="D6334" s="521"/>
      <c r="E6334" s="521"/>
      <c r="F6334" s="526"/>
      <c r="G6334" s="521"/>
    </row>
    <row r="6335" spans="1:7">
      <c r="A6335" s="521"/>
      <c r="B6335" s="521"/>
      <c r="C6335" s="525"/>
      <c r="D6335" s="521"/>
      <c r="E6335" s="521"/>
      <c r="F6335" s="526"/>
      <c r="G6335" s="521"/>
    </row>
    <row r="6336" spans="1:7">
      <c r="A6336" s="521"/>
      <c r="B6336" s="521"/>
      <c r="C6336" s="525"/>
      <c r="D6336" s="521"/>
      <c r="E6336" s="521"/>
      <c r="F6336" s="526"/>
      <c r="G6336" s="521"/>
    </row>
    <row r="6337" spans="1:7">
      <c r="A6337" s="521"/>
      <c r="B6337" s="521"/>
      <c r="C6337" s="525"/>
      <c r="D6337" s="521"/>
      <c r="E6337" s="521"/>
      <c r="F6337" s="526"/>
      <c r="G6337" s="521"/>
    </row>
    <row r="6338" spans="1:7">
      <c r="A6338" s="521"/>
      <c r="B6338" s="521"/>
      <c r="C6338" s="525"/>
      <c r="D6338" s="521"/>
      <c r="E6338" s="521"/>
      <c r="F6338" s="526"/>
      <c r="G6338" s="521"/>
    </row>
    <row r="6339" spans="1:7">
      <c r="A6339" s="521"/>
      <c r="B6339" s="521"/>
      <c r="C6339" s="525"/>
      <c r="D6339" s="521"/>
      <c r="E6339" s="521"/>
      <c r="F6339" s="526"/>
      <c r="G6339" s="521"/>
    </row>
    <row r="6340" spans="1:7">
      <c r="A6340" s="521"/>
      <c r="B6340" s="521"/>
      <c r="C6340" s="525"/>
      <c r="D6340" s="521"/>
      <c r="E6340" s="521"/>
      <c r="F6340" s="526"/>
      <c r="G6340" s="521"/>
    </row>
    <row r="6341" spans="1:7">
      <c r="A6341" s="521"/>
      <c r="B6341" s="521"/>
      <c r="C6341" s="525"/>
      <c r="D6341" s="521"/>
      <c r="E6341" s="521"/>
      <c r="F6341" s="526"/>
      <c r="G6341" s="521"/>
    </row>
    <row r="6342" spans="1:7">
      <c r="A6342" s="521"/>
      <c r="B6342" s="521"/>
      <c r="C6342" s="525"/>
      <c r="D6342" s="521"/>
      <c r="E6342" s="521"/>
      <c r="F6342" s="526"/>
      <c r="G6342" s="521"/>
    </row>
    <row r="6343" spans="1:7">
      <c r="A6343" s="521"/>
      <c r="B6343" s="521"/>
      <c r="C6343" s="525"/>
      <c r="D6343" s="521"/>
      <c r="E6343" s="521"/>
      <c r="F6343" s="526"/>
      <c r="G6343" s="521"/>
    </row>
    <row r="6344" spans="1:7">
      <c r="A6344" s="521"/>
      <c r="B6344" s="521"/>
      <c r="C6344" s="525"/>
      <c r="D6344" s="521"/>
      <c r="E6344" s="521"/>
      <c r="F6344" s="526"/>
      <c r="G6344" s="521"/>
    </row>
    <row r="6345" spans="1:7">
      <c r="A6345" s="521"/>
      <c r="B6345" s="521"/>
      <c r="C6345" s="525"/>
      <c r="D6345" s="521"/>
      <c r="E6345" s="521"/>
      <c r="F6345" s="526"/>
      <c r="G6345" s="521"/>
    </row>
    <row r="6346" spans="1:7">
      <c r="A6346" s="521"/>
      <c r="B6346" s="521"/>
      <c r="C6346" s="525"/>
      <c r="D6346" s="521"/>
      <c r="E6346" s="521"/>
      <c r="F6346" s="526"/>
      <c r="G6346" s="521"/>
    </row>
    <row r="6347" spans="1:7">
      <c r="A6347" s="521"/>
      <c r="B6347" s="521"/>
      <c r="C6347" s="525"/>
      <c r="D6347" s="521"/>
      <c r="E6347" s="521"/>
      <c r="F6347" s="526"/>
      <c r="G6347" s="521"/>
    </row>
    <row r="6348" spans="1:7">
      <c r="A6348" s="521"/>
      <c r="B6348" s="521"/>
      <c r="C6348" s="525"/>
      <c r="D6348" s="521"/>
      <c r="E6348" s="521"/>
      <c r="F6348" s="526"/>
      <c r="G6348" s="521"/>
    </row>
    <row r="6349" spans="1:7">
      <c r="A6349" s="521"/>
      <c r="B6349" s="521"/>
      <c r="C6349" s="525"/>
      <c r="D6349" s="521"/>
      <c r="E6349" s="521"/>
      <c r="F6349" s="526"/>
      <c r="G6349" s="521"/>
    </row>
    <row r="6350" spans="1:7">
      <c r="A6350" s="521"/>
      <c r="B6350" s="521"/>
      <c r="C6350" s="525"/>
      <c r="D6350" s="521"/>
      <c r="E6350" s="521"/>
      <c r="F6350" s="526"/>
      <c r="G6350" s="521"/>
    </row>
    <row r="6351" spans="1:7">
      <c r="A6351" s="521"/>
      <c r="B6351" s="521"/>
      <c r="C6351" s="525"/>
      <c r="D6351" s="521"/>
      <c r="E6351" s="521"/>
      <c r="F6351" s="526"/>
      <c r="G6351" s="521"/>
    </row>
    <row r="6352" spans="1:7">
      <c r="A6352" s="521"/>
      <c r="B6352" s="521"/>
      <c r="C6352" s="525"/>
      <c r="D6352" s="521"/>
      <c r="E6352" s="521"/>
      <c r="F6352" s="526"/>
      <c r="G6352" s="521"/>
    </row>
    <row r="6353" spans="1:7">
      <c r="A6353" s="521"/>
      <c r="B6353" s="521"/>
      <c r="C6353" s="525"/>
      <c r="D6353" s="521"/>
      <c r="E6353" s="521"/>
      <c r="F6353" s="526"/>
      <c r="G6353" s="521"/>
    </row>
    <row r="6354" spans="1:7">
      <c r="A6354" s="521"/>
      <c r="B6354" s="521"/>
      <c r="C6354" s="525"/>
      <c r="D6354" s="521"/>
      <c r="E6354" s="521"/>
      <c r="F6354" s="526"/>
      <c r="G6354" s="521"/>
    </row>
    <row r="6355" spans="1:7">
      <c r="A6355" s="521"/>
      <c r="B6355" s="521"/>
      <c r="C6355" s="525"/>
      <c r="D6355" s="521"/>
      <c r="E6355" s="521"/>
      <c r="F6355" s="526"/>
      <c r="G6355" s="521"/>
    </row>
    <row r="6356" spans="1:7">
      <c r="A6356" s="521"/>
      <c r="B6356" s="521"/>
      <c r="C6356" s="525"/>
      <c r="D6356" s="521"/>
      <c r="E6356" s="521"/>
      <c r="F6356" s="526"/>
      <c r="G6356" s="521"/>
    </row>
    <row r="6357" spans="1:7">
      <c r="A6357" s="521"/>
      <c r="B6357" s="521"/>
      <c r="C6357" s="525"/>
      <c r="D6357" s="521"/>
      <c r="E6357" s="521"/>
      <c r="F6357" s="526"/>
      <c r="G6357" s="521"/>
    </row>
    <row r="6358" spans="1:7">
      <c r="A6358" s="521"/>
      <c r="B6358" s="521"/>
      <c r="C6358" s="525"/>
      <c r="D6358" s="521"/>
      <c r="E6358" s="521"/>
      <c r="F6358" s="526"/>
      <c r="G6358" s="521"/>
    </row>
    <row r="6359" spans="1:7">
      <c r="A6359" s="521"/>
      <c r="B6359" s="521"/>
      <c r="C6359" s="525"/>
      <c r="D6359" s="521"/>
      <c r="E6359" s="521"/>
      <c r="F6359" s="526"/>
      <c r="G6359" s="521"/>
    </row>
    <row r="6360" spans="1:7">
      <c r="A6360" s="521"/>
      <c r="B6360" s="521"/>
      <c r="C6360" s="525"/>
      <c r="D6360" s="521"/>
      <c r="E6360" s="521"/>
      <c r="F6360" s="526"/>
      <c r="G6360" s="521"/>
    </row>
    <row r="6361" spans="1:7">
      <c r="A6361" s="521"/>
      <c r="B6361" s="521"/>
      <c r="C6361" s="525"/>
      <c r="D6361" s="521"/>
      <c r="E6361" s="521"/>
      <c r="F6361" s="526"/>
      <c r="G6361" s="521"/>
    </row>
    <row r="6362" spans="1:7">
      <c r="A6362" s="521"/>
      <c r="B6362" s="521"/>
      <c r="C6362" s="525"/>
      <c r="D6362" s="521"/>
      <c r="E6362" s="521"/>
      <c r="F6362" s="526"/>
      <c r="G6362" s="521"/>
    </row>
    <row r="6363" spans="1:7">
      <c r="A6363" s="521"/>
      <c r="B6363" s="521"/>
      <c r="C6363" s="525"/>
      <c r="D6363" s="521"/>
      <c r="E6363" s="521"/>
      <c r="F6363" s="526"/>
      <c r="G6363" s="521"/>
    </row>
    <row r="6364" spans="1:7">
      <c r="A6364" s="521"/>
      <c r="B6364" s="521"/>
      <c r="C6364" s="525"/>
      <c r="D6364" s="521"/>
      <c r="E6364" s="521"/>
      <c r="F6364" s="526"/>
      <c r="G6364" s="521"/>
    </row>
    <row r="6365" spans="1:7">
      <c r="A6365" s="521"/>
      <c r="B6365" s="521"/>
      <c r="C6365" s="525"/>
      <c r="D6365" s="521"/>
      <c r="E6365" s="521"/>
      <c r="F6365" s="526"/>
      <c r="G6365" s="521"/>
    </row>
    <row r="6366" spans="1:7">
      <c r="A6366" s="521"/>
      <c r="B6366" s="521"/>
      <c r="C6366" s="525"/>
      <c r="D6366" s="521"/>
      <c r="E6366" s="521"/>
      <c r="F6366" s="526"/>
      <c r="G6366" s="521"/>
    </row>
    <row r="6367" spans="1:7">
      <c r="A6367" s="521"/>
      <c r="B6367" s="521"/>
      <c r="C6367" s="525"/>
      <c r="D6367" s="521"/>
      <c r="E6367" s="521"/>
      <c r="F6367" s="526"/>
      <c r="G6367" s="521"/>
    </row>
    <row r="6368" spans="1:7">
      <c r="A6368" s="521"/>
      <c r="B6368" s="521"/>
      <c r="C6368" s="525"/>
      <c r="D6368" s="521"/>
      <c r="E6368" s="521"/>
      <c r="F6368" s="526"/>
      <c r="G6368" s="521"/>
    </row>
    <row r="6369" spans="1:7">
      <c r="A6369" s="521"/>
      <c r="B6369" s="521"/>
      <c r="C6369" s="525"/>
      <c r="D6369" s="521"/>
      <c r="E6369" s="521"/>
      <c r="F6369" s="526"/>
      <c r="G6369" s="521"/>
    </row>
    <row r="6370" spans="1:7">
      <c r="A6370" s="521"/>
      <c r="B6370" s="521"/>
      <c r="C6370" s="525"/>
      <c r="D6370" s="521"/>
      <c r="E6370" s="521"/>
      <c r="F6370" s="526"/>
      <c r="G6370" s="521"/>
    </row>
    <row r="6371" spans="1:7">
      <c r="A6371" s="521"/>
      <c r="B6371" s="521"/>
      <c r="C6371" s="525"/>
      <c r="D6371" s="521"/>
      <c r="E6371" s="521"/>
      <c r="F6371" s="526"/>
      <c r="G6371" s="521"/>
    </row>
    <row r="6372" spans="1:7">
      <c r="A6372" s="521"/>
      <c r="B6372" s="521"/>
      <c r="C6372" s="525"/>
      <c r="D6372" s="521"/>
      <c r="E6372" s="521"/>
      <c r="F6372" s="526"/>
      <c r="G6372" s="521"/>
    </row>
    <row r="6373" spans="1:7">
      <c r="A6373" s="521"/>
      <c r="B6373" s="521"/>
      <c r="C6373" s="525"/>
      <c r="D6373" s="521"/>
      <c r="E6373" s="521"/>
      <c r="F6373" s="526"/>
      <c r="G6373" s="521"/>
    </row>
    <row r="6374" spans="1:7">
      <c r="A6374" s="521"/>
      <c r="B6374" s="521"/>
      <c r="C6374" s="525"/>
      <c r="D6374" s="521"/>
      <c r="E6374" s="521"/>
      <c r="F6374" s="526"/>
      <c r="G6374" s="521"/>
    </row>
    <row r="6375" spans="1:7">
      <c r="A6375" s="521"/>
      <c r="B6375" s="521"/>
      <c r="C6375" s="525"/>
      <c r="D6375" s="521"/>
      <c r="E6375" s="521"/>
      <c r="F6375" s="526"/>
      <c r="G6375" s="521"/>
    </row>
    <row r="6376" spans="1:7">
      <c r="A6376" s="521"/>
      <c r="B6376" s="521"/>
      <c r="C6376" s="525"/>
      <c r="D6376" s="521"/>
      <c r="E6376" s="521"/>
      <c r="F6376" s="526"/>
      <c r="G6376" s="521"/>
    </row>
    <row r="6377" spans="1:7">
      <c r="A6377" s="521"/>
      <c r="B6377" s="521"/>
      <c r="C6377" s="525"/>
      <c r="D6377" s="521"/>
      <c r="E6377" s="521"/>
      <c r="F6377" s="526"/>
      <c r="G6377" s="521"/>
    </row>
    <row r="6378" spans="1:7">
      <c r="A6378" s="521"/>
      <c r="B6378" s="521"/>
      <c r="C6378" s="525"/>
      <c r="D6378" s="521"/>
      <c r="E6378" s="521"/>
      <c r="F6378" s="526"/>
      <c r="G6378" s="521"/>
    </row>
    <row r="6379" spans="1:7">
      <c r="A6379" s="521"/>
      <c r="B6379" s="521"/>
      <c r="C6379" s="525"/>
      <c r="D6379" s="521"/>
      <c r="E6379" s="521"/>
      <c r="F6379" s="526"/>
      <c r="G6379" s="521"/>
    </row>
    <row r="6380" spans="1:7">
      <c r="A6380" s="521"/>
      <c r="B6380" s="521"/>
      <c r="C6380" s="525"/>
      <c r="D6380" s="521"/>
      <c r="E6380" s="521"/>
      <c r="F6380" s="526"/>
      <c r="G6380" s="521"/>
    </row>
    <row r="6381" spans="1:7">
      <c r="A6381" s="521"/>
      <c r="B6381" s="521"/>
      <c r="C6381" s="525"/>
      <c r="D6381" s="521"/>
      <c r="E6381" s="521"/>
      <c r="F6381" s="526"/>
      <c r="G6381" s="521"/>
    </row>
    <row r="6382" spans="1:7">
      <c r="A6382" s="521"/>
      <c r="B6382" s="521"/>
      <c r="C6382" s="525"/>
      <c r="D6382" s="521"/>
      <c r="E6382" s="521"/>
      <c r="F6382" s="526"/>
      <c r="G6382" s="521"/>
    </row>
    <row r="6383" spans="1:7">
      <c r="A6383" s="521"/>
      <c r="B6383" s="521"/>
      <c r="C6383" s="525"/>
      <c r="D6383" s="521"/>
      <c r="E6383" s="521"/>
      <c r="F6383" s="526"/>
      <c r="G6383" s="521"/>
    </row>
    <row r="6384" spans="1:7">
      <c r="A6384" s="521"/>
      <c r="B6384" s="521"/>
      <c r="C6384" s="525"/>
      <c r="D6384" s="521"/>
      <c r="E6384" s="521"/>
      <c r="F6384" s="526"/>
      <c r="G6384" s="521"/>
    </row>
    <row r="6385" spans="1:7">
      <c r="A6385" s="521"/>
      <c r="B6385" s="521"/>
      <c r="C6385" s="525"/>
      <c r="D6385" s="521"/>
      <c r="E6385" s="521"/>
      <c r="F6385" s="526"/>
      <c r="G6385" s="521"/>
    </row>
    <row r="6386" spans="1:7">
      <c r="A6386" s="521"/>
      <c r="B6386" s="521"/>
      <c r="C6386" s="525"/>
      <c r="D6386" s="521"/>
      <c r="E6386" s="521"/>
      <c r="F6386" s="526"/>
      <c r="G6386" s="521"/>
    </row>
    <row r="6387" spans="1:7">
      <c r="A6387" s="521"/>
      <c r="B6387" s="521"/>
      <c r="C6387" s="525"/>
      <c r="D6387" s="521"/>
      <c r="E6387" s="521"/>
      <c r="F6387" s="526"/>
      <c r="G6387" s="521"/>
    </row>
    <row r="6388" spans="1:7">
      <c r="A6388" s="521"/>
      <c r="B6388" s="521"/>
      <c r="C6388" s="525"/>
      <c r="D6388" s="521"/>
      <c r="E6388" s="521"/>
      <c r="F6388" s="526"/>
      <c r="G6388" s="521"/>
    </row>
    <row r="6389" spans="1:7">
      <c r="A6389" s="521"/>
      <c r="B6389" s="521"/>
      <c r="C6389" s="525"/>
      <c r="D6389" s="521"/>
      <c r="E6389" s="521"/>
      <c r="F6389" s="526"/>
      <c r="G6389" s="521"/>
    </row>
    <row r="6390" spans="1:7">
      <c r="A6390" s="521"/>
      <c r="B6390" s="521"/>
      <c r="C6390" s="525"/>
      <c r="D6390" s="521"/>
      <c r="E6390" s="521"/>
      <c r="F6390" s="526"/>
      <c r="G6390" s="521"/>
    </row>
    <row r="6391" spans="1:7">
      <c r="A6391" s="521"/>
      <c r="B6391" s="521"/>
      <c r="C6391" s="525"/>
      <c r="D6391" s="521"/>
      <c r="E6391" s="521"/>
      <c r="F6391" s="526"/>
      <c r="G6391" s="521"/>
    </row>
    <row r="6392" spans="1:7">
      <c r="A6392" s="521"/>
      <c r="B6392" s="521"/>
      <c r="C6392" s="525"/>
      <c r="D6392" s="521"/>
      <c r="E6392" s="521"/>
      <c r="F6392" s="526"/>
      <c r="G6392" s="521"/>
    </row>
    <row r="6393" spans="1:7">
      <c r="A6393" s="521"/>
      <c r="B6393" s="521"/>
      <c r="C6393" s="525"/>
      <c r="D6393" s="521"/>
      <c r="E6393" s="521"/>
      <c r="F6393" s="526"/>
      <c r="G6393" s="521"/>
    </row>
    <row r="6394" spans="1:7">
      <c r="A6394" s="521"/>
      <c r="B6394" s="521"/>
      <c r="C6394" s="525"/>
      <c r="D6394" s="521"/>
      <c r="E6394" s="521"/>
      <c r="F6394" s="526"/>
      <c r="G6394" s="521"/>
    </row>
    <row r="6395" spans="1:7">
      <c r="A6395" s="521"/>
      <c r="B6395" s="521"/>
      <c r="C6395" s="525"/>
      <c r="D6395" s="521"/>
      <c r="E6395" s="521"/>
      <c r="F6395" s="526"/>
      <c r="G6395" s="521"/>
    </row>
    <row r="6396" spans="1:7">
      <c r="A6396" s="521"/>
      <c r="B6396" s="521"/>
      <c r="C6396" s="525"/>
      <c r="D6396" s="521"/>
      <c r="E6396" s="521"/>
      <c r="F6396" s="526"/>
      <c r="G6396" s="521"/>
    </row>
    <row r="6397" spans="1:7">
      <c r="A6397" s="521"/>
      <c r="B6397" s="521"/>
      <c r="C6397" s="525"/>
      <c r="D6397" s="521"/>
      <c r="E6397" s="521"/>
      <c r="F6397" s="526"/>
      <c r="G6397" s="521"/>
    </row>
    <row r="6398" spans="1:7">
      <c r="A6398" s="521"/>
      <c r="B6398" s="521"/>
      <c r="C6398" s="525"/>
      <c r="D6398" s="521"/>
      <c r="E6398" s="521"/>
      <c r="F6398" s="526"/>
      <c r="G6398" s="521"/>
    </row>
    <row r="6399" spans="1:7">
      <c r="A6399" s="521"/>
      <c r="B6399" s="521"/>
      <c r="C6399" s="525"/>
      <c r="D6399" s="521"/>
      <c r="E6399" s="521"/>
      <c r="F6399" s="526"/>
      <c r="G6399" s="521"/>
    </row>
    <row r="6400" spans="1:7">
      <c r="A6400" s="521"/>
      <c r="B6400" s="521"/>
      <c r="C6400" s="525"/>
      <c r="D6400" s="521"/>
      <c r="E6400" s="521"/>
      <c r="F6400" s="526"/>
      <c r="G6400" s="521"/>
    </row>
    <row r="6401" spans="1:7">
      <c r="A6401" s="521"/>
      <c r="B6401" s="521"/>
      <c r="C6401" s="525"/>
      <c r="D6401" s="521"/>
      <c r="E6401" s="521"/>
      <c r="F6401" s="526"/>
      <c r="G6401" s="521"/>
    </row>
    <row r="6402" spans="1:7">
      <c r="A6402" s="521"/>
      <c r="B6402" s="521"/>
      <c r="C6402" s="525"/>
      <c r="D6402" s="521"/>
      <c r="E6402" s="521"/>
      <c r="F6402" s="526"/>
      <c r="G6402" s="521"/>
    </row>
    <row r="6403" spans="1:7">
      <c r="A6403" s="521"/>
      <c r="B6403" s="521"/>
      <c r="C6403" s="525"/>
      <c r="D6403" s="521"/>
      <c r="E6403" s="521"/>
      <c r="F6403" s="526"/>
      <c r="G6403" s="521"/>
    </row>
    <row r="6404" spans="1:7">
      <c r="A6404" s="521"/>
      <c r="B6404" s="521"/>
      <c r="C6404" s="525"/>
      <c r="D6404" s="521"/>
      <c r="E6404" s="521"/>
      <c r="F6404" s="526"/>
      <c r="G6404" s="521"/>
    </row>
    <row r="6405" spans="1:7">
      <c r="A6405" s="521"/>
      <c r="B6405" s="521"/>
      <c r="C6405" s="525"/>
      <c r="D6405" s="521"/>
      <c r="E6405" s="521"/>
      <c r="F6405" s="526"/>
      <c r="G6405" s="521"/>
    </row>
    <row r="6406" spans="1:7">
      <c r="A6406" s="521"/>
      <c r="B6406" s="521"/>
      <c r="C6406" s="525"/>
      <c r="D6406" s="521"/>
      <c r="E6406" s="521"/>
      <c r="F6406" s="526"/>
      <c r="G6406" s="521"/>
    </row>
    <row r="6407" spans="1:7">
      <c r="A6407" s="521"/>
      <c r="B6407" s="521"/>
      <c r="C6407" s="525"/>
      <c r="D6407" s="521"/>
      <c r="E6407" s="521"/>
      <c r="F6407" s="526"/>
      <c r="G6407" s="521"/>
    </row>
    <row r="6408" spans="1:7">
      <c r="A6408" s="521"/>
      <c r="B6408" s="521"/>
      <c r="C6408" s="525"/>
      <c r="D6408" s="521"/>
      <c r="E6408" s="521"/>
      <c r="F6408" s="526"/>
      <c r="G6408" s="521"/>
    </row>
    <row r="6409" spans="1:7">
      <c r="A6409" s="521"/>
      <c r="B6409" s="521"/>
      <c r="C6409" s="525"/>
      <c r="D6409" s="521"/>
      <c r="E6409" s="521"/>
      <c r="F6409" s="526"/>
      <c r="G6409" s="521"/>
    </row>
    <row r="6410" spans="1:7">
      <c r="A6410" s="521"/>
      <c r="B6410" s="521"/>
      <c r="C6410" s="525"/>
      <c r="D6410" s="521"/>
      <c r="E6410" s="521"/>
      <c r="F6410" s="526"/>
      <c r="G6410" s="521"/>
    </row>
    <row r="6411" spans="1:7">
      <c r="A6411" s="521"/>
      <c r="B6411" s="521"/>
      <c r="C6411" s="525"/>
      <c r="D6411" s="521"/>
      <c r="E6411" s="521"/>
      <c r="F6411" s="526"/>
      <c r="G6411" s="521"/>
    </row>
    <row r="6412" spans="1:7">
      <c r="A6412" s="521"/>
      <c r="B6412" s="521"/>
      <c r="C6412" s="525"/>
      <c r="D6412" s="521"/>
      <c r="E6412" s="521"/>
      <c r="F6412" s="526"/>
      <c r="G6412" s="521"/>
    </row>
    <row r="6413" spans="1:7">
      <c r="A6413" s="521"/>
      <c r="B6413" s="521"/>
      <c r="C6413" s="525"/>
      <c r="D6413" s="521"/>
      <c r="E6413" s="521"/>
      <c r="F6413" s="526"/>
      <c r="G6413" s="521"/>
    </row>
    <row r="6414" spans="1:7">
      <c r="A6414" s="521"/>
      <c r="B6414" s="521"/>
      <c r="C6414" s="525"/>
      <c r="D6414" s="521"/>
      <c r="E6414" s="521"/>
      <c r="F6414" s="526"/>
      <c r="G6414" s="521"/>
    </row>
    <row r="6415" spans="1:7">
      <c r="A6415" s="521"/>
      <c r="B6415" s="521"/>
      <c r="C6415" s="525"/>
      <c r="D6415" s="521"/>
      <c r="E6415" s="521"/>
      <c r="F6415" s="526"/>
      <c r="G6415" s="521"/>
    </row>
    <row r="6416" spans="1:7">
      <c r="A6416" s="521"/>
      <c r="B6416" s="521"/>
      <c r="C6416" s="525"/>
      <c r="D6416" s="521"/>
      <c r="E6416" s="521"/>
      <c r="F6416" s="526"/>
      <c r="G6416" s="521"/>
    </row>
    <row r="6417" spans="1:7">
      <c r="A6417" s="521"/>
      <c r="B6417" s="521"/>
      <c r="C6417" s="525"/>
      <c r="D6417" s="521"/>
      <c r="E6417" s="521"/>
      <c r="F6417" s="526"/>
      <c r="G6417" s="521"/>
    </row>
    <row r="6418" spans="1:7">
      <c r="A6418" s="521"/>
      <c r="B6418" s="521"/>
      <c r="C6418" s="525"/>
      <c r="D6418" s="521"/>
      <c r="E6418" s="521"/>
      <c r="F6418" s="526"/>
      <c r="G6418" s="521"/>
    </row>
    <row r="6419" spans="1:7">
      <c r="A6419" s="521"/>
      <c r="B6419" s="521"/>
      <c r="C6419" s="525"/>
      <c r="D6419" s="521"/>
      <c r="E6419" s="521"/>
      <c r="F6419" s="526"/>
      <c r="G6419" s="521"/>
    </row>
    <row r="6420" spans="1:7">
      <c r="A6420" s="521"/>
      <c r="B6420" s="521"/>
      <c r="C6420" s="525"/>
      <c r="D6420" s="521"/>
      <c r="E6420" s="521"/>
      <c r="F6420" s="526"/>
      <c r="G6420" s="521"/>
    </row>
    <row r="6421" spans="1:7">
      <c r="A6421" s="521"/>
      <c r="B6421" s="521"/>
      <c r="C6421" s="525"/>
      <c r="D6421" s="521"/>
      <c r="E6421" s="521"/>
      <c r="F6421" s="526"/>
      <c r="G6421" s="521"/>
    </row>
    <row r="6422" spans="1:7">
      <c r="A6422" s="521"/>
      <c r="B6422" s="521"/>
      <c r="C6422" s="525"/>
      <c r="D6422" s="521"/>
      <c r="E6422" s="521"/>
      <c r="F6422" s="526"/>
      <c r="G6422" s="521"/>
    </row>
    <row r="6423" spans="1:7">
      <c r="A6423" s="521"/>
      <c r="B6423" s="521"/>
      <c r="C6423" s="525"/>
      <c r="D6423" s="521"/>
      <c r="E6423" s="521"/>
      <c r="F6423" s="526"/>
      <c r="G6423" s="521"/>
    </row>
    <row r="6424" spans="1:7">
      <c r="A6424" s="521"/>
      <c r="B6424" s="521"/>
      <c r="C6424" s="525"/>
      <c r="D6424" s="521"/>
      <c r="E6424" s="521"/>
      <c r="F6424" s="526"/>
      <c r="G6424" s="521"/>
    </row>
    <row r="6425" spans="1:7">
      <c r="A6425" s="521"/>
      <c r="B6425" s="521"/>
      <c r="C6425" s="525"/>
      <c r="D6425" s="521"/>
      <c r="E6425" s="521"/>
      <c r="F6425" s="526"/>
      <c r="G6425" s="521"/>
    </row>
    <row r="6426" spans="1:7">
      <c r="A6426" s="521"/>
      <c r="B6426" s="521"/>
      <c r="C6426" s="525"/>
      <c r="D6426" s="521"/>
      <c r="E6426" s="521"/>
      <c r="F6426" s="526"/>
      <c r="G6426" s="521"/>
    </row>
    <row r="6427" spans="1:7">
      <c r="A6427" s="521"/>
      <c r="B6427" s="521"/>
      <c r="C6427" s="525"/>
      <c r="D6427" s="521"/>
      <c r="E6427" s="521"/>
      <c r="F6427" s="526"/>
      <c r="G6427" s="521"/>
    </row>
    <row r="6428" spans="1:7">
      <c r="A6428" s="521"/>
      <c r="B6428" s="521"/>
      <c r="C6428" s="525"/>
      <c r="D6428" s="521"/>
      <c r="E6428" s="521"/>
      <c r="F6428" s="526"/>
      <c r="G6428" s="521"/>
    </row>
    <row r="6429" spans="1:7">
      <c r="A6429" s="521"/>
      <c r="B6429" s="521"/>
      <c r="C6429" s="525"/>
      <c r="D6429" s="521"/>
      <c r="E6429" s="521"/>
      <c r="F6429" s="526"/>
      <c r="G6429" s="521"/>
    </row>
    <row r="6430" spans="1:7">
      <c r="A6430" s="521"/>
      <c r="B6430" s="521"/>
      <c r="C6430" s="525"/>
      <c r="D6430" s="521"/>
      <c r="E6430" s="521"/>
      <c r="F6430" s="526"/>
      <c r="G6430" s="521"/>
    </row>
    <row r="6431" spans="1:7">
      <c r="A6431" s="521"/>
      <c r="B6431" s="521"/>
      <c r="C6431" s="525"/>
      <c r="D6431" s="521"/>
      <c r="E6431" s="521"/>
      <c r="F6431" s="526"/>
      <c r="G6431" s="521"/>
    </row>
    <row r="6432" spans="1:7">
      <c r="A6432" s="521"/>
      <c r="B6432" s="521"/>
      <c r="C6432" s="525"/>
      <c r="D6432" s="521"/>
      <c r="E6432" s="521"/>
      <c r="F6432" s="526"/>
      <c r="G6432" s="521"/>
    </row>
    <row r="6433" spans="1:7">
      <c r="A6433" s="521"/>
      <c r="B6433" s="521"/>
      <c r="C6433" s="525"/>
      <c r="D6433" s="521"/>
      <c r="E6433" s="521"/>
      <c r="F6433" s="526"/>
      <c r="G6433" s="521"/>
    </row>
    <row r="6434" spans="1:7">
      <c r="A6434" s="521"/>
      <c r="B6434" s="521"/>
      <c r="C6434" s="525"/>
      <c r="D6434" s="521"/>
      <c r="E6434" s="521"/>
      <c r="F6434" s="526"/>
      <c r="G6434" s="521"/>
    </row>
    <row r="6435" spans="1:7">
      <c r="A6435" s="521"/>
      <c r="B6435" s="521"/>
      <c r="C6435" s="525"/>
      <c r="D6435" s="521"/>
      <c r="E6435" s="521"/>
      <c r="F6435" s="526"/>
      <c r="G6435" s="521"/>
    </row>
    <row r="6436" spans="1:7">
      <c r="A6436" s="521"/>
      <c r="B6436" s="521"/>
      <c r="C6436" s="525"/>
      <c r="D6436" s="521"/>
      <c r="E6436" s="521"/>
      <c r="F6436" s="526"/>
      <c r="G6436" s="521"/>
    </row>
    <row r="6437" spans="1:7">
      <c r="A6437" s="521"/>
      <c r="B6437" s="521"/>
      <c r="C6437" s="525"/>
      <c r="D6437" s="521"/>
      <c r="E6437" s="521"/>
      <c r="F6437" s="526"/>
      <c r="G6437" s="521"/>
    </row>
    <row r="6438" spans="1:7">
      <c r="A6438" s="521"/>
      <c r="B6438" s="521"/>
      <c r="C6438" s="525"/>
      <c r="D6438" s="521"/>
      <c r="E6438" s="521"/>
      <c r="F6438" s="526"/>
      <c r="G6438" s="521"/>
    </row>
    <row r="6439" spans="1:7">
      <c r="A6439" s="521"/>
      <c r="B6439" s="521"/>
      <c r="C6439" s="525"/>
      <c r="D6439" s="521"/>
      <c r="E6439" s="521"/>
      <c r="F6439" s="526"/>
      <c r="G6439" s="521"/>
    </row>
    <row r="6440" spans="1:7">
      <c r="A6440" s="521"/>
      <c r="B6440" s="521"/>
      <c r="C6440" s="525"/>
      <c r="D6440" s="521"/>
      <c r="E6440" s="521"/>
      <c r="F6440" s="526"/>
      <c r="G6440" s="521"/>
    </row>
    <row r="6441" spans="1:7">
      <c r="A6441" s="521"/>
      <c r="B6441" s="521"/>
      <c r="C6441" s="525"/>
      <c r="D6441" s="521"/>
      <c r="E6441" s="521"/>
      <c r="F6441" s="526"/>
      <c r="G6441" s="521"/>
    </row>
    <row r="6442" spans="1:7">
      <c r="A6442" s="521"/>
      <c r="B6442" s="521"/>
      <c r="C6442" s="525"/>
      <c r="D6442" s="521"/>
      <c r="E6442" s="521"/>
      <c r="F6442" s="526"/>
      <c r="G6442" s="521"/>
    </row>
    <row r="6443" spans="1:7">
      <c r="A6443" s="521"/>
      <c r="B6443" s="521"/>
      <c r="C6443" s="525"/>
      <c r="D6443" s="521"/>
      <c r="E6443" s="521"/>
      <c r="F6443" s="526"/>
      <c r="G6443" s="521"/>
    </row>
    <row r="6444" spans="1:7">
      <c r="A6444" s="521"/>
      <c r="B6444" s="521"/>
      <c r="C6444" s="525"/>
      <c r="D6444" s="521"/>
      <c r="E6444" s="521"/>
      <c r="F6444" s="526"/>
      <c r="G6444" s="521"/>
    </row>
    <row r="6445" spans="1:7">
      <c r="A6445" s="521"/>
      <c r="B6445" s="521"/>
      <c r="C6445" s="525"/>
      <c r="D6445" s="521"/>
      <c r="E6445" s="521"/>
      <c r="F6445" s="526"/>
      <c r="G6445" s="521"/>
    </row>
    <row r="6446" spans="1:7">
      <c r="A6446" s="521"/>
      <c r="B6446" s="521"/>
      <c r="C6446" s="525"/>
      <c r="D6446" s="521"/>
      <c r="E6446" s="521"/>
      <c r="F6446" s="526"/>
      <c r="G6446" s="521"/>
    </row>
    <row r="6447" spans="1:7">
      <c r="A6447" s="521"/>
      <c r="B6447" s="521"/>
      <c r="C6447" s="525"/>
      <c r="D6447" s="521"/>
      <c r="E6447" s="521"/>
      <c r="F6447" s="526"/>
      <c r="G6447" s="521"/>
    </row>
    <row r="6448" spans="1:7">
      <c r="A6448" s="521"/>
      <c r="B6448" s="521"/>
      <c r="C6448" s="525"/>
      <c r="D6448" s="521"/>
      <c r="E6448" s="521"/>
      <c r="F6448" s="526"/>
      <c r="G6448" s="521"/>
    </row>
    <row r="6449" spans="1:7">
      <c r="A6449" s="521"/>
      <c r="B6449" s="521"/>
      <c r="C6449" s="525"/>
      <c r="D6449" s="521"/>
      <c r="E6449" s="521"/>
      <c r="F6449" s="526"/>
      <c r="G6449" s="521"/>
    </row>
    <row r="6450" spans="1:7">
      <c r="A6450" s="521"/>
      <c r="B6450" s="521"/>
      <c r="C6450" s="525"/>
      <c r="D6450" s="521"/>
      <c r="E6450" s="521"/>
      <c r="F6450" s="526"/>
      <c r="G6450" s="521"/>
    </row>
    <row r="6451" spans="1:7">
      <c r="A6451" s="521"/>
      <c r="B6451" s="521"/>
      <c r="C6451" s="525"/>
      <c r="D6451" s="521"/>
      <c r="E6451" s="521"/>
      <c r="F6451" s="526"/>
      <c r="G6451" s="521"/>
    </row>
    <row r="6452" spans="1:7">
      <c r="A6452" s="521"/>
      <c r="B6452" s="521"/>
      <c r="C6452" s="525"/>
      <c r="D6452" s="521"/>
      <c r="E6452" s="521"/>
      <c r="F6452" s="526"/>
      <c r="G6452" s="521"/>
    </row>
    <row r="6453" spans="1:7">
      <c r="A6453" s="521"/>
      <c r="B6453" s="521"/>
      <c r="C6453" s="525"/>
      <c r="D6453" s="521"/>
      <c r="E6453" s="521"/>
      <c r="F6453" s="526"/>
      <c r="G6453" s="521"/>
    </row>
    <row r="6454" spans="1:7">
      <c r="A6454" s="521"/>
      <c r="B6454" s="521"/>
      <c r="C6454" s="525"/>
      <c r="D6454" s="521"/>
      <c r="E6454" s="521"/>
      <c r="F6454" s="526"/>
      <c r="G6454" s="521"/>
    </row>
    <row r="6455" spans="1:7">
      <c r="A6455" s="521"/>
      <c r="B6455" s="521"/>
      <c r="C6455" s="525"/>
      <c r="D6455" s="521"/>
      <c r="E6455" s="521"/>
      <c r="F6455" s="526"/>
      <c r="G6455" s="521"/>
    </row>
    <row r="6456" spans="1:7">
      <c r="A6456" s="521"/>
      <c r="B6456" s="521"/>
      <c r="C6456" s="525"/>
      <c r="D6456" s="521"/>
      <c r="E6456" s="521"/>
      <c r="F6456" s="526"/>
      <c r="G6456" s="521"/>
    </row>
    <row r="6457" spans="1:7">
      <c r="A6457" s="521"/>
      <c r="B6457" s="521"/>
      <c r="C6457" s="525"/>
      <c r="D6457" s="521"/>
      <c r="E6457" s="521"/>
      <c r="F6457" s="526"/>
      <c r="G6457" s="521"/>
    </row>
    <row r="6458" spans="1:7">
      <c r="A6458" s="521"/>
      <c r="B6458" s="521"/>
      <c r="C6458" s="525"/>
      <c r="D6458" s="521"/>
      <c r="E6458" s="521"/>
      <c r="F6458" s="526"/>
      <c r="G6458" s="521"/>
    </row>
    <row r="6459" spans="1:7">
      <c r="A6459" s="521"/>
      <c r="B6459" s="521"/>
      <c r="C6459" s="525"/>
      <c r="D6459" s="521"/>
      <c r="E6459" s="521"/>
      <c r="F6459" s="526"/>
      <c r="G6459" s="521"/>
    </row>
    <row r="6460" spans="1:7">
      <c r="A6460" s="521"/>
      <c r="B6460" s="521"/>
      <c r="C6460" s="525"/>
      <c r="D6460" s="521"/>
      <c r="E6460" s="521"/>
      <c r="F6460" s="526"/>
      <c r="G6460" s="521"/>
    </row>
    <row r="6461" spans="1:7">
      <c r="A6461" s="521"/>
      <c r="B6461" s="521"/>
      <c r="C6461" s="525"/>
      <c r="D6461" s="521"/>
      <c r="E6461" s="521"/>
      <c r="F6461" s="526"/>
      <c r="G6461" s="521"/>
    </row>
    <row r="6462" spans="1:7">
      <c r="A6462" s="521"/>
      <c r="B6462" s="521"/>
      <c r="C6462" s="525"/>
      <c r="D6462" s="521"/>
      <c r="E6462" s="521"/>
      <c r="F6462" s="526"/>
      <c r="G6462" s="521"/>
    </row>
    <row r="6463" spans="1:7">
      <c r="A6463" s="521"/>
      <c r="B6463" s="521"/>
      <c r="C6463" s="525"/>
      <c r="D6463" s="521"/>
      <c r="E6463" s="521"/>
      <c r="F6463" s="526"/>
      <c r="G6463" s="521"/>
    </row>
    <row r="6464" spans="1:7">
      <c r="A6464" s="521"/>
      <c r="B6464" s="521"/>
      <c r="C6464" s="525"/>
      <c r="D6464" s="521"/>
      <c r="E6464" s="521"/>
      <c r="F6464" s="526"/>
      <c r="G6464" s="521"/>
    </row>
    <row r="6465" spans="1:7">
      <c r="A6465" s="521"/>
      <c r="B6465" s="521"/>
      <c r="C6465" s="525"/>
      <c r="D6465" s="521"/>
      <c r="E6465" s="521"/>
      <c r="F6465" s="526"/>
      <c r="G6465" s="521"/>
    </row>
    <row r="6466" spans="1:7">
      <c r="A6466" s="521"/>
      <c r="B6466" s="521"/>
      <c r="C6466" s="525"/>
      <c r="D6466" s="521"/>
      <c r="E6466" s="521"/>
      <c r="F6466" s="526"/>
      <c r="G6466" s="521"/>
    </row>
    <row r="6467" spans="1:7">
      <c r="A6467" s="521"/>
      <c r="B6467" s="521"/>
      <c r="C6467" s="525"/>
      <c r="D6467" s="521"/>
      <c r="E6467" s="521"/>
      <c r="F6467" s="526"/>
      <c r="G6467" s="521"/>
    </row>
    <row r="6468" spans="1:7">
      <c r="A6468" s="521"/>
      <c r="B6468" s="521"/>
      <c r="C6468" s="525"/>
      <c r="D6468" s="521"/>
      <c r="E6468" s="521"/>
      <c r="F6468" s="526"/>
      <c r="G6468" s="521"/>
    </row>
    <row r="6469" spans="1:7">
      <c r="A6469" s="521"/>
      <c r="B6469" s="521"/>
      <c r="C6469" s="525"/>
      <c r="D6469" s="521"/>
      <c r="E6469" s="521"/>
      <c r="F6469" s="526"/>
      <c r="G6469" s="521"/>
    </row>
    <row r="6470" spans="1:7">
      <c r="A6470" s="521"/>
      <c r="B6470" s="521"/>
      <c r="C6470" s="525"/>
      <c r="D6470" s="521"/>
      <c r="E6470" s="521"/>
      <c r="F6470" s="526"/>
      <c r="G6470" s="521"/>
    </row>
    <row r="6471" spans="1:7">
      <c r="A6471" s="521"/>
      <c r="B6471" s="521"/>
      <c r="C6471" s="525"/>
      <c r="D6471" s="521"/>
      <c r="E6471" s="521"/>
      <c r="F6471" s="526"/>
      <c r="G6471" s="521"/>
    </row>
    <row r="6472" spans="1:7">
      <c r="A6472" s="521"/>
      <c r="B6472" s="521"/>
      <c r="C6472" s="525"/>
      <c r="D6472" s="521"/>
      <c r="E6472" s="521"/>
      <c r="F6472" s="526"/>
      <c r="G6472" s="521"/>
    </row>
    <row r="6473" spans="1:7">
      <c r="A6473" s="521"/>
      <c r="B6473" s="521"/>
      <c r="C6473" s="525"/>
      <c r="D6473" s="521"/>
      <c r="E6473" s="521"/>
      <c r="F6473" s="526"/>
      <c r="G6473" s="521"/>
    </row>
    <row r="6474" spans="1:7">
      <c r="A6474" s="521"/>
      <c r="B6474" s="521"/>
      <c r="C6474" s="525"/>
      <c r="D6474" s="521"/>
      <c r="E6474" s="521"/>
      <c r="F6474" s="526"/>
      <c r="G6474" s="521"/>
    </row>
    <row r="6475" spans="1:7">
      <c r="A6475" s="521"/>
      <c r="B6475" s="521"/>
      <c r="C6475" s="525"/>
      <c r="D6475" s="521"/>
      <c r="E6475" s="521"/>
      <c r="F6475" s="526"/>
      <c r="G6475" s="521"/>
    </row>
    <row r="6476" spans="1:7">
      <c r="A6476" s="521"/>
      <c r="B6476" s="521"/>
      <c r="C6476" s="525"/>
      <c r="D6476" s="521"/>
      <c r="E6476" s="521"/>
      <c r="F6476" s="526"/>
      <c r="G6476" s="521"/>
    </row>
    <row r="6477" spans="1:7">
      <c r="A6477" s="521"/>
      <c r="B6477" s="521"/>
      <c r="C6477" s="525"/>
      <c r="D6477" s="521"/>
      <c r="E6477" s="521"/>
      <c r="F6477" s="526"/>
      <c r="G6477" s="521"/>
    </row>
    <row r="6478" spans="1:7">
      <c r="A6478" s="521"/>
      <c r="B6478" s="521"/>
      <c r="C6478" s="525"/>
      <c r="D6478" s="521"/>
      <c r="E6478" s="521"/>
      <c r="F6478" s="526"/>
      <c r="G6478" s="521"/>
    </row>
    <row r="6479" spans="1:7">
      <c r="A6479" s="521"/>
      <c r="B6479" s="521"/>
      <c r="C6479" s="525"/>
      <c r="D6479" s="521"/>
      <c r="E6479" s="521"/>
      <c r="F6479" s="526"/>
      <c r="G6479" s="521"/>
    </row>
    <row r="6480" spans="1:7">
      <c r="A6480" s="521"/>
      <c r="B6480" s="521"/>
      <c r="C6480" s="525"/>
      <c r="D6480" s="521"/>
      <c r="E6480" s="521"/>
      <c r="F6480" s="526"/>
      <c r="G6480" s="521"/>
    </row>
    <row r="6481" spans="1:7">
      <c r="A6481" s="521"/>
      <c r="B6481" s="521"/>
      <c r="C6481" s="525"/>
      <c r="D6481" s="521"/>
      <c r="E6481" s="521"/>
      <c r="F6481" s="526"/>
      <c r="G6481" s="521"/>
    </row>
    <row r="6482" spans="1:7">
      <c r="A6482" s="521"/>
      <c r="B6482" s="521"/>
      <c r="C6482" s="525"/>
      <c r="D6482" s="521"/>
      <c r="E6482" s="521"/>
      <c r="F6482" s="526"/>
      <c r="G6482" s="521"/>
    </row>
    <row r="6483" spans="1:7">
      <c r="A6483" s="521"/>
      <c r="B6483" s="521"/>
      <c r="C6483" s="525"/>
      <c r="D6483" s="521"/>
      <c r="E6483" s="521"/>
      <c r="F6483" s="526"/>
      <c r="G6483" s="521"/>
    </row>
    <row r="6484" spans="1:7">
      <c r="A6484" s="521"/>
      <c r="B6484" s="521"/>
      <c r="C6484" s="525"/>
      <c r="D6484" s="521"/>
      <c r="E6484" s="521"/>
      <c r="F6484" s="526"/>
      <c r="G6484" s="521"/>
    </row>
    <row r="6485" spans="1:7">
      <c r="A6485" s="521"/>
      <c r="B6485" s="521"/>
      <c r="C6485" s="525"/>
      <c r="D6485" s="521"/>
      <c r="E6485" s="521"/>
      <c r="F6485" s="526"/>
      <c r="G6485" s="521"/>
    </row>
    <row r="6486" spans="1:7">
      <c r="A6486" s="521"/>
      <c r="B6486" s="521"/>
      <c r="C6486" s="525"/>
      <c r="D6486" s="521"/>
      <c r="E6486" s="521"/>
      <c r="F6486" s="526"/>
      <c r="G6486" s="521"/>
    </row>
    <row r="6487" spans="1:7">
      <c r="A6487" s="521"/>
      <c r="B6487" s="521"/>
      <c r="C6487" s="525"/>
      <c r="D6487" s="521"/>
      <c r="E6487" s="521"/>
      <c r="F6487" s="526"/>
      <c r="G6487" s="521"/>
    </row>
    <row r="6488" spans="1:7">
      <c r="A6488" s="521"/>
      <c r="B6488" s="521"/>
      <c r="C6488" s="525"/>
      <c r="D6488" s="521"/>
      <c r="E6488" s="521"/>
      <c r="F6488" s="526"/>
      <c r="G6488" s="521"/>
    </row>
    <row r="6489" spans="1:7">
      <c r="A6489" s="521"/>
      <c r="B6489" s="521"/>
      <c r="C6489" s="525"/>
      <c r="D6489" s="521"/>
      <c r="E6489" s="521"/>
      <c r="F6489" s="526"/>
      <c r="G6489" s="521"/>
    </row>
    <row r="6490" spans="1:7">
      <c r="A6490" s="521"/>
      <c r="B6490" s="521"/>
      <c r="C6490" s="525"/>
      <c r="D6490" s="521"/>
      <c r="E6490" s="521"/>
      <c r="F6490" s="526"/>
      <c r="G6490" s="521"/>
    </row>
    <row r="6491" spans="1:7">
      <c r="A6491" s="521"/>
      <c r="B6491" s="521"/>
      <c r="C6491" s="525"/>
      <c r="D6491" s="521"/>
      <c r="E6491" s="521"/>
      <c r="F6491" s="526"/>
      <c r="G6491" s="521"/>
    </row>
    <row r="6492" spans="1:7">
      <c r="A6492" s="521"/>
      <c r="B6492" s="521"/>
      <c r="C6492" s="525"/>
      <c r="D6492" s="521"/>
      <c r="E6492" s="521"/>
      <c r="F6492" s="526"/>
      <c r="G6492" s="521"/>
    </row>
    <row r="6493" spans="1:7">
      <c r="A6493" s="521"/>
      <c r="B6493" s="521"/>
      <c r="C6493" s="525"/>
      <c r="D6493" s="521"/>
      <c r="E6493" s="521"/>
      <c r="F6493" s="526"/>
      <c r="G6493" s="521"/>
    </row>
    <row r="6494" spans="1:7">
      <c r="A6494" s="521"/>
      <c r="B6494" s="521"/>
      <c r="C6494" s="525"/>
      <c r="D6494" s="521"/>
      <c r="E6494" s="521"/>
      <c r="F6494" s="526"/>
      <c r="G6494" s="521"/>
    </row>
    <row r="6495" spans="1:7">
      <c r="A6495" s="521"/>
      <c r="B6495" s="521"/>
      <c r="C6495" s="525"/>
      <c r="D6495" s="521"/>
      <c r="E6495" s="521"/>
      <c r="F6495" s="526"/>
      <c r="G6495" s="521"/>
    </row>
    <row r="6496" spans="1:7">
      <c r="A6496" s="521"/>
      <c r="B6496" s="521"/>
      <c r="C6496" s="525"/>
      <c r="D6496" s="521"/>
      <c r="E6496" s="521"/>
      <c r="F6496" s="526"/>
      <c r="G6496" s="521"/>
    </row>
    <row r="6497" spans="1:7">
      <c r="A6497" s="521"/>
      <c r="B6497" s="521"/>
      <c r="C6497" s="525"/>
      <c r="D6497" s="521"/>
      <c r="E6497" s="521"/>
      <c r="F6497" s="526"/>
      <c r="G6497" s="521"/>
    </row>
    <row r="6498" spans="1:7">
      <c r="A6498" s="521"/>
      <c r="B6498" s="521"/>
      <c r="C6498" s="525"/>
      <c r="D6498" s="521"/>
      <c r="E6498" s="521"/>
      <c r="F6498" s="526"/>
      <c r="G6498" s="521"/>
    </row>
    <row r="6499" spans="1:7">
      <c r="A6499" s="521"/>
      <c r="B6499" s="521"/>
      <c r="C6499" s="525"/>
      <c r="D6499" s="521"/>
      <c r="E6499" s="521"/>
      <c r="F6499" s="526"/>
      <c r="G6499" s="521"/>
    </row>
    <row r="6500" spans="1:7">
      <c r="A6500" s="521"/>
      <c r="B6500" s="521"/>
      <c r="C6500" s="525"/>
      <c r="D6500" s="521"/>
      <c r="E6500" s="521"/>
      <c r="F6500" s="526"/>
      <c r="G6500" s="521"/>
    </row>
    <row r="6501" spans="1:7">
      <c r="A6501" s="521"/>
      <c r="B6501" s="521"/>
      <c r="C6501" s="525"/>
      <c r="D6501" s="521"/>
      <c r="E6501" s="521"/>
      <c r="F6501" s="526"/>
      <c r="G6501" s="521"/>
    </row>
    <row r="6502" spans="1:7">
      <c r="A6502" s="521"/>
      <c r="B6502" s="521"/>
      <c r="C6502" s="525"/>
      <c r="D6502" s="521"/>
      <c r="E6502" s="521"/>
      <c r="F6502" s="526"/>
      <c r="G6502" s="521"/>
    </row>
    <row r="6503" spans="1:7">
      <c r="A6503" s="521"/>
      <c r="B6503" s="521"/>
      <c r="C6503" s="525"/>
      <c r="D6503" s="521"/>
      <c r="E6503" s="521"/>
      <c r="F6503" s="526"/>
      <c r="G6503" s="521"/>
    </row>
    <row r="6504" spans="1:7">
      <c r="A6504" s="521"/>
      <c r="B6504" s="521"/>
      <c r="C6504" s="525"/>
      <c r="D6504" s="521"/>
      <c r="E6504" s="521"/>
      <c r="F6504" s="526"/>
      <c r="G6504" s="521"/>
    </row>
    <row r="6505" spans="1:7">
      <c r="A6505" s="521"/>
      <c r="B6505" s="521"/>
      <c r="C6505" s="525"/>
      <c r="D6505" s="521"/>
      <c r="E6505" s="521"/>
      <c r="F6505" s="526"/>
      <c r="G6505" s="521"/>
    </row>
    <row r="6506" spans="1:7">
      <c r="A6506" s="521"/>
      <c r="B6506" s="521"/>
      <c r="C6506" s="525"/>
      <c r="D6506" s="521"/>
      <c r="E6506" s="521"/>
      <c r="F6506" s="526"/>
      <c r="G6506" s="521"/>
    </row>
    <row r="6507" spans="1:7">
      <c r="A6507" s="521"/>
      <c r="B6507" s="521"/>
      <c r="C6507" s="525"/>
      <c r="D6507" s="521"/>
      <c r="E6507" s="521"/>
      <c r="F6507" s="526"/>
      <c r="G6507" s="521"/>
    </row>
    <row r="6508" spans="1:7">
      <c r="A6508" s="521"/>
      <c r="B6508" s="521"/>
      <c r="C6508" s="525"/>
      <c r="D6508" s="521"/>
      <c r="E6508" s="521"/>
      <c r="F6508" s="526"/>
      <c r="G6508" s="521"/>
    </row>
    <row r="6509" spans="1:7">
      <c r="A6509" s="521"/>
      <c r="B6509" s="521"/>
      <c r="C6509" s="525"/>
      <c r="D6509" s="521"/>
      <c r="E6509" s="521"/>
      <c r="F6509" s="526"/>
      <c r="G6509" s="521"/>
    </row>
    <row r="6510" spans="1:7">
      <c r="A6510" s="521"/>
      <c r="B6510" s="521"/>
      <c r="C6510" s="525"/>
      <c r="D6510" s="521"/>
      <c r="E6510" s="521"/>
      <c r="F6510" s="526"/>
      <c r="G6510" s="521"/>
    </row>
    <row r="6511" spans="1:7">
      <c r="A6511" s="521"/>
      <c r="B6511" s="521"/>
      <c r="C6511" s="525"/>
      <c r="D6511" s="521"/>
      <c r="E6511" s="521"/>
      <c r="F6511" s="526"/>
      <c r="G6511" s="521"/>
    </row>
    <row r="6512" spans="1:7">
      <c r="A6512" s="521"/>
      <c r="B6512" s="521"/>
      <c r="C6512" s="525"/>
      <c r="D6512" s="521"/>
      <c r="E6512" s="521"/>
      <c r="F6512" s="526"/>
      <c r="G6512" s="521"/>
    </row>
    <row r="6513" spans="1:7">
      <c r="A6513" s="521"/>
      <c r="B6513" s="521"/>
      <c r="C6513" s="525"/>
      <c r="D6513" s="521"/>
      <c r="E6513" s="521"/>
      <c r="F6513" s="526"/>
      <c r="G6513" s="521"/>
    </row>
    <row r="6514" spans="1:7">
      <c r="A6514" s="521"/>
      <c r="B6514" s="521"/>
      <c r="C6514" s="525"/>
      <c r="D6514" s="521"/>
      <c r="E6514" s="521"/>
      <c r="F6514" s="526"/>
      <c r="G6514" s="521"/>
    </row>
    <row r="6515" spans="1:7">
      <c r="A6515" s="521"/>
      <c r="B6515" s="521"/>
      <c r="C6515" s="525"/>
      <c r="D6515" s="521"/>
      <c r="E6515" s="521"/>
      <c r="F6515" s="526"/>
      <c r="G6515" s="521"/>
    </row>
    <row r="6516" spans="1:7">
      <c r="A6516" s="521"/>
      <c r="B6516" s="521"/>
      <c r="C6516" s="525"/>
      <c r="D6516" s="521"/>
      <c r="E6516" s="521"/>
      <c r="F6516" s="526"/>
      <c r="G6516" s="521"/>
    </row>
    <row r="6517" spans="1:7">
      <c r="A6517" s="521"/>
      <c r="B6517" s="521"/>
      <c r="C6517" s="525"/>
      <c r="D6517" s="521"/>
      <c r="E6517" s="521"/>
      <c r="F6517" s="526"/>
      <c r="G6517" s="521"/>
    </row>
    <row r="6518" spans="1:7">
      <c r="A6518" s="521"/>
      <c r="B6518" s="521"/>
      <c r="C6518" s="525"/>
      <c r="D6518" s="521"/>
      <c r="E6518" s="521"/>
      <c r="F6518" s="526"/>
      <c r="G6518" s="521"/>
    </row>
    <row r="6519" spans="1:7">
      <c r="A6519" s="521"/>
      <c r="B6519" s="521"/>
      <c r="C6519" s="525"/>
      <c r="D6519" s="521"/>
      <c r="E6519" s="521"/>
      <c r="F6519" s="526"/>
      <c r="G6519" s="521"/>
    </row>
    <row r="6520" spans="1:7">
      <c r="A6520" s="521"/>
      <c r="B6520" s="521"/>
      <c r="C6520" s="525"/>
      <c r="D6520" s="521"/>
      <c r="E6520" s="521"/>
      <c r="F6520" s="526"/>
      <c r="G6520" s="521"/>
    </row>
    <row r="6521" spans="1:7">
      <c r="A6521" s="521"/>
      <c r="B6521" s="521"/>
      <c r="C6521" s="525"/>
      <c r="D6521" s="521"/>
      <c r="E6521" s="521"/>
      <c r="F6521" s="526"/>
      <c r="G6521" s="521"/>
    </row>
    <row r="6522" spans="1:7">
      <c r="A6522" s="521"/>
      <c r="B6522" s="521"/>
      <c r="C6522" s="525"/>
      <c r="D6522" s="521"/>
      <c r="E6522" s="521"/>
      <c r="F6522" s="526"/>
      <c r="G6522" s="521"/>
    </row>
    <row r="6523" spans="1:7">
      <c r="A6523" s="521"/>
      <c r="B6523" s="521"/>
      <c r="C6523" s="525"/>
      <c r="D6523" s="521"/>
      <c r="E6523" s="521"/>
      <c r="F6523" s="526"/>
      <c r="G6523" s="521"/>
    </row>
    <row r="6524" spans="1:7">
      <c r="A6524" s="521"/>
      <c r="B6524" s="521"/>
      <c r="C6524" s="525"/>
      <c r="D6524" s="521"/>
      <c r="E6524" s="521"/>
      <c r="F6524" s="526"/>
      <c r="G6524" s="521"/>
    </row>
    <row r="6525" spans="1:7">
      <c r="A6525" s="521"/>
      <c r="B6525" s="521"/>
      <c r="C6525" s="525"/>
      <c r="D6525" s="521"/>
      <c r="E6525" s="521"/>
      <c r="F6525" s="526"/>
      <c r="G6525" s="521"/>
    </row>
    <row r="6526" spans="1:7">
      <c r="A6526" s="521"/>
      <c r="B6526" s="521"/>
      <c r="C6526" s="525"/>
      <c r="D6526" s="521"/>
      <c r="E6526" s="521"/>
      <c r="F6526" s="526"/>
      <c r="G6526" s="521"/>
    </row>
    <row r="6527" spans="1:7">
      <c r="A6527" s="521"/>
      <c r="B6527" s="521"/>
      <c r="C6527" s="525"/>
      <c r="D6527" s="521"/>
      <c r="E6527" s="521"/>
      <c r="F6527" s="526"/>
      <c r="G6527" s="521"/>
    </row>
    <row r="6528" spans="1:7">
      <c r="A6528" s="521"/>
      <c r="B6528" s="521"/>
      <c r="C6528" s="525"/>
      <c r="D6528" s="521"/>
      <c r="E6528" s="521"/>
      <c r="F6528" s="526"/>
      <c r="G6528" s="521"/>
    </row>
    <row r="6529" spans="1:7">
      <c r="A6529" s="521"/>
      <c r="B6529" s="521"/>
      <c r="C6529" s="525"/>
      <c r="D6529" s="521"/>
      <c r="E6529" s="521"/>
      <c r="F6529" s="526"/>
      <c r="G6529" s="521"/>
    </row>
    <row r="6530" spans="1:7">
      <c r="A6530" s="521"/>
      <c r="B6530" s="521"/>
      <c r="C6530" s="525"/>
      <c r="D6530" s="521"/>
      <c r="E6530" s="521"/>
      <c r="F6530" s="526"/>
      <c r="G6530" s="521"/>
    </row>
    <row r="6531" spans="1:7">
      <c r="A6531" s="521"/>
      <c r="B6531" s="521"/>
      <c r="C6531" s="525"/>
      <c r="D6531" s="521"/>
      <c r="E6531" s="521"/>
      <c r="F6531" s="526"/>
      <c r="G6531" s="521"/>
    </row>
    <row r="6532" spans="1:7">
      <c r="A6532" s="521"/>
      <c r="B6532" s="521"/>
      <c r="C6532" s="525"/>
      <c r="D6532" s="521"/>
      <c r="E6532" s="521"/>
      <c r="F6532" s="526"/>
      <c r="G6532" s="521"/>
    </row>
    <row r="6533" spans="1:7">
      <c r="A6533" s="521"/>
      <c r="B6533" s="521"/>
      <c r="C6533" s="525"/>
      <c r="D6533" s="521"/>
      <c r="E6533" s="521"/>
      <c r="F6533" s="526"/>
      <c r="G6533" s="521"/>
    </row>
    <row r="6534" spans="1:7">
      <c r="A6534" s="521"/>
      <c r="B6534" s="521"/>
      <c r="C6534" s="525"/>
      <c r="D6534" s="521"/>
      <c r="E6534" s="521"/>
      <c r="F6534" s="526"/>
      <c r="G6534" s="521"/>
    </row>
    <row r="6535" spans="1:7">
      <c r="A6535" s="521"/>
      <c r="B6535" s="521"/>
      <c r="C6535" s="525"/>
      <c r="D6535" s="521"/>
      <c r="E6535" s="521"/>
      <c r="F6535" s="526"/>
      <c r="G6535" s="521"/>
    </row>
    <row r="6536" spans="1:7">
      <c r="A6536" s="521"/>
      <c r="B6536" s="521"/>
      <c r="C6536" s="525"/>
      <c r="D6536" s="521"/>
      <c r="E6536" s="521"/>
      <c r="F6536" s="526"/>
      <c r="G6536" s="521"/>
    </row>
    <row r="6537" spans="1:7">
      <c r="A6537" s="521"/>
      <c r="B6537" s="521"/>
      <c r="C6537" s="525"/>
      <c r="D6537" s="521"/>
      <c r="E6537" s="521"/>
      <c r="F6537" s="526"/>
      <c r="G6537" s="521"/>
    </row>
    <row r="6538" spans="1:7">
      <c r="A6538" s="521"/>
      <c r="B6538" s="521"/>
      <c r="C6538" s="525"/>
      <c r="D6538" s="521"/>
      <c r="E6538" s="521"/>
      <c r="F6538" s="526"/>
      <c r="G6538" s="521"/>
    </row>
    <row r="6539" spans="1:7">
      <c r="A6539" s="521"/>
      <c r="B6539" s="521"/>
      <c r="C6539" s="525"/>
      <c r="D6539" s="521"/>
      <c r="E6539" s="521"/>
      <c r="F6539" s="526"/>
      <c r="G6539" s="521"/>
    </row>
    <row r="6540" spans="1:7">
      <c r="A6540" s="521"/>
      <c r="B6540" s="521"/>
      <c r="C6540" s="525"/>
      <c r="D6540" s="521"/>
      <c r="E6540" s="521"/>
      <c r="F6540" s="526"/>
      <c r="G6540" s="521"/>
    </row>
    <row r="6541" spans="1:7">
      <c r="A6541" s="521"/>
      <c r="B6541" s="521"/>
      <c r="C6541" s="525"/>
      <c r="D6541" s="521"/>
      <c r="E6541" s="521"/>
      <c r="F6541" s="526"/>
      <c r="G6541" s="521"/>
    </row>
    <row r="6542" spans="1:7">
      <c r="A6542" s="521"/>
      <c r="B6542" s="521"/>
      <c r="C6542" s="525"/>
      <c r="D6542" s="521"/>
      <c r="E6542" s="521"/>
      <c r="F6542" s="526"/>
      <c r="G6542" s="521"/>
    </row>
    <row r="6543" spans="1:7">
      <c r="A6543" s="521"/>
      <c r="B6543" s="521"/>
      <c r="C6543" s="525"/>
      <c r="D6543" s="521"/>
      <c r="E6543" s="521"/>
      <c r="F6543" s="526"/>
      <c r="G6543" s="521"/>
    </row>
    <row r="6544" spans="1:7">
      <c r="A6544" s="521"/>
      <c r="B6544" s="521"/>
      <c r="C6544" s="525"/>
      <c r="D6544" s="521"/>
      <c r="E6544" s="521"/>
      <c r="F6544" s="526"/>
      <c r="G6544" s="521"/>
    </row>
    <row r="6545" spans="1:7">
      <c r="A6545" s="521"/>
      <c r="B6545" s="521"/>
      <c r="C6545" s="525"/>
      <c r="D6545" s="521"/>
      <c r="E6545" s="521"/>
      <c r="F6545" s="526"/>
      <c r="G6545" s="521"/>
    </row>
    <row r="6546" spans="1:7">
      <c r="A6546" s="521"/>
      <c r="B6546" s="521"/>
      <c r="C6546" s="525"/>
      <c r="D6546" s="521"/>
      <c r="E6546" s="521"/>
      <c r="F6546" s="526"/>
      <c r="G6546" s="521"/>
    </row>
    <row r="6547" spans="1:7">
      <c r="A6547" s="521"/>
      <c r="B6547" s="521"/>
      <c r="C6547" s="525"/>
      <c r="D6547" s="521"/>
      <c r="E6547" s="521"/>
      <c r="F6547" s="526"/>
      <c r="G6547" s="521"/>
    </row>
    <row r="6548" spans="1:7">
      <c r="A6548" s="521"/>
      <c r="B6548" s="521"/>
      <c r="C6548" s="525"/>
      <c r="D6548" s="521"/>
      <c r="E6548" s="521"/>
      <c r="F6548" s="526"/>
      <c r="G6548" s="521"/>
    </row>
    <row r="6549" spans="1:7">
      <c r="A6549" s="521"/>
      <c r="B6549" s="521"/>
      <c r="C6549" s="525"/>
      <c r="D6549" s="521"/>
      <c r="E6549" s="521"/>
      <c r="F6549" s="526"/>
      <c r="G6549" s="521"/>
    </row>
    <row r="6550" spans="1:7">
      <c r="A6550" s="521"/>
      <c r="B6550" s="521"/>
      <c r="C6550" s="525"/>
      <c r="D6550" s="521"/>
      <c r="E6550" s="521"/>
      <c r="F6550" s="526"/>
      <c r="G6550" s="521"/>
    </row>
    <row r="6551" spans="1:7">
      <c r="A6551" s="521"/>
      <c r="B6551" s="521"/>
      <c r="C6551" s="525"/>
      <c r="D6551" s="521"/>
      <c r="E6551" s="521"/>
      <c r="F6551" s="526"/>
      <c r="G6551" s="521"/>
    </row>
    <row r="6552" spans="1:7">
      <c r="A6552" s="521"/>
      <c r="B6552" s="521"/>
      <c r="C6552" s="525"/>
      <c r="D6552" s="521"/>
      <c r="E6552" s="521"/>
      <c r="F6552" s="526"/>
      <c r="G6552" s="521"/>
    </row>
    <row r="6553" spans="1:7">
      <c r="A6553" s="521"/>
      <c r="B6553" s="521"/>
      <c r="C6553" s="525"/>
      <c r="D6553" s="521"/>
      <c r="E6553" s="521"/>
      <c r="F6553" s="526"/>
      <c r="G6553" s="521"/>
    </row>
    <row r="6554" spans="1:7">
      <c r="A6554" s="521"/>
      <c r="B6554" s="521"/>
      <c r="C6554" s="525"/>
      <c r="D6554" s="521"/>
      <c r="E6554" s="521"/>
      <c r="F6554" s="526"/>
      <c r="G6554" s="521"/>
    </row>
    <row r="6555" spans="1:7">
      <c r="A6555" s="521"/>
      <c r="B6555" s="521"/>
      <c r="C6555" s="525"/>
      <c r="D6555" s="521"/>
      <c r="E6555" s="521"/>
      <c r="F6555" s="526"/>
      <c r="G6555" s="521"/>
    </row>
    <row r="6556" spans="1:7">
      <c r="A6556" s="521"/>
      <c r="B6556" s="521"/>
      <c r="C6556" s="525"/>
      <c r="D6556" s="521"/>
      <c r="E6556" s="521"/>
      <c r="F6556" s="526"/>
      <c r="G6556" s="521"/>
    </row>
    <row r="6557" spans="1:7">
      <c r="A6557" s="521"/>
      <c r="B6557" s="521"/>
      <c r="C6557" s="525"/>
      <c r="D6557" s="521"/>
      <c r="E6557" s="521"/>
      <c r="F6557" s="526"/>
      <c r="G6557" s="521"/>
    </row>
    <row r="6558" spans="1:7">
      <c r="A6558" s="521"/>
      <c r="B6558" s="521"/>
      <c r="C6558" s="525"/>
      <c r="D6558" s="521"/>
      <c r="E6558" s="521"/>
      <c r="F6558" s="526"/>
      <c r="G6558" s="521"/>
    </row>
    <row r="6559" spans="1:7">
      <c r="A6559" s="521"/>
      <c r="B6559" s="521"/>
      <c r="C6559" s="525"/>
      <c r="D6559" s="521"/>
      <c r="E6559" s="521"/>
      <c r="F6559" s="526"/>
      <c r="G6559" s="521"/>
    </row>
    <row r="6560" spans="1:7">
      <c r="A6560" s="521"/>
      <c r="B6560" s="521"/>
      <c r="C6560" s="525"/>
      <c r="D6560" s="521"/>
      <c r="E6560" s="521"/>
      <c r="F6560" s="526"/>
      <c r="G6560" s="521"/>
    </row>
    <row r="6561" spans="1:7">
      <c r="A6561" s="521"/>
      <c r="B6561" s="521"/>
      <c r="C6561" s="525"/>
      <c r="D6561" s="521"/>
      <c r="E6561" s="521"/>
      <c r="F6561" s="526"/>
      <c r="G6561" s="521"/>
    </row>
    <row r="6562" spans="1:7">
      <c r="A6562" s="521"/>
      <c r="B6562" s="521"/>
      <c r="C6562" s="525"/>
      <c r="D6562" s="521"/>
      <c r="E6562" s="521"/>
      <c r="F6562" s="526"/>
      <c r="G6562" s="521"/>
    </row>
    <row r="6563" spans="1:7">
      <c r="A6563" s="521"/>
      <c r="B6563" s="521"/>
      <c r="C6563" s="525"/>
      <c r="D6563" s="521"/>
      <c r="E6563" s="521"/>
      <c r="F6563" s="526"/>
      <c r="G6563" s="521"/>
    </row>
    <row r="6564" spans="1:7">
      <c r="A6564" s="521"/>
      <c r="B6564" s="521"/>
      <c r="C6564" s="525"/>
      <c r="D6564" s="521"/>
      <c r="E6564" s="521"/>
      <c r="F6564" s="526"/>
      <c r="G6564" s="521"/>
    </row>
    <row r="6565" spans="1:7">
      <c r="A6565" s="521"/>
      <c r="B6565" s="521"/>
      <c r="C6565" s="525"/>
      <c r="D6565" s="521"/>
      <c r="E6565" s="521"/>
      <c r="F6565" s="526"/>
      <c r="G6565" s="521"/>
    </row>
    <row r="6566" spans="1:7">
      <c r="A6566" s="521"/>
      <c r="B6566" s="521"/>
      <c r="C6566" s="525"/>
      <c r="D6566" s="521"/>
      <c r="E6566" s="521"/>
      <c r="F6566" s="526"/>
      <c r="G6566" s="521"/>
    </row>
    <row r="6567" spans="1:7">
      <c r="A6567" s="521"/>
      <c r="B6567" s="521"/>
      <c r="C6567" s="525"/>
      <c r="D6567" s="521"/>
      <c r="E6567" s="521"/>
      <c r="F6567" s="526"/>
      <c r="G6567" s="521"/>
    </row>
    <row r="6568" spans="1:7">
      <c r="A6568" s="521"/>
      <c r="B6568" s="521"/>
      <c r="C6568" s="525"/>
      <c r="D6568" s="521"/>
      <c r="E6568" s="521"/>
      <c r="F6568" s="526"/>
      <c r="G6568" s="521"/>
    </row>
    <row r="6569" spans="1:7">
      <c r="A6569" s="521"/>
      <c r="B6569" s="521"/>
      <c r="C6569" s="525"/>
      <c r="D6569" s="521"/>
      <c r="E6569" s="521"/>
      <c r="F6569" s="526"/>
      <c r="G6569" s="521"/>
    </row>
    <row r="6570" spans="1:7">
      <c r="A6570" s="521"/>
      <c r="B6570" s="521"/>
      <c r="C6570" s="525"/>
      <c r="D6570" s="521"/>
      <c r="E6570" s="521"/>
      <c r="F6570" s="526"/>
      <c r="G6570" s="521"/>
    </row>
    <row r="6571" spans="1:7">
      <c r="A6571" s="521"/>
      <c r="B6571" s="521"/>
      <c r="C6571" s="525"/>
      <c r="D6571" s="521"/>
      <c r="E6571" s="521"/>
      <c r="F6571" s="526"/>
      <c r="G6571" s="521"/>
    </row>
    <row r="6572" spans="1:7">
      <c r="A6572" s="521"/>
      <c r="B6572" s="521"/>
      <c r="C6572" s="525"/>
      <c r="D6572" s="521"/>
      <c r="E6572" s="521"/>
      <c r="F6572" s="526"/>
      <c r="G6572" s="521"/>
    </row>
    <row r="6573" spans="1:7">
      <c r="A6573" s="521"/>
      <c r="B6573" s="521"/>
      <c r="C6573" s="525"/>
      <c r="D6573" s="521"/>
      <c r="E6573" s="521"/>
      <c r="F6573" s="526"/>
      <c r="G6573" s="521"/>
    </row>
    <row r="6574" spans="1:7">
      <c r="A6574" s="521"/>
      <c r="B6574" s="521"/>
      <c r="C6574" s="525"/>
      <c r="D6574" s="521"/>
      <c r="E6574" s="521"/>
      <c r="F6574" s="526"/>
      <c r="G6574" s="521"/>
    </row>
    <row r="6575" spans="1:7">
      <c r="A6575" s="521"/>
      <c r="B6575" s="521"/>
      <c r="C6575" s="525"/>
      <c r="D6575" s="521"/>
      <c r="E6575" s="521"/>
      <c r="F6575" s="526"/>
      <c r="G6575" s="521"/>
    </row>
    <row r="6576" spans="1:7">
      <c r="A6576" s="521"/>
      <c r="B6576" s="521"/>
      <c r="C6576" s="525"/>
      <c r="D6576" s="521"/>
      <c r="E6576" s="521"/>
      <c r="F6576" s="526"/>
      <c r="G6576" s="521"/>
    </row>
    <row r="6577" spans="1:7">
      <c r="A6577" s="521"/>
      <c r="B6577" s="521"/>
      <c r="C6577" s="525"/>
      <c r="D6577" s="521"/>
      <c r="E6577" s="521"/>
      <c r="F6577" s="526"/>
      <c r="G6577" s="521"/>
    </row>
    <row r="6578" spans="1:7">
      <c r="A6578" s="521"/>
      <c r="B6578" s="521"/>
      <c r="C6578" s="525"/>
      <c r="D6578" s="521"/>
      <c r="E6578" s="521"/>
      <c r="F6578" s="526"/>
      <c r="G6578" s="521"/>
    </row>
    <row r="6579" spans="1:7">
      <c r="A6579" s="521"/>
      <c r="B6579" s="521"/>
      <c r="C6579" s="525"/>
      <c r="D6579" s="521"/>
      <c r="E6579" s="521"/>
      <c r="F6579" s="526"/>
      <c r="G6579" s="521"/>
    </row>
    <row r="6580" spans="1:7">
      <c r="A6580" s="521"/>
      <c r="B6580" s="521"/>
      <c r="C6580" s="525"/>
      <c r="D6580" s="521"/>
      <c r="E6580" s="521"/>
      <c r="F6580" s="526"/>
      <c r="G6580" s="521"/>
    </row>
    <row r="6581" spans="1:7">
      <c r="A6581" s="521"/>
      <c r="B6581" s="521"/>
      <c r="C6581" s="525"/>
      <c r="D6581" s="521"/>
      <c r="E6581" s="521"/>
      <c r="F6581" s="526"/>
      <c r="G6581" s="521"/>
    </row>
    <row r="6582" spans="1:7">
      <c r="A6582" s="521"/>
      <c r="B6582" s="521"/>
      <c r="C6582" s="525"/>
      <c r="D6582" s="521"/>
      <c r="E6582" s="521"/>
      <c r="F6582" s="526"/>
      <c r="G6582" s="521"/>
    </row>
    <row r="6583" spans="1:7">
      <c r="A6583" s="521"/>
      <c r="B6583" s="521"/>
      <c r="C6583" s="525"/>
      <c r="D6583" s="521"/>
      <c r="E6583" s="521"/>
      <c r="F6583" s="526"/>
      <c r="G6583" s="521"/>
    </row>
    <row r="6584" spans="1:7">
      <c r="A6584" s="521"/>
      <c r="B6584" s="521"/>
      <c r="C6584" s="525"/>
      <c r="D6584" s="521"/>
      <c r="E6584" s="521"/>
      <c r="F6584" s="526"/>
      <c r="G6584" s="521"/>
    </row>
    <row r="6585" spans="1:7">
      <c r="A6585" s="521"/>
      <c r="B6585" s="521"/>
      <c r="C6585" s="525"/>
      <c r="D6585" s="521"/>
      <c r="E6585" s="521"/>
      <c r="F6585" s="526"/>
      <c r="G6585" s="521"/>
    </row>
    <row r="6586" spans="1:7">
      <c r="A6586" s="521"/>
      <c r="B6586" s="521"/>
      <c r="C6586" s="525"/>
      <c r="D6586" s="521"/>
      <c r="E6586" s="521"/>
      <c r="F6586" s="526"/>
      <c r="G6586" s="521"/>
    </row>
    <row r="6587" spans="1:7">
      <c r="A6587" s="521"/>
      <c r="B6587" s="521"/>
      <c r="C6587" s="525"/>
      <c r="D6587" s="521"/>
      <c r="E6587" s="521"/>
      <c r="F6587" s="526"/>
      <c r="G6587" s="521"/>
    </row>
    <row r="6588" spans="1:7">
      <c r="A6588" s="521"/>
      <c r="B6588" s="521"/>
      <c r="C6588" s="525"/>
      <c r="D6588" s="521"/>
      <c r="E6588" s="521"/>
      <c r="F6588" s="526"/>
      <c r="G6588" s="521"/>
    </row>
    <row r="6589" spans="1:7">
      <c r="A6589" s="521"/>
      <c r="B6589" s="521"/>
      <c r="C6589" s="525"/>
      <c r="D6589" s="521"/>
      <c r="E6589" s="521"/>
      <c r="F6589" s="526"/>
      <c r="G6589" s="521"/>
    </row>
    <row r="6590" spans="1:7">
      <c r="A6590" s="521"/>
      <c r="B6590" s="521"/>
      <c r="C6590" s="525"/>
      <c r="D6590" s="521"/>
      <c r="E6590" s="521"/>
      <c r="F6590" s="526"/>
      <c r="G6590" s="521"/>
    </row>
    <row r="6591" spans="1:7">
      <c r="A6591" s="521"/>
      <c r="B6591" s="521"/>
      <c r="C6591" s="525"/>
      <c r="D6591" s="521"/>
      <c r="E6591" s="521"/>
      <c r="F6591" s="526"/>
      <c r="G6591" s="521"/>
    </row>
    <row r="6592" spans="1:7">
      <c r="A6592" s="521"/>
      <c r="B6592" s="521"/>
      <c r="C6592" s="525"/>
      <c r="D6592" s="521"/>
      <c r="E6592" s="521"/>
      <c r="F6592" s="526"/>
      <c r="G6592" s="521"/>
    </row>
    <row r="6593" spans="1:7">
      <c r="A6593" s="521"/>
      <c r="B6593" s="521"/>
      <c r="C6593" s="525"/>
      <c r="D6593" s="521"/>
      <c r="E6593" s="521"/>
      <c r="F6593" s="526"/>
      <c r="G6593" s="521"/>
    </row>
    <row r="6594" spans="1:7">
      <c r="A6594" s="521"/>
      <c r="B6594" s="521"/>
      <c r="C6594" s="525"/>
      <c r="D6594" s="521"/>
      <c r="E6594" s="521"/>
      <c r="F6594" s="526"/>
      <c r="G6594" s="521"/>
    </row>
    <row r="6595" spans="1:7">
      <c r="A6595" s="521"/>
      <c r="B6595" s="521"/>
      <c r="C6595" s="525"/>
      <c r="D6595" s="521"/>
      <c r="E6595" s="521"/>
      <c r="F6595" s="526"/>
      <c r="G6595" s="521"/>
    </row>
    <row r="6596" spans="1:7">
      <c r="A6596" s="521"/>
      <c r="B6596" s="521"/>
      <c r="C6596" s="525"/>
      <c r="D6596" s="521"/>
      <c r="E6596" s="521"/>
      <c r="F6596" s="526"/>
      <c r="G6596" s="521"/>
    </row>
    <row r="6597" spans="1:7">
      <c r="A6597" s="521"/>
      <c r="B6597" s="521"/>
      <c r="C6597" s="525"/>
      <c r="D6597" s="521"/>
      <c r="E6597" s="521"/>
      <c r="F6597" s="526"/>
      <c r="G6597" s="521"/>
    </row>
    <row r="6598" spans="1:7">
      <c r="A6598" s="521"/>
      <c r="B6598" s="521"/>
      <c r="C6598" s="525"/>
      <c r="D6598" s="521"/>
      <c r="E6598" s="521"/>
      <c r="F6598" s="526"/>
      <c r="G6598" s="521"/>
    </row>
    <row r="6599" spans="1:7">
      <c r="A6599" s="521"/>
      <c r="B6599" s="521"/>
      <c r="C6599" s="525"/>
      <c r="D6599" s="521"/>
      <c r="E6599" s="521"/>
      <c r="F6599" s="526"/>
      <c r="G6599" s="521"/>
    </row>
    <row r="6600" spans="1:7">
      <c r="A6600" s="521"/>
      <c r="B6600" s="521"/>
      <c r="C6600" s="525"/>
      <c r="D6600" s="521"/>
      <c r="E6600" s="521"/>
      <c r="F6600" s="526"/>
      <c r="G6600" s="521"/>
    </row>
    <row r="6601" spans="1:7">
      <c r="A6601" s="521"/>
      <c r="B6601" s="521"/>
      <c r="C6601" s="525"/>
      <c r="D6601" s="521"/>
      <c r="E6601" s="521"/>
      <c r="F6601" s="526"/>
      <c r="G6601" s="521"/>
    </row>
    <row r="6602" spans="1:7">
      <c r="A6602" s="521"/>
      <c r="B6602" s="521"/>
      <c r="C6602" s="525"/>
      <c r="D6602" s="521"/>
      <c r="E6602" s="521"/>
      <c r="F6602" s="526"/>
      <c r="G6602" s="521"/>
    </row>
    <row r="6603" spans="1:7">
      <c r="A6603" s="521"/>
      <c r="B6603" s="521"/>
      <c r="C6603" s="525"/>
      <c r="D6603" s="521"/>
      <c r="E6603" s="521"/>
      <c r="F6603" s="526"/>
      <c r="G6603" s="521"/>
    </row>
    <row r="6604" spans="1:7">
      <c r="A6604" s="521"/>
      <c r="B6604" s="521"/>
      <c r="C6604" s="525"/>
      <c r="D6604" s="521"/>
      <c r="E6604" s="521"/>
      <c r="F6604" s="526"/>
      <c r="G6604" s="521"/>
    </row>
    <row r="6605" spans="1:7">
      <c r="A6605" s="521"/>
      <c r="B6605" s="521"/>
      <c r="C6605" s="525"/>
      <c r="D6605" s="521"/>
      <c r="E6605" s="521"/>
      <c r="F6605" s="526"/>
      <c r="G6605" s="521"/>
    </row>
    <row r="6606" spans="1:7">
      <c r="A6606" s="521"/>
      <c r="B6606" s="521"/>
      <c r="C6606" s="525"/>
      <c r="D6606" s="521"/>
      <c r="E6606" s="521"/>
      <c r="F6606" s="526"/>
      <c r="G6606" s="521"/>
    </row>
    <row r="6607" spans="1:7">
      <c r="A6607" s="521"/>
      <c r="B6607" s="521"/>
      <c r="C6607" s="525"/>
      <c r="D6607" s="521"/>
      <c r="E6607" s="521"/>
      <c r="F6607" s="526"/>
      <c r="G6607" s="521"/>
    </row>
    <row r="6608" spans="1:7">
      <c r="A6608" s="521"/>
      <c r="B6608" s="521"/>
      <c r="C6608" s="525"/>
      <c r="D6608" s="521"/>
      <c r="E6608" s="521"/>
      <c r="F6608" s="526"/>
      <c r="G6608" s="521"/>
    </row>
    <row r="6609" spans="1:7">
      <c r="A6609" s="521"/>
      <c r="B6609" s="521"/>
      <c r="C6609" s="525"/>
      <c r="D6609" s="521"/>
      <c r="E6609" s="521"/>
      <c r="F6609" s="526"/>
      <c r="G6609" s="521"/>
    </row>
    <row r="6610" spans="1:7">
      <c r="A6610" s="521"/>
      <c r="B6610" s="521"/>
      <c r="C6610" s="525"/>
      <c r="D6610" s="521"/>
      <c r="E6610" s="521"/>
      <c r="F6610" s="526"/>
      <c r="G6610" s="521"/>
    </row>
    <row r="6611" spans="1:7">
      <c r="A6611" s="521"/>
      <c r="B6611" s="521"/>
      <c r="C6611" s="525"/>
      <c r="D6611" s="521"/>
      <c r="E6611" s="521"/>
      <c r="F6611" s="526"/>
      <c r="G6611" s="521"/>
    </row>
    <row r="6612" spans="1:7">
      <c r="A6612" s="521"/>
      <c r="B6612" s="521"/>
      <c r="C6612" s="525"/>
      <c r="D6612" s="521"/>
      <c r="E6612" s="521"/>
      <c r="F6612" s="526"/>
      <c r="G6612" s="521"/>
    </row>
    <row r="6613" spans="1:7">
      <c r="A6613" s="521"/>
      <c r="B6613" s="521"/>
      <c r="C6613" s="525"/>
      <c r="D6613" s="521"/>
      <c r="E6613" s="521"/>
      <c r="F6613" s="526"/>
      <c r="G6613" s="521"/>
    </row>
    <row r="6614" spans="1:7">
      <c r="A6614" s="521"/>
      <c r="B6614" s="521"/>
      <c r="C6614" s="525"/>
      <c r="D6614" s="521"/>
      <c r="E6614" s="521"/>
      <c r="F6614" s="526"/>
      <c r="G6614" s="521"/>
    </row>
    <row r="6615" spans="1:7">
      <c r="A6615" s="521"/>
      <c r="B6615" s="521"/>
      <c r="C6615" s="525"/>
      <c r="D6615" s="521"/>
      <c r="E6615" s="521"/>
      <c r="F6615" s="526"/>
      <c r="G6615" s="521"/>
    </row>
    <row r="6616" spans="1:7">
      <c r="A6616" s="521"/>
      <c r="B6616" s="521"/>
      <c r="C6616" s="525"/>
      <c r="D6616" s="521"/>
      <c r="E6616" s="521"/>
      <c r="F6616" s="526"/>
      <c r="G6616" s="521"/>
    </row>
    <row r="6617" spans="1:7">
      <c r="A6617" s="521"/>
      <c r="B6617" s="521"/>
      <c r="C6617" s="525"/>
      <c r="D6617" s="521"/>
      <c r="E6617" s="521"/>
      <c r="F6617" s="526"/>
      <c r="G6617" s="521"/>
    </row>
    <row r="6618" spans="1:7">
      <c r="A6618" s="521"/>
      <c r="B6618" s="521"/>
      <c r="C6618" s="525"/>
      <c r="D6618" s="521"/>
      <c r="E6618" s="521"/>
      <c r="F6618" s="526"/>
      <c r="G6618" s="521"/>
    </row>
    <row r="6619" spans="1:7">
      <c r="A6619" s="521"/>
      <c r="B6619" s="521"/>
      <c r="C6619" s="525"/>
      <c r="D6619" s="521"/>
      <c r="E6619" s="521"/>
      <c r="F6619" s="526"/>
      <c r="G6619" s="521"/>
    </row>
    <row r="6620" spans="1:7">
      <c r="A6620" s="521"/>
      <c r="B6620" s="521"/>
      <c r="C6620" s="525"/>
      <c r="D6620" s="521"/>
      <c r="E6620" s="521"/>
      <c r="F6620" s="526"/>
      <c r="G6620" s="521"/>
    </row>
    <row r="6621" spans="1:7">
      <c r="A6621" s="521"/>
      <c r="B6621" s="521"/>
      <c r="C6621" s="525"/>
      <c r="D6621" s="521"/>
      <c r="E6621" s="521"/>
      <c r="F6621" s="526"/>
      <c r="G6621" s="521"/>
    </row>
    <row r="6622" spans="1:7">
      <c r="A6622" s="521"/>
      <c r="B6622" s="521"/>
      <c r="C6622" s="525"/>
      <c r="D6622" s="521"/>
      <c r="E6622" s="521"/>
      <c r="F6622" s="526"/>
      <c r="G6622" s="521"/>
    </row>
    <row r="6623" spans="1:7">
      <c r="A6623" s="521"/>
      <c r="B6623" s="521"/>
      <c r="C6623" s="525"/>
      <c r="D6623" s="521"/>
      <c r="E6623" s="521"/>
      <c r="F6623" s="526"/>
      <c r="G6623" s="521"/>
    </row>
    <row r="6624" spans="1:7">
      <c r="A6624" s="521"/>
      <c r="B6624" s="521"/>
      <c r="C6624" s="525"/>
      <c r="D6624" s="521"/>
      <c r="E6624" s="521"/>
      <c r="F6624" s="526"/>
      <c r="G6624" s="521"/>
    </row>
    <row r="6625" spans="1:7">
      <c r="A6625" s="521"/>
      <c r="B6625" s="521"/>
      <c r="C6625" s="525"/>
      <c r="D6625" s="521"/>
      <c r="E6625" s="521"/>
      <c r="F6625" s="526"/>
      <c r="G6625" s="521"/>
    </row>
    <row r="6626" spans="1:7">
      <c r="A6626" s="521"/>
      <c r="B6626" s="521"/>
      <c r="C6626" s="525"/>
      <c r="D6626" s="521"/>
      <c r="E6626" s="521"/>
      <c r="F6626" s="526"/>
      <c r="G6626" s="521"/>
    </row>
    <row r="6627" spans="1:7">
      <c r="A6627" s="521"/>
      <c r="B6627" s="521"/>
      <c r="C6627" s="525"/>
      <c r="D6627" s="521"/>
      <c r="E6627" s="521"/>
      <c r="F6627" s="526"/>
      <c r="G6627" s="521"/>
    </row>
    <row r="6628" spans="1:7">
      <c r="A6628" s="521"/>
      <c r="B6628" s="521"/>
      <c r="C6628" s="525"/>
      <c r="D6628" s="521"/>
      <c r="E6628" s="521"/>
      <c r="F6628" s="526"/>
      <c r="G6628" s="521"/>
    </row>
    <row r="6629" spans="1:7">
      <c r="A6629" s="521"/>
      <c r="B6629" s="521"/>
      <c r="C6629" s="525"/>
      <c r="D6629" s="521"/>
      <c r="E6629" s="521"/>
      <c r="F6629" s="526"/>
      <c r="G6629" s="521"/>
    </row>
    <row r="6630" spans="1:7">
      <c r="A6630" s="521"/>
      <c r="B6630" s="521"/>
      <c r="C6630" s="525"/>
      <c r="D6630" s="521"/>
      <c r="E6630" s="521"/>
      <c r="F6630" s="526"/>
      <c r="G6630" s="521"/>
    </row>
    <row r="6631" spans="1:7">
      <c r="A6631" s="521"/>
      <c r="B6631" s="521"/>
      <c r="C6631" s="525"/>
      <c r="D6631" s="521"/>
      <c r="E6631" s="521"/>
      <c r="F6631" s="526"/>
      <c r="G6631" s="521"/>
    </row>
    <row r="6632" spans="1:7">
      <c r="A6632" s="521"/>
      <c r="B6632" s="521"/>
      <c r="C6632" s="525"/>
      <c r="D6632" s="521"/>
      <c r="E6632" s="521"/>
      <c r="F6632" s="526"/>
      <c r="G6632" s="521"/>
    </row>
    <row r="6633" spans="1:7">
      <c r="A6633" s="521"/>
      <c r="B6633" s="521"/>
      <c r="C6633" s="525"/>
      <c r="D6633" s="521"/>
      <c r="E6633" s="521"/>
      <c r="F6633" s="526"/>
      <c r="G6633" s="521"/>
    </row>
    <row r="6634" spans="1:7">
      <c r="A6634" s="521"/>
      <c r="B6634" s="521"/>
      <c r="C6634" s="525"/>
      <c r="D6634" s="521"/>
      <c r="E6634" s="521"/>
      <c r="F6634" s="526"/>
      <c r="G6634" s="521"/>
    </row>
    <row r="6635" spans="1:7">
      <c r="A6635" s="521"/>
      <c r="B6635" s="521"/>
      <c r="C6635" s="525"/>
      <c r="D6635" s="521"/>
      <c r="E6635" s="521"/>
      <c r="F6635" s="526"/>
      <c r="G6635" s="521"/>
    </row>
    <row r="6636" spans="1:7">
      <c r="A6636" s="521"/>
      <c r="B6636" s="521"/>
      <c r="C6636" s="525"/>
      <c r="D6636" s="521"/>
      <c r="E6636" s="521"/>
      <c r="F6636" s="526"/>
      <c r="G6636" s="521"/>
    </row>
    <row r="6637" spans="1:7">
      <c r="A6637" s="521"/>
      <c r="B6637" s="521"/>
      <c r="C6637" s="525"/>
      <c r="D6637" s="521"/>
      <c r="E6637" s="521"/>
      <c r="F6637" s="526"/>
      <c r="G6637" s="521"/>
    </row>
    <row r="6638" spans="1:7">
      <c r="A6638" s="521"/>
      <c r="B6638" s="521"/>
      <c r="C6638" s="525"/>
      <c r="D6638" s="521"/>
      <c r="E6638" s="521"/>
      <c r="F6638" s="526"/>
      <c r="G6638" s="521"/>
    </row>
    <row r="6639" spans="1:7">
      <c r="A6639" s="521"/>
      <c r="B6639" s="521"/>
      <c r="C6639" s="525"/>
      <c r="D6639" s="521"/>
      <c r="E6639" s="521"/>
      <c r="F6639" s="526"/>
      <c r="G6639" s="521"/>
    </row>
    <row r="6640" spans="1:7">
      <c r="A6640" s="521"/>
      <c r="B6640" s="521"/>
      <c r="C6640" s="525"/>
      <c r="D6640" s="521"/>
      <c r="E6640" s="521"/>
      <c r="F6640" s="526"/>
      <c r="G6640" s="521"/>
    </row>
    <row r="6641" spans="1:7">
      <c r="A6641" s="521"/>
      <c r="B6641" s="521"/>
      <c r="C6641" s="525"/>
      <c r="D6641" s="521"/>
      <c r="E6641" s="521"/>
      <c r="F6641" s="526"/>
      <c r="G6641" s="521"/>
    </row>
    <row r="6642" spans="1:7">
      <c r="A6642" s="521"/>
      <c r="B6642" s="521"/>
      <c r="C6642" s="525"/>
      <c r="D6642" s="521"/>
      <c r="E6642" s="521"/>
      <c r="F6642" s="526"/>
      <c r="G6642" s="521"/>
    </row>
    <row r="6643" spans="1:7">
      <c r="A6643" s="521"/>
      <c r="B6643" s="521"/>
      <c r="C6643" s="525"/>
      <c r="D6643" s="521"/>
      <c r="E6643" s="521"/>
      <c r="F6643" s="526"/>
      <c r="G6643" s="521"/>
    </row>
    <row r="6644" spans="1:7">
      <c r="A6644" s="521"/>
      <c r="B6644" s="521"/>
      <c r="C6644" s="525"/>
      <c r="D6644" s="521"/>
      <c r="E6644" s="521"/>
      <c r="F6644" s="526"/>
      <c r="G6644" s="521"/>
    </row>
    <row r="6645" spans="1:7">
      <c r="A6645" s="521"/>
      <c r="B6645" s="521"/>
      <c r="C6645" s="525"/>
      <c r="D6645" s="521"/>
      <c r="E6645" s="521"/>
      <c r="F6645" s="526"/>
      <c r="G6645" s="521"/>
    </row>
    <row r="6646" spans="1:7">
      <c r="A6646" s="521"/>
      <c r="B6646" s="521"/>
      <c r="C6646" s="525"/>
      <c r="D6646" s="521"/>
      <c r="E6646" s="521"/>
      <c r="F6646" s="526"/>
      <c r="G6646" s="521"/>
    </row>
    <row r="6647" spans="1:7">
      <c r="A6647" s="521"/>
      <c r="B6647" s="521"/>
      <c r="C6647" s="525"/>
      <c r="D6647" s="521"/>
      <c r="E6647" s="521"/>
      <c r="F6647" s="526"/>
      <c r="G6647" s="521"/>
    </row>
    <row r="6648" spans="1:7">
      <c r="A6648" s="521"/>
      <c r="B6648" s="521"/>
      <c r="C6648" s="525"/>
      <c r="D6648" s="521"/>
      <c r="E6648" s="521"/>
      <c r="F6648" s="526"/>
      <c r="G6648" s="521"/>
    </row>
    <row r="6649" spans="1:7">
      <c r="A6649" s="521"/>
      <c r="B6649" s="521"/>
      <c r="C6649" s="525"/>
      <c r="D6649" s="521"/>
      <c r="E6649" s="521"/>
      <c r="F6649" s="526"/>
      <c r="G6649" s="521"/>
    </row>
    <row r="6650" spans="1:7">
      <c r="A6650" s="521"/>
      <c r="B6650" s="521"/>
      <c r="C6650" s="525"/>
      <c r="D6650" s="521"/>
      <c r="E6650" s="521"/>
      <c r="F6650" s="526"/>
      <c r="G6650" s="521"/>
    </row>
    <row r="6651" spans="1:7">
      <c r="A6651" s="521"/>
      <c r="B6651" s="521"/>
      <c r="C6651" s="525"/>
      <c r="D6651" s="521"/>
      <c r="E6651" s="521"/>
      <c r="F6651" s="526"/>
      <c r="G6651" s="521"/>
    </row>
    <row r="6652" spans="1:7">
      <c r="A6652" s="521"/>
      <c r="B6652" s="521"/>
      <c r="C6652" s="525"/>
      <c r="D6652" s="521"/>
      <c r="E6652" s="521"/>
      <c r="F6652" s="526"/>
      <c r="G6652" s="521"/>
    </row>
    <row r="6653" spans="1:7">
      <c r="A6653" s="521"/>
      <c r="B6653" s="521"/>
      <c r="C6653" s="525"/>
      <c r="D6653" s="521"/>
      <c r="E6653" s="521"/>
      <c r="F6653" s="526"/>
      <c r="G6653" s="521"/>
    </row>
    <row r="6654" spans="1:7">
      <c r="A6654" s="521"/>
      <c r="B6654" s="521"/>
      <c r="C6654" s="525"/>
      <c r="D6654" s="521"/>
      <c r="E6654" s="521"/>
      <c r="F6654" s="526"/>
      <c r="G6654" s="521"/>
    </row>
    <row r="6655" spans="1:7">
      <c r="A6655" s="521"/>
      <c r="B6655" s="521"/>
      <c r="C6655" s="525"/>
      <c r="D6655" s="521"/>
      <c r="E6655" s="521"/>
      <c r="F6655" s="526"/>
      <c r="G6655" s="521"/>
    </row>
    <row r="6656" spans="1:7">
      <c r="A6656" s="521"/>
      <c r="B6656" s="521"/>
      <c r="C6656" s="525"/>
      <c r="D6656" s="521"/>
      <c r="E6656" s="521"/>
      <c r="F6656" s="526"/>
      <c r="G6656" s="521"/>
    </row>
    <row r="6657" spans="1:7">
      <c r="A6657" s="521"/>
      <c r="B6657" s="521"/>
      <c r="C6657" s="525"/>
      <c r="D6657" s="521"/>
      <c r="E6657" s="521"/>
      <c r="F6657" s="526"/>
      <c r="G6657" s="521"/>
    </row>
    <row r="6658" spans="1:7">
      <c r="A6658" s="521"/>
      <c r="B6658" s="521"/>
      <c r="C6658" s="525"/>
      <c r="D6658" s="521"/>
      <c r="E6658" s="521"/>
      <c r="F6658" s="526"/>
      <c r="G6658" s="521"/>
    </row>
    <row r="6659" spans="1:7">
      <c r="A6659" s="521"/>
      <c r="B6659" s="521"/>
      <c r="C6659" s="525"/>
      <c r="D6659" s="521"/>
      <c r="E6659" s="521"/>
      <c r="F6659" s="526"/>
      <c r="G6659" s="521"/>
    </row>
    <row r="6660" spans="1:7">
      <c r="A6660" s="521"/>
      <c r="B6660" s="521"/>
      <c r="C6660" s="525"/>
      <c r="D6660" s="521"/>
      <c r="E6660" s="521"/>
      <c r="F6660" s="526"/>
      <c r="G6660" s="521"/>
    </row>
    <row r="6661" spans="1:7">
      <c r="A6661" s="521"/>
      <c r="B6661" s="521"/>
      <c r="C6661" s="525"/>
      <c r="D6661" s="521"/>
      <c r="E6661" s="521"/>
      <c r="F6661" s="526"/>
      <c r="G6661" s="521"/>
    </row>
    <row r="6662" spans="1:7">
      <c r="A6662" s="521"/>
      <c r="B6662" s="521"/>
      <c r="C6662" s="525"/>
      <c r="D6662" s="521"/>
      <c r="E6662" s="521"/>
      <c r="F6662" s="526"/>
      <c r="G6662" s="521"/>
    </row>
    <row r="6663" spans="1:7">
      <c r="A6663" s="521"/>
      <c r="B6663" s="521"/>
      <c r="C6663" s="525"/>
      <c r="D6663" s="521"/>
      <c r="E6663" s="521"/>
      <c r="F6663" s="526"/>
      <c r="G6663" s="521"/>
    </row>
    <row r="6664" spans="1:7">
      <c r="A6664" s="521"/>
      <c r="B6664" s="521"/>
      <c r="C6664" s="525"/>
      <c r="D6664" s="521"/>
      <c r="E6664" s="521"/>
      <c r="F6664" s="526"/>
      <c r="G6664" s="521"/>
    </row>
    <row r="6665" spans="1:7">
      <c r="A6665" s="521"/>
      <c r="B6665" s="521"/>
      <c r="C6665" s="525"/>
      <c r="D6665" s="521"/>
      <c r="E6665" s="521"/>
      <c r="F6665" s="526"/>
      <c r="G6665" s="521"/>
    </row>
    <row r="6666" spans="1:7">
      <c r="A6666" s="521"/>
      <c r="B6666" s="521"/>
      <c r="C6666" s="525"/>
      <c r="D6666" s="521"/>
      <c r="E6666" s="521"/>
      <c r="F6666" s="526"/>
      <c r="G6666" s="521"/>
    </row>
    <row r="6667" spans="1:7">
      <c r="A6667" s="521"/>
      <c r="B6667" s="521"/>
      <c r="C6667" s="525"/>
      <c r="D6667" s="521"/>
      <c r="E6667" s="521"/>
      <c r="F6667" s="526"/>
      <c r="G6667" s="521"/>
    </row>
    <row r="6668" spans="1:7">
      <c r="A6668" s="521"/>
      <c r="B6668" s="521"/>
      <c r="C6668" s="525"/>
      <c r="D6668" s="521"/>
      <c r="E6668" s="521"/>
      <c r="F6668" s="526"/>
      <c r="G6668" s="521"/>
    </row>
    <row r="6669" spans="1:7">
      <c r="A6669" s="521"/>
      <c r="B6669" s="521"/>
      <c r="C6669" s="525"/>
      <c r="D6669" s="521"/>
      <c r="E6669" s="521"/>
      <c r="F6669" s="526"/>
      <c r="G6669" s="521"/>
    </row>
    <row r="6670" spans="1:7">
      <c r="A6670" s="521"/>
      <c r="B6670" s="521"/>
      <c r="C6670" s="525"/>
      <c r="D6670" s="521"/>
      <c r="E6670" s="521"/>
      <c r="F6670" s="526"/>
      <c r="G6670" s="521"/>
    </row>
    <row r="6671" spans="1:7">
      <c r="A6671" s="521"/>
      <c r="B6671" s="521"/>
      <c r="C6671" s="525"/>
      <c r="D6671" s="521"/>
      <c r="E6671" s="521"/>
      <c r="F6671" s="526"/>
      <c r="G6671" s="521"/>
    </row>
    <row r="6672" spans="1:7">
      <c r="A6672" s="521"/>
      <c r="B6672" s="521"/>
      <c r="C6672" s="525"/>
      <c r="D6672" s="521"/>
      <c r="E6672" s="521"/>
      <c r="F6672" s="526"/>
      <c r="G6672" s="521"/>
    </row>
    <row r="6673" spans="1:7">
      <c r="A6673" s="521"/>
      <c r="B6673" s="521"/>
      <c r="C6673" s="525"/>
      <c r="D6673" s="521"/>
      <c r="E6673" s="521"/>
      <c r="F6673" s="526"/>
      <c r="G6673" s="521"/>
    </row>
    <row r="6674" spans="1:7">
      <c r="A6674" s="521"/>
      <c r="B6674" s="521"/>
      <c r="C6674" s="525"/>
      <c r="D6674" s="521"/>
      <c r="E6674" s="521"/>
      <c r="F6674" s="526"/>
      <c r="G6674" s="521"/>
    </row>
    <row r="6675" spans="1:7">
      <c r="A6675" s="521"/>
      <c r="B6675" s="521"/>
      <c r="C6675" s="525"/>
      <c r="D6675" s="521"/>
      <c r="E6675" s="521"/>
      <c r="F6675" s="526"/>
      <c r="G6675" s="521"/>
    </row>
    <row r="6676" spans="1:7">
      <c r="A6676" s="521"/>
      <c r="B6676" s="521"/>
      <c r="C6676" s="525"/>
      <c r="D6676" s="521"/>
      <c r="E6676" s="521"/>
      <c r="F6676" s="526"/>
      <c r="G6676" s="521"/>
    </row>
    <row r="6677" spans="1:7">
      <c r="A6677" s="521"/>
      <c r="B6677" s="521"/>
      <c r="C6677" s="525"/>
      <c r="D6677" s="521"/>
      <c r="E6677" s="521"/>
      <c r="F6677" s="526"/>
      <c r="G6677" s="521"/>
    </row>
    <row r="6678" spans="1:7">
      <c r="A6678" s="521"/>
      <c r="B6678" s="521"/>
      <c r="C6678" s="525"/>
      <c r="D6678" s="521"/>
      <c r="E6678" s="521"/>
      <c r="F6678" s="526"/>
      <c r="G6678" s="521"/>
    </row>
    <row r="6679" spans="1:7">
      <c r="A6679" s="521"/>
      <c r="B6679" s="521"/>
      <c r="C6679" s="525"/>
      <c r="D6679" s="521"/>
      <c r="E6679" s="521"/>
      <c r="F6679" s="526"/>
      <c r="G6679" s="521"/>
    </row>
    <row r="6680" spans="1:7">
      <c r="A6680" s="521"/>
      <c r="B6680" s="521"/>
      <c r="C6680" s="525"/>
      <c r="D6680" s="521"/>
      <c r="E6680" s="521"/>
      <c r="F6680" s="526"/>
      <c r="G6680" s="521"/>
    </row>
    <row r="6681" spans="1:7">
      <c r="A6681" s="521"/>
      <c r="B6681" s="521"/>
      <c r="C6681" s="525"/>
      <c r="D6681" s="521"/>
      <c r="E6681" s="521"/>
      <c r="F6681" s="526"/>
      <c r="G6681" s="521"/>
    </row>
    <row r="6682" spans="1:7">
      <c r="A6682" s="521"/>
      <c r="B6682" s="521"/>
      <c r="C6682" s="525"/>
      <c r="D6682" s="521"/>
      <c r="E6682" s="521"/>
      <c r="F6682" s="526"/>
      <c r="G6682" s="521"/>
    </row>
    <row r="6683" spans="1:7">
      <c r="A6683" s="521"/>
      <c r="B6683" s="521"/>
      <c r="C6683" s="525"/>
      <c r="D6683" s="521"/>
      <c r="E6683" s="521"/>
      <c r="F6683" s="526"/>
      <c r="G6683" s="521"/>
    </row>
    <row r="6684" spans="1:7">
      <c r="A6684" s="521"/>
      <c r="B6684" s="521"/>
      <c r="C6684" s="525"/>
      <c r="D6684" s="521"/>
      <c r="E6684" s="521"/>
      <c r="F6684" s="526"/>
      <c r="G6684" s="521"/>
    </row>
    <row r="6685" spans="1:7">
      <c r="A6685" s="521"/>
      <c r="B6685" s="521"/>
      <c r="C6685" s="525"/>
      <c r="D6685" s="521"/>
      <c r="E6685" s="521"/>
      <c r="F6685" s="526"/>
      <c r="G6685" s="521"/>
    </row>
    <row r="6686" spans="1:7">
      <c r="A6686" s="521"/>
      <c r="B6686" s="521"/>
      <c r="C6686" s="525"/>
      <c r="D6686" s="521"/>
      <c r="E6686" s="521"/>
      <c r="F6686" s="526"/>
      <c r="G6686" s="521"/>
    </row>
    <row r="6687" spans="1:7">
      <c r="A6687" s="521"/>
      <c r="B6687" s="521"/>
      <c r="C6687" s="525"/>
      <c r="D6687" s="521"/>
      <c r="E6687" s="521"/>
      <c r="F6687" s="526"/>
      <c r="G6687" s="521"/>
    </row>
    <row r="6688" spans="1:7">
      <c r="A6688" s="521"/>
      <c r="B6688" s="521"/>
      <c r="C6688" s="525"/>
      <c r="D6688" s="521"/>
      <c r="E6688" s="521"/>
      <c r="F6688" s="526"/>
      <c r="G6688" s="521"/>
    </row>
    <row r="6689" spans="1:7">
      <c r="A6689" s="521"/>
      <c r="B6689" s="521"/>
      <c r="C6689" s="525"/>
      <c r="D6689" s="521"/>
      <c r="E6689" s="521"/>
      <c r="F6689" s="526"/>
      <c r="G6689" s="521"/>
    </row>
    <row r="6690" spans="1:7">
      <c r="A6690" s="521"/>
      <c r="B6690" s="521"/>
      <c r="C6690" s="525"/>
      <c r="D6690" s="521"/>
      <c r="E6690" s="521"/>
      <c r="F6690" s="526"/>
      <c r="G6690" s="521"/>
    </row>
    <row r="6691" spans="1:7">
      <c r="A6691" s="521"/>
      <c r="B6691" s="521"/>
      <c r="C6691" s="525"/>
      <c r="D6691" s="521"/>
      <c r="E6691" s="521"/>
      <c r="F6691" s="526"/>
      <c r="G6691" s="521"/>
    </row>
    <row r="6692" spans="1:7">
      <c r="A6692" s="521"/>
      <c r="B6692" s="521"/>
      <c r="C6692" s="525"/>
      <c r="D6692" s="521"/>
      <c r="E6692" s="521"/>
      <c r="F6692" s="526"/>
      <c r="G6692" s="521"/>
    </row>
    <row r="6693" spans="1:7">
      <c r="A6693" s="521"/>
      <c r="B6693" s="521"/>
      <c r="C6693" s="525"/>
      <c r="D6693" s="521"/>
      <c r="E6693" s="521"/>
      <c r="F6693" s="526"/>
      <c r="G6693" s="521"/>
    </row>
    <row r="6694" spans="1:7">
      <c r="A6694" s="521"/>
      <c r="B6694" s="521"/>
      <c r="C6694" s="525"/>
      <c r="D6694" s="521"/>
      <c r="E6694" s="521"/>
      <c r="F6694" s="526"/>
      <c r="G6694" s="521"/>
    </row>
    <row r="6695" spans="1:7">
      <c r="A6695" s="521"/>
      <c r="B6695" s="521"/>
      <c r="C6695" s="525"/>
      <c r="D6695" s="521"/>
      <c r="E6695" s="521"/>
      <c r="F6695" s="526"/>
      <c r="G6695" s="521"/>
    </row>
    <row r="6696" spans="1:7">
      <c r="A6696" s="521"/>
      <c r="B6696" s="521"/>
      <c r="C6696" s="525"/>
      <c r="D6696" s="521"/>
      <c r="E6696" s="521"/>
      <c r="F6696" s="526"/>
      <c r="G6696" s="521"/>
    </row>
    <row r="6697" spans="1:7">
      <c r="A6697" s="521"/>
      <c r="B6697" s="521"/>
      <c r="C6697" s="525"/>
      <c r="D6697" s="521"/>
      <c r="E6697" s="521"/>
      <c r="F6697" s="526"/>
      <c r="G6697" s="521"/>
    </row>
    <row r="6698" spans="1:7">
      <c r="A6698" s="521"/>
      <c r="B6698" s="521"/>
      <c r="C6698" s="525"/>
      <c r="D6698" s="521"/>
      <c r="E6698" s="521"/>
      <c r="F6698" s="526"/>
      <c r="G6698" s="521"/>
    </row>
    <row r="6699" spans="1:7">
      <c r="A6699" s="521"/>
      <c r="B6699" s="521"/>
      <c r="C6699" s="525"/>
      <c r="D6699" s="521"/>
      <c r="E6699" s="521"/>
      <c r="F6699" s="526"/>
      <c r="G6699" s="521"/>
    </row>
    <row r="6700" spans="1:7">
      <c r="A6700" s="521"/>
      <c r="B6700" s="521"/>
      <c r="C6700" s="525"/>
      <c r="D6700" s="521"/>
      <c r="E6700" s="521"/>
      <c r="F6700" s="526"/>
      <c r="G6700" s="521"/>
    </row>
    <row r="6701" spans="1:7">
      <c r="A6701" s="521"/>
      <c r="B6701" s="521"/>
      <c r="C6701" s="525"/>
      <c r="D6701" s="521"/>
      <c r="E6701" s="521"/>
      <c r="F6701" s="526"/>
      <c r="G6701" s="521"/>
    </row>
    <row r="6702" spans="1:7">
      <c r="A6702" s="521"/>
      <c r="B6702" s="521"/>
      <c r="C6702" s="525"/>
      <c r="D6702" s="521"/>
      <c r="E6702" s="521"/>
      <c r="F6702" s="526"/>
      <c r="G6702" s="521"/>
    </row>
    <row r="6703" spans="1:7">
      <c r="A6703" s="521"/>
      <c r="B6703" s="521"/>
      <c r="C6703" s="525"/>
      <c r="D6703" s="521"/>
      <c r="E6703" s="521"/>
      <c r="F6703" s="526"/>
      <c r="G6703" s="521"/>
    </row>
    <row r="6704" spans="1:7">
      <c r="A6704" s="521"/>
      <c r="B6704" s="521"/>
      <c r="C6704" s="525"/>
      <c r="D6704" s="521"/>
      <c r="E6704" s="521"/>
      <c r="F6704" s="526"/>
      <c r="G6704" s="521"/>
    </row>
    <row r="6705" spans="1:7">
      <c r="A6705" s="521"/>
      <c r="B6705" s="521"/>
      <c r="C6705" s="525"/>
      <c r="D6705" s="521"/>
      <c r="E6705" s="521"/>
      <c r="F6705" s="526"/>
      <c r="G6705" s="521"/>
    </row>
    <row r="6706" spans="1:7">
      <c r="A6706" s="521"/>
      <c r="B6706" s="521"/>
      <c r="C6706" s="525"/>
      <c r="D6706" s="521"/>
      <c r="E6706" s="521"/>
      <c r="F6706" s="526"/>
      <c r="G6706" s="521"/>
    </row>
    <row r="6707" spans="1:7">
      <c r="A6707" s="521"/>
      <c r="B6707" s="521"/>
      <c r="C6707" s="525"/>
      <c r="D6707" s="521"/>
      <c r="E6707" s="521"/>
      <c r="F6707" s="526"/>
      <c r="G6707" s="521"/>
    </row>
    <row r="6708" spans="1:7">
      <c r="A6708" s="521"/>
      <c r="B6708" s="521"/>
      <c r="C6708" s="525"/>
      <c r="D6708" s="521"/>
      <c r="E6708" s="521"/>
      <c r="F6708" s="526"/>
      <c r="G6708" s="521"/>
    </row>
    <row r="6709" spans="1:7">
      <c r="A6709" s="521"/>
      <c r="B6709" s="521"/>
      <c r="C6709" s="525"/>
      <c r="D6709" s="521"/>
      <c r="E6709" s="521"/>
      <c r="F6709" s="526"/>
      <c r="G6709" s="521"/>
    </row>
    <row r="6710" spans="1:7">
      <c r="A6710" s="521"/>
      <c r="B6710" s="521"/>
      <c r="C6710" s="525"/>
      <c r="D6710" s="521"/>
      <c r="E6710" s="521"/>
      <c r="F6710" s="526"/>
      <c r="G6710" s="521"/>
    </row>
    <row r="6711" spans="1:7">
      <c r="A6711" s="521"/>
      <c r="B6711" s="521"/>
      <c r="C6711" s="525"/>
      <c r="D6711" s="521"/>
      <c r="E6711" s="521"/>
      <c r="F6711" s="526"/>
      <c r="G6711" s="521"/>
    </row>
    <row r="6712" spans="1:7">
      <c r="A6712" s="521"/>
      <c r="B6712" s="521"/>
      <c r="C6712" s="525"/>
      <c r="D6712" s="521"/>
      <c r="E6712" s="521"/>
      <c r="F6712" s="526"/>
      <c r="G6712" s="521"/>
    </row>
    <row r="6713" spans="1:7">
      <c r="A6713" s="521"/>
      <c r="B6713" s="521"/>
      <c r="C6713" s="525"/>
      <c r="D6713" s="521"/>
      <c r="E6713" s="521"/>
      <c r="F6713" s="526"/>
      <c r="G6713" s="521"/>
    </row>
    <row r="6714" spans="1:7">
      <c r="A6714" s="521"/>
      <c r="B6714" s="521"/>
      <c r="C6714" s="525"/>
      <c r="D6714" s="521"/>
      <c r="E6714" s="521"/>
      <c r="F6714" s="526"/>
      <c r="G6714" s="521"/>
    </row>
    <row r="6715" spans="1:7">
      <c r="A6715" s="521"/>
      <c r="B6715" s="521"/>
      <c r="C6715" s="525"/>
      <c r="D6715" s="521"/>
      <c r="E6715" s="521"/>
      <c r="F6715" s="526"/>
      <c r="G6715" s="521"/>
    </row>
    <row r="6716" spans="1:7">
      <c r="A6716" s="521"/>
      <c r="B6716" s="521"/>
      <c r="C6716" s="525"/>
      <c r="D6716" s="521"/>
      <c r="E6716" s="521"/>
      <c r="F6716" s="526"/>
      <c r="G6716" s="521"/>
    </row>
    <row r="6717" spans="1:7">
      <c r="A6717" s="521"/>
      <c r="B6717" s="521"/>
      <c r="C6717" s="525"/>
      <c r="D6717" s="521"/>
      <c r="E6717" s="521"/>
      <c r="F6717" s="526"/>
      <c r="G6717" s="521"/>
    </row>
    <row r="6718" spans="1:7">
      <c r="A6718" s="521"/>
      <c r="B6718" s="521"/>
      <c r="C6718" s="525"/>
      <c r="D6718" s="521"/>
      <c r="E6718" s="521"/>
      <c r="F6718" s="526"/>
      <c r="G6718" s="521"/>
    </row>
    <row r="6719" spans="1:7">
      <c r="A6719" s="521"/>
      <c r="B6719" s="521"/>
      <c r="C6719" s="525"/>
      <c r="D6719" s="521"/>
      <c r="E6719" s="521"/>
      <c r="F6719" s="526"/>
      <c r="G6719" s="521"/>
    </row>
    <row r="6720" spans="1:7">
      <c r="A6720" s="521"/>
      <c r="B6720" s="521"/>
      <c r="C6720" s="525"/>
      <c r="D6720" s="521"/>
      <c r="E6720" s="521"/>
      <c r="F6720" s="526"/>
      <c r="G6720" s="521"/>
    </row>
    <row r="6721" spans="1:7">
      <c r="A6721" s="521"/>
      <c r="B6721" s="521"/>
      <c r="C6721" s="525"/>
      <c r="D6721" s="521"/>
      <c r="E6721" s="521"/>
      <c r="F6721" s="526"/>
      <c r="G6721" s="521"/>
    </row>
    <row r="6722" spans="1:7">
      <c r="A6722" s="521"/>
      <c r="B6722" s="521"/>
      <c r="C6722" s="525"/>
      <c r="D6722" s="521"/>
      <c r="E6722" s="521"/>
      <c r="F6722" s="526"/>
      <c r="G6722" s="521"/>
    </row>
    <row r="6723" spans="1:7">
      <c r="A6723" s="521"/>
      <c r="B6723" s="521"/>
      <c r="C6723" s="525"/>
      <c r="D6723" s="521"/>
      <c r="E6723" s="521"/>
      <c r="F6723" s="526"/>
      <c r="G6723" s="521"/>
    </row>
    <row r="6724" spans="1:7">
      <c r="A6724" s="521"/>
      <c r="B6724" s="521"/>
      <c r="C6724" s="525"/>
      <c r="D6724" s="521"/>
      <c r="E6724" s="521"/>
      <c r="F6724" s="526"/>
      <c r="G6724" s="521"/>
    </row>
    <row r="6725" spans="1:7">
      <c r="A6725" s="521"/>
      <c r="B6725" s="521"/>
      <c r="C6725" s="525"/>
      <c r="D6725" s="521"/>
      <c r="E6725" s="521"/>
      <c r="F6725" s="526"/>
      <c r="G6725" s="521"/>
    </row>
    <row r="6726" spans="1:7">
      <c r="A6726" s="521"/>
      <c r="B6726" s="521"/>
      <c r="C6726" s="525"/>
      <c r="D6726" s="521"/>
      <c r="E6726" s="521"/>
      <c r="F6726" s="526"/>
      <c r="G6726" s="521"/>
    </row>
    <row r="6727" spans="1:7">
      <c r="A6727" s="521"/>
      <c r="B6727" s="521"/>
      <c r="C6727" s="525"/>
      <c r="D6727" s="521"/>
      <c r="E6727" s="521"/>
      <c r="F6727" s="526"/>
      <c r="G6727" s="521"/>
    </row>
    <row r="6728" spans="1:7">
      <c r="A6728" s="521"/>
      <c r="B6728" s="521"/>
      <c r="C6728" s="525"/>
      <c r="D6728" s="521"/>
      <c r="E6728" s="521"/>
      <c r="F6728" s="526"/>
      <c r="G6728" s="521"/>
    </row>
    <row r="6729" spans="1:7">
      <c r="A6729" s="521"/>
      <c r="B6729" s="521"/>
      <c r="C6729" s="525"/>
      <c r="D6729" s="521"/>
      <c r="E6729" s="521"/>
      <c r="F6729" s="526"/>
      <c r="G6729" s="521"/>
    </row>
    <row r="6730" spans="1:7">
      <c r="A6730" s="521"/>
      <c r="B6730" s="521"/>
      <c r="C6730" s="525"/>
      <c r="D6730" s="521"/>
      <c r="E6730" s="521"/>
      <c r="F6730" s="526"/>
      <c r="G6730" s="521"/>
    </row>
    <row r="6731" spans="1:7">
      <c r="A6731" s="521"/>
      <c r="B6731" s="521"/>
      <c r="C6731" s="525"/>
      <c r="D6731" s="521"/>
      <c r="E6731" s="521"/>
      <c r="F6731" s="526"/>
      <c r="G6731" s="521"/>
    </row>
    <row r="6732" spans="1:7">
      <c r="A6732" s="521"/>
      <c r="B6732" s="521"/>
      <c r="C6732" s="525"/>
      <c r="D6732" s="521"/>
      <c r="E6732" s="521"/>
      <c r="F6732" s="526"/>
      <c r="G6732" s="521"/>
    </row>
    <row r="6733" spans="1:7">
      <c r="A6733" s="521"/>
      <c r="B6733" s="521"/>
      <c r="C6733" s="525"/>
      <c r="D6733" s="521"/>
      <c r="E6733" s="521"/>
      <c r="F6733" s="526"/>
      <c r="G6733" s="521"/>
    </row>
    <row r="6734" spans="1:7">
      <c r="A6734" s="521"/>
      <c r="B6734" s="521"/>
      <c r="C6734" s="525"/>
      <c r="D6734" s="521"/>
      <c r="E6734" s="521"/>
      <c r="F6734" s="526"/>
      <c r="G6734" s="521"/>
    </row>
    <row r="6735" spans="1:7">
      <c r="A6735" s="521"/>
      <c r="B6735" s="521"/>
      <c r="C6735" s="525"/>
      <c r="D6735" s="521"/>
      <c r="E6735" s="521"/>
      <c r="F6735" s="526"/>
      <c r="G6735" s="521"/>
    </row>
    <row r="6736" spans="1:7">
      <c r="A6736" s="521"/>
      <c r="B6736" s="521"/>
      <c r="C6736" s="525"/>
      <c r="D6736" s="521"/>
      <c r="E6736" s="521"/>
      <c r="F6736" s="526"/>
      <c r="G6736" s="521"/>
    </row>
    <row r="6737" spans="1:7">
      <c r="A6737" s="521"/>
      <c r="B6737" s="521"/>
      <c r="C6737" s="525"/>
      <c r="D6737" s="521"/>
      <c r="E6737" s="521"/>
      <c r="F6737" s="526"/>
      <c r="G6737" s="521"/>
    </row>
    <row r="6738" spans="1:7">
      <c r="A6738" s="521"/>
      <c r="B6738" s="521"/>
      <c r="C6738" s="525"/>
      <c r="D6738" s="521"/>
      <c r="E6738" s="521"/>
      <c r="F6738" s="526"/>
      <c r="G6738" s="521"/>
    </row>
    <row r="6739" spans="1:7">
      <c r="A6739" s="521"/>
      <c r="B6739" s="521"/>
      <c r="C6739" s="525"/>
      <c r="D6739" s="521"/>
      <c r="E6739" s="521"/>
      <c r="F6739" s="526"/>
      <c r="G6739" s="521"/>
    </row>
    <row r="6740" spans="1:7">
      <c r="A6740" s="521"/>
      <c r="B6740" s="521"/>
      <c r="C6740" s="525"/>
      <c r="D6740" s="521"/>
      <c r="E6740" s="521"/>
      <c r="F6740" s="526"/>
      <c r="G6740" s="521"/>
    </row>
    <row r="6741" spans="1:7">
      <c r="A6741" s="521"/>
      <c r="B6741" s="521"/>
      <c r="C6741" s="525"/>
      <c r="D6741" s="521"/>
      <c r="E6741" s="521"/>
      <c r="F6741" s="526"/>
      <c r="G6741" s="521"/>
    </row>
    <row r="6742" spans="1:7">
      <c r="A6742" s="521"/>
      <c r="B6742" s="521"/>
      <c r="C6742" s="525"/>
      <c r="D6742" s="521"/>
      <c r="E6742" s="521"/>
      <c r="F6742" s="526"/>
      <c r="G6742" s="521"/>
    </row>
    <row r="6743" spans="1:7">
      <c r="A6743" s="521"/>
      <c r="B6743" s="521"/>
      <c r="C6743" s="525"/>
      <c r="D6743" s="521"/>
      <c r="E6743" s="521"/>
      <c r="F6743" s="526"/>
      <c r="G6743" s="521"/>
    </row>
    <row r="6744" spans="1:7">
      <c r="A6744" s="521"/>
      <c r="B6744" s="521"/>
      <c r="C6744" s="525"/>
      <c r="D6744" s="521"/>
      <c r="E6744" s="521"/>
      <c r="F6744" s="526"/>
      <c r="G6744" s="521"/>
    </row>
    <row r="6745" spans="1:7">
      <c r="A6745" s="521"/>
      <c r="B6745" s="521"/>
      <c r="C6745" s="525"/>
      <c r="D6745" s="521"/>
      <c r="E6745" s="521"/>
      <c r="F6745" s="526"/>
      <c r="G6745" s="521"/>
    </row>
    <row r="6746" spans="1:7">
      <c r="A6746" s="521"/>
      <c r="B6746" s="521"/>
      <c r="C6746" s="525"/>
      <c r="D6746" s="521"/>
      <c r="E6746" s="521"/>
      <c r="F6746" s="526"/>
      <c r="G6746" s="521"/>
    </row>
    <row r="6747" spans="1:7">
      <c r="A6747" s="521"/>
      <c r="B6747" s="521"/>
      <c r="C6747" s="525"/>
      <c r="D6747" s="521"/>
      <c r="E6747" s="521"/>
      <c r="F6747" s="526"/>
      <c r="G6747" s="521"/>
    </row>
    <row r="6748" spans="1:7">
      <c r="A6748" s="521"/>
      <c r="B6748" s="521"/>
      <c r="C6748" s="525"/>
      <c r="D6748" s="521"/>
      <c r="E6748" s="521"/>
      <c r="F6748" s="526"/>
      <c r="G6748" s="521"/>
    </row>
    <row r="6749" spans="1:7">
      <c r="A6749" s="521"/>
      <c r="B6749" s="521"/>
      <c r="C6749" s="525"/>
      <c r="D6749" s="521"/>
      <c r="E6749" s="521"/>
      <c r="F6749" s="526"/>
      <c r="G6749" s="521"/>
    </row>
    <row r="6750" spans="1:7">
      <c r="A6750" s="521"/>
      <c r="B6750" s="521"/>
      <c r="C6750" s="525"/>
      <c r="D6750" s="521"/>
      <c r="E6750" s="521"/>
      <c r="F6750" s="526"/>
      <c r="G6750" s="521"/>
    </row>
    <row r="6751" spans="1:7">
      <c r="A6751" s="521"/>
      <c r="B6751" s="521"/>
      <c r="C6751" s="525"/>
      <c r="D6751" s="521"/>
      <c r="E6751" s="521"/>
      <c r="F6751" s="526"/>
      <c r="G6751" s="521"/>
    </row>
    <row r="6752" spans="1:7">
      <c r="A6752" s="521"/>
      <c r="B6752" s="521"/>
      <c r="C6752" s="525"/>
      <c r="D6752" s="521"/>
      <c r="E6752" s="521"/>
      <c r="F6752" s="526"/>
      <c r="G6752" s="521"/>
    </row>
    <row r="6753" spans="1:7">
      <c r="A6753" s="521"/>
      <c r="B6753" s="521"/>
      <c r="C6753" s="525"/>
      <c r="D6753" s="521"/>
      <c r="E6753" s="521"/>
      <c r="F6753" s="526"/>
      <c r="G6753" s="521"/>
    </row>
    <row r="6754" spans="1:7">
      <c r="A6754" s="521"/>
      <c r="B6754" s="521"/>
      <c r="C6754" s="525"/>
      <c r="D6754" s="521"/>
      <c r="E6754" s="521"/>
      <c r="F6754" s="526"/>
      <c r="G6754" s="521"/>
    </row>
    <row r="6755" spans="1:7">
      <c r="A6755" s="521"/>
      <c r="B6755" s="521"/>
      <c r="C6755" s="525"/>
      <c r="D6755" s="521"/>
      <c r="E6755" s="521"/>
      <c r="F6755" s="526"/>
      <c r="G6755" s="521"/>
    </row>
    <row r="6756" spans="1:7">
      <c r="A6756" s="521"/>
      <c r="B6756" s="521"/>
      <c r="C6756" s="525"/>
      <c r="D6756" s="521"/>
      <c r="E6756" s="521"/>
      <c r="F6756" s="526"/>
      <c r="G6756" s="521"/>
    </row>
    <row r="6757" spans="1:7">
      <c r="A6757" s="521"/>
      <c r="B6757" s="521"/>
      <c r="C6757" s="525"/>
      <c r="D6757" s="521"/>
      <c r="E6757" s="521"/>
      <c r="F6757" s="526"/>
      <c r="G6757" s="521"/>
    </row>
    <row r="6758" spans="1:7">
      <c r="A6758" s="521"/>
      <c r="B6758" s="521"/>
      <c r="C6758" s="525"/>
      <c r="D6758" s="521"/>
      <c r="E6758" s="521"/>
      <c r="F6758" s="526"/>
      <c r="G6758" s="521"/>
    </row>
    <row r="6759" spans="1:7">
      <c r="A6759" s="521"/>
      <c r="B6759" s="521"/>
      <c r="C6759" s="525"/>
      <c r="D6759" s="521"/>
      <c r="E6759" s="521"/>
      <c r="F6759" s="526"/>
      <c r="G6759" s="521"/>
    </row>
    <row r="6760" spans="1:7">
      <c r="A6760" s="521"/>
      <c r="B6760" s="521"/>
      <c r="C6760" s="525"/>
      <c r="D6760" s="521"/>
      <c r="E6760" s="521"/>
      <c r="F6760" s="526"/>
      <c r="G6760" s="521"/>
    </row>
    <row r="6761" spans="1:7">
      <c r="A6761" s="521"/>
      <c r="B6761" s="521"/>
      <c r="C6761" s="525"/>
      <c r="D6761" s="521"/>
      <c r="E6761" s="521"/>
      <c r="F6761" s="526"/>
      <c r="G6761" s="521"/>
    </row>
    <row r="6762" spans="1:7">
      <c r="A6762" s="521"/>
      <c r="B6762" s="521"/>
      <c r="C6762" s="525"/>
      <c r="D6762" s="521"/>
      <c r="E6762" s="521"/>
      <c r="F6762" s="526"/>
      <c r="G6762" s="521"/>
    </row>
    <row r="6763" spans="1:7">
      <c r="A6763" s="521"/>
      <c r="B6763" s="521"/>
      <c r="C6763" s="525"/>
      <c r="D6763" s="521"/>
      <c r="E6763" s="521"/>
      <c r="F6763" s="526"/>
      <c r="G6763" s="521"/>
    </row>
    <row r="6764" spans="1:7">
      <c r="A6764" s="521"/>
      <c r="B6764" s="521"/>
      <c r="C6764" s="525"/>
      <c r="D6764" s="521"/>
      <c r="E6764" s="521"/>
      <c r="F6764" s="526"/>
      <c r="G6764" s="521"/>
    </row>
    <row r="6765" spans="1:7">
      <c r="A6765" s="521"/>
      <c r="B6765" s="521"/>
      <c r="C6765" s="525"/>
      <c r="D6765" s="521"/>
      <c r="E6765" s="521"/>
      <c r="F6765" s="526"/>
      <c r="G6765" s="521"/>
    </row>
    <row r="6766" spans="1:7">
      <c r="A6766" s="521"/>
      <c r="B6766" s="521"/>
      <c r="C6766" s="525"/>
      <c r="D6766" s="521"/>
      <c r="E6766" s="521"/>
      <c r="F6766" s="526"/>
      <c r="G6766" s="521"/>
    </row>
    <row r="6767" spans="1:7">
      <c r="A6767" s="521"/>
      <c r="B6767" s="521"/>
      <c r="C6767" s="525"/>
      <c r="D6767" s="521"/>
      <c r="E6767" s="521"/>
      <c r="F6767" s="526"/>
      <c r="G6767" s="521"/>
    </row>
    <row r="6768" spans="1:7">
      <c r="A6768" s="521"/>
      <c r="B6768" s="521"/>
      <c r="C6768" s="525"/>
      <c r="D6768" s="521"/>
      <c r="E6768" s="521"/>
      <c r="F6768" s="526"/>
      <c r="G6768" s="521"/>
    </row>
    <row r="6769" spans="1:7">
      <c r="A6769" s="521"/>
      <c r="B6769" s="521"/>
      <c r="C6769" s="525"/>
      <c r="D6769" s="521"/>
      <c r="E6769" s="521"/>
      <c r="F6769" s="526"/>
      <c r="G6769" s="521"/>
    </row>
    <row r="6770" spans="1:7">
      <c r="A6770" s="521"/>
      <c r="B6770" s="521"/>
      <c r="C6770" s="525"/>
      <c r="D6770" s="521"/>
      <c r="E6770" s="521"/>
      <c r="F6770" s="526"/>
      <c r="G6770" s="521"/>
    </row>
    <row r="6771" spans="1:7">
      <c r="A6771" s="521"/>
      <c r="B6771" s="521"/>
      <c r="C6771" s="525"/>
      <c r="D6771" s="521"/>
      <c r="E6771" s="521"/>
      <c r="F6771" s="526"/>
      <c r="G6771" s="521"/>
    </row>
    <row r="6772" spans="1:7">
      <c r="A6772" s="521"/>
      <c r="B6772" s="521"/>
      <c r="C6772" s="525"/>
      <c r="D6772" s="521"/>
      <c r="E6772" s="521"/>
      <c r="F6772" s="526"/>
      <c r="G6772" s="521"/>
    </row>
    <row r="6773" spans="1:7">
      <c r="A6773" s="521"/>
      <c r="B6773" s="521"/>
      <c r="C6773" s="525"/>
      <c r="D6773" s="521"/>
      <c r="E6773" s="521"/>
      <c r="F6773" s="526"/>
      <c r="G6773" s="521"/>
    </row>
    <row r="6774" spans="1:7">
      <c r="A6774" s="521"/>
      <c r="B6774" s="521"/>
      <c r="C6774" s="525"/>
      <c r="D6774" s="521"/>
      <c r="E6774" s="521"/>
      <c r="F6774" s="526"/>
      <c r="G6774" s="521"/>
    </row>
    <row r="6775" spans="1:7">
      <c r="A6775" s="521"/>
      <c r="B6775" s="521"/>
      <c r="C6775" s="525"/>
      <c r="D6775" s="521"/>
      <c r="E6775" s="521"/>
      <c r="F6775" s="526"/>
      <c r="G6775" s="521"/>
    </row>
    <row r="6776" spans="1:7">
      <c r="A6776" s="521"/>
      <c r="B6776" s="521"/>
      <c r="C6776" s="525"/>
      <c r="D6776" s="521"/>
      <c r="E6776" s="521"/>
      <c r="F6776" s="526"/>
      <c r="G6776" s="521"/>
    </row>
    <row r="6777" spans="1:7">
      <c r="A6777" s="521"/>
      <c r="B6777" s="521"/>
      <c r="C6777" s="525"/>
      <c r="D6777" s="521"/>
      <c r="E6777" s="521"/>
      <c r="F6777" s="526"/>
      <c r="G6777" s="521"/>
    </row>
    <row r="6778" spans="1:7">
      <c r="A6778" s="521"/>
      <c r="B6778" s="521"/>
      <c r="C6778" s="525"/>
      <c r="D6778" s="521"/>
      <c r="E6778" s="521"/>
      <c r="F6778" s="526"/>
      <c r="G6778" s="521"/>
    </row>
    <row r="6779" spans="1:7">
      <c r="A6779" s="521"/>
      <c r="B6779" s="521"/>
      <c r="C6779" s="525"/>
      <c r="D6779" s="521"/>
      <c r="E6779" s="521"/>
      <c r="F6779" s="526"/>
      <c r="G6779" s="521"/>
    </row>
    <row r="6780" spans="1:7">
      <c r="A6780" s="521"/>
      <c r="B6780" s="521"/>
      <c r="C6780" s="525"/>
      <c r="D6780" s="521"/>
      <c r="E6780" s="521"/>
      <c r="F6780" s="526"/>
      <c r="G6780" s="521"/>
    </row>
    <row r="6781" spans="1:7">
      <c r="A6781" s="521"/>
      <c r="B6781" s="521"/>
      <c r="C6781" s="525"/>
      <c r="D6781" s="521"/>
      <c r="E6781" s="521"/>
      <c r="F6781" s="526"/>
      <c r="G6781" s="521"/>
    </row>
    <row r="6782" spans="1:7">
      <c r="A6782" s="521"/>
      <c r="B6782" s="521"/>
      <c r="C6782" s="525"/>
      <c r="D6782" s="521"/>
      <c r="E6782" s="521"/>
      <c r="F6782" s="526"/>
      <c r="G6782" s="521"/>
    </row>
    <row r="6783" spans="1:7">
      <c r="A6783" s="521"/>
      <c r="B6783" s="521"/>
      <c r="C6783" s="525"/>
      <c r="D6783" s="521"/>
      <c r="E6783" s="521"/>
      <c r="F6783" s="526"/>
      <c r="G6783" s="521"/>
    </row>
    <row r="6784" spans="1:7">
      <c r="A6784" s="521"/>
      <c r="B6784" s="521"/>
      <c r="C6784" s="525"/>
      <c r="D6784" s="521"/>
      <c r="E6784" s="521"/>
      <c r="F6784" s="526"/>
      <c r="G6784" s="521"/>
    </row>
    <row r="6785" spans="1:7">
      <c r="A6785" s="521"/>
      <c r="B6785" s="521"/>
      <c r="C6785" s="525"/>
      <c r="D6785" s="521"/>
      <c r="E6785" s="521"/>
      <c r="F6785" s="526"/>
      <c r="G6785" s="521"/>
    </row>
    <row r="6786" spans="1:7">
      <c r="A6786" s="521"/>
      <c r="B6786" s="521"/>
      <c r="C6786" s="525"/>
      <c r="D6786" s="521"/>
      <c r="E6786" s="521"/>
      <c r="F6786" s="526"/>
      <c r="G6786" s="521"/>
    </row>
    <row r="6787" spans="1:7">
      <c r="A6787" s="521"/>
      <c r="B6787" s="521"/>
      <c r="C6787" s="525"/>
      <c r="D6787" s="521"/>
      <c r="E6787" s="521"/>
      <c r="F6787" s="526"/>
      <c r="G6787" s="521"/>
    </row>
    <row r="6788" spans="1:7">
      <c r="A6788" s="521"/>
      <c r="B6788" s="521"/>
      <c r="C6788" s="525"/>
      <c r="D6788" s="521"/>
      <c r="E6788" s="521"/>
      <c r="F6788" s="526"/>
      <c r="G6788" s="521"/>
    </row>
    <row r="6789" spans="1:7">
      <c r="A6789" s="521"/>
      <c r="B6789" s="521"/>
      <c r="C6789" s="525"/>
      <c r="D6789" s="521"/>
      <c r="E6789" s="521"/>
      <c r="F6789" s="526"/>
      <c r="G6789" s="521"/>
    </row>
    <row r="6790" spans="1:7">
      <c r="A6790" s="521"/>
      <c r="B6790" s="521"/>
      <c r="C6790" s="525"/>
      <c r="D6790" s="521"/>
      <c r="E6790" s="521"/>
      <c r="F6790" s="526"/>
      <c r="G6790" s="521"/>
    </row>
    <row r="6791" spans="1:7">
      <c r="A6791" s="521"/>
      <c r="B6791" s="521"/>
      <c r="C6791" s="525"/>
      <c r="D6791" s="521"/>
      <c r="E6791" s="521"/>
      <c r="F6791" s="526"/>
      <c r="G6791" s="521"/>
    </row>
    <row r="6792" spans="1:7">
      <c r="A6792" s="521"/>
      <c r="B6792" s="521"/>
      <c r="C6792" s="525"/>
      <c r="D6792" s="521"/>
      <c r="E6792" s="521"/>
      <c r="F6792" s="526"/>
      <c r="G6792" s="521"/>
    </row>
    <row r="6793" spans="1:7">
      <c r="A6793" s="521"/>
      <c r="B6793" s="521"/>
      <c r="C6793" s="525"/>
      <c r="D6793" s="521"/>
      <c r="E6793" s="521"/>
      <c r="F6793" s="526"/>
      <c r="G6793" s="521"/>
    </row>
    <row r="6794" spans="1:7">
      <c r="A6794" s="521"/>
      <c r="B6794" s="521"/>
      <c r="C6794" s="525"/>
      <c r="D6794" s="521"/>
      <c r="E6794" s="521"/>
      <c r="F6794" s="526"/>
      <c r="G6794" s="521"/>
    </row>
    <row r="6795" spans="1:7">
      <c r="A6795" s="521"/>
      <c r="B6795" s="521"/>
      <c r="C6795" s="525"/>
      <c r="D6795" s="521"/>
      <c r="E6795" s="521"/>
      <c r="F6795" s="526"/>
      <c r="G6795" s="521"/>
    </row>
    <row r="6796" spans="1:7">
      <c r="A6796" s="521"/>
      <c r="B6796" s="521"/>
      <c r="C6796" s="525"/>
      <c r="D6796" s="521"/>
      <c r="E6796" s="521"/>
      <c r="F6796" s="526"/>
      <c r="G6796" s="521"/>
    </row>
    <row r="6797" spans="1:7">
      <c r="A6797" s="521"/>
      <c r="B6797" s="521"/>
      <c r="C6797" s="525"/>
      <c r="D6797" s="521"/>
      <c r="E6797" s="521"/>
      <c r="F6797" s="526"/>
      <c r="G6797" s="521"/>
    </row>
    <row r="6798" spans="1:7">
      <c r="A6798" s="521"/>
      <c r="B6798" s="521"/>
      <c r="C6798" s="525"/>
      <c r="D6798" s="521"/>
      <c r="E6798" s="521"/>
      <c r="F6798" s="526"/>
      <c r="G6798" s="521"/>
    </row>
    <row r="6799" spans="1:7">
      <c r="A6799" s="521"/>
      <c r="B6799" s="521"/>
      <c r="C6799" s="525"/>
      <c r="D6799" s="521"/>
      <c r="E6799" s="521"/>
      <c r="F6799" s="526"/>
      <c r="G6799" s="521"/>
    </row>
    <row r="6800" spans="1:7">
      <c r="A6800" s="521"/>
      <c r="B6800" s="521"/>
      <c r="C6800" s="525"/>
      <c r="D6800" s="521"/>
      <c r="E6800" s="521"/>
      <c r="F6800" s="526"/>
      <c r="G6800" s="521"/>
    </row>
    <row r="6801" spans="1:7">
      <c r="A6801" s="521"/>
      <c r="B6801" s="521"/>
      <c r="C6801" s="525"/>
      <c r="D6801" s="521"/>
      <c r="E6801" s="521"/>
      <c r="F6801" s="526"/>
      <c r="G6801" s="521"/>
    </row>
    <row r="6802" spans="1:7">
      <c r="A6802" s="521"/>
      <c r="B6802" s="521"/>
      <c r="C6802" s="525"/>
      <c r="D6802" s="521"/>
      <c r="E6802" s="521"/>
      <c r="F6802" s="526"/>
      <c r="G6802" s="521"/>
    </row>
    <row r="6803" spans="1:7">
      <c r="A6803" s="521"/>
      <c r="B6803" s="521"/>
      <c r="C6803" s="525"/>
      <c r="D6803" s="521"/>
      <c r="E6803" s="521"/>
      <c r="F6803" s="526"/>
      <c r="G6803" s="521"/>
    </row>
    <row r="6804" spans="1:7">
      <c r="A6804" s="521"/>
      <c r="B6804" s="521"/>
      <c r="C6804" s="525"/>
      <c r="D6804" s="521"/>
      <c r="E6804" s="521"/>
      <c r="F6804" s="526"/>
      <c r="G6804" s="521"/>
    </row>
    <row r="6805" spans="1:7">
      <c r="A6805" s="521"/>
      <c r="B6805" s="521"/>
      <c r="C6805" s="525"/>
      <c r="D6805" s="521"/>
      <c r="E6805" s="521"/>
      <c r="F6805" s="526"/>
      <c r="G6805" s="521"/>
    </row>
    <row r="6806" spans="1:7">
      <c r="A6806" s="521"/>
      <c r="B6806" s="521"/>
      <c r="C6806" s="525"/>
      <c r="D6806" s="521"/>
      <c r="E6806" s="521"/>
      <c r="F6806" s="526"/>
      <c r="G6806" s="521"/>
    </row>
    <row r="6807" spans="1:7">
      <c r="A6807" s="521"/>
      <c r="B6807" s="521"/>
      <c r="C6807" s="525"/>
      <c r="D6807" s="521"/>
      <c r="E6807" s="521"/>
      <c r="F6807" s="526"/>
      <c r="G6807" s="521"/>
    </row>
    <row r="6808" spans="1:7">
      <c r="A6808" s="521"/>
      <c r="B6808" s="521"/>
      <c r="C6808" s="525"/>
      <c r="D6808" s="521"/>
      <c r="E6808" s="521"/>
      <c r="F6808" s="526"/>
      <c r="G6808" s="521"/>
    </row>
    <row r="6809" spans="1:7">
      <c r="A6809" s="521"/>
      <c r="B6809" s="521"/>
      <c r="C6809" s="525"/>
      <c r="D6809" s="521"/>
      <c r="E6809" s="521"/>
      <c r="F6809" s="526"/>
      <c r="G6809" s="521"/>
    </row>
    <row r="6810" spans="1:7">
      <c r="A6810" s="521"/>
      <c r="B6810" s="521"/>
      <c r="C6810" s="525"/>
      <c r="D6810" s="521"/>
      <c r="E6810" s="521"/>
      <c r="F6810" s="526"/>
      <c r="G6810" s="521"/>
    </row>
    <row r="6811" spans="1:7">
      <c r="A6811" s="521"/>
      <c r="B6811" s="521"/>
      <c r="C6811" s="525"/>
      <c r="D6811" s="521"/>
      <c r="E6811" s="521"/>
      <c r="F6811" s="526"/>
      <c r="G6811" s="521"/>
    </row>
    <row r="6812" spans="1:7">
      <c r="A6812" s="521"/>
      <c r="B6812" s="521"/>
      <c r="C6812" s="525"/>
      <c r="D6812" s="521"/>
      <c r="E6812" s="521"/>
      <c r="F6812" s="526"/>
      <c r="G6812" s="521"/>
    </row>
    <row r="6813" spans="1:7">
      <c r="A6813" s="521"/>
      <c r="B6813" s="521"/>
      <c r="C6813" s="525"/>
      <c r="D6813" s="521"/>
      <c r="E6813" s="521"/>
      <c r="F6813" s="526"/>
      <c r="G6813" s="521"/>
    </row>
    <row r="6814" spans="1:7">
      <c r="A6814" s="521"/>
      <c r="B6814" s="521"/>
      <c r="C6814" s="525"/>
      <c r="D6814" s="521"/>
      <c r="E6814" s="521"/>
      <c r="F6814" s="526"/>
      <c r="G6814" s="521"/>
    </row>
    <row r="6815" spans="1:7">
      <c r="A6815" s="521"/>
      <c r="B6815" s="521"/>
      <c r="C6815" s="525"/>
      <c r="D6815" s="521"/>
      <c r="E6815" s="521"/>
      <c r="F6815" s="526"/>
      <c r="G6815" s="521"/>
    </row>
    <row r="6816" spans="1:7">
      <c r="A6816" s="521"/>
      <c r="B6816" s="521"/>
      <c r="C6816" s="525"/>
      <c r="D6816" s="521"/>
      <c r="E6816" s="521"/>
      <c r="F6816" s="526"/>
      <c r="G6816" s="521"/>
    </row>
    <row r="6817" spans="1:7">
      <c r="A6817" s="521"/>
      <c r="B6817" s="521"/>
      <c r="C6817" s="525"/>
      <c r="D6817" s="521"/>
      <c r="E6817" s="521"/>
      <c r="F6817" s="526"/>
      <c r="G6817" s="521"/>
    </row>
    <row r="6818" spans="1:7">
      <c r="A6818" s="521"/>
      <c r="B6818" s="521"/>
      <c r="C6818" s="525"/>
      <c r="D6818" s="521"/>
      <c r="E6818" s="521"/>
      <c r="F6818" s="526"/>
      <c r="G6818" s="521"/>
    </row>
    <row r="6819" spans="1:7">
      <c r="A6819" s="521"/>
      <c r="B6819" s="521"/>
      <c r="C6819" s="525"/>
      <c r="D6819" s="521"/>
      <c r="E6819" s="521"/>
      <c r="F6819" s="526"/>
      <c r="G6819" s="521"/>
    </row>
    <row r="6820" spans="1:7">
      <c r="A6820" s="521"/>
      <c r="B6820" s="521"/>
      <c r="C6820" s="525"/>
      <c r="D6820" s="521"/>
      <c r="E6820" s="521"/>
      <c r="F6820" s="526"/>
      <c r="G6820" s="521"/>
    </row>
    <row r="6821" spans="1:7">
      <c r="A6821" s="521"/>
      <c r="B6821" s="521"/>
      <c r="C6821" s="525"/>
      <c r="D6821" s="521"/>
      <c r="E6821" s="521"/>
      <c r="F6821" s="526"/>
      <c r="G6821" s="521"/>
    </row>
    <row r="6822" spans="1:7">
      <c r="A6822" s="521"/>
      <c r="B6822" s="521"/>
      <c r="C6822" s="525"/>
      <c r="D6822" s="521"/>
      <c r="E6822" s="521"/>
      <c r="F6822" s="526"/>
      <c r="G6822" s="521"/>
    </row>
    <row r="6823" spans="1:7">
      <c r="A6823" s="521"/>
      <c r="B6823" s="521"/>
      <c r="C6823" s="525"/>
      <c r="D6823" s="521"/>
      <c r="E6823" s="521"/>
      <c r="F6823" s="526"/>
      <c r="G6823" s="521"/>
    </row>
    <row r="6824" spans="1:7">
      <c r="A6824" s="521"/>
      <c r="B6824" s="521"/>
      <c r="C6824" s="525"/>
      <c r="D6824" s="521"/>
      <c r="E6824" s="521"/>
      <c r="F6824" s="526"/>
      <c r="G6824" s="521"/>
    </row>
    <row r="6825" spans="1:7">
      <c r="A6825" s="521"/>
      <c r="B6825" s="521"/>
      <c r="C6825" s="525"/>
      <c r="D6825" s="521"/>
      <c r="E6825" s="521"/>
      <c r="F6825" s="526"/>
      <c r="G6825" s="521"/>
    </row>
    <row r="6826" spans="1:7">
      <c r="A6826" s="521"/>
      <c r="B6826" s="521"/>
      <c r="C6826" s="525"/>
      <c r="D6826" s="521"/>
      <c r="E6826" s="521"/>
      <c r="F6826" s="526"/>
      <c r="G6826" s="521"/>
    </row>
    <row r="6827" spans="1:7">
      <c r="A6827" s="521"/>
      <c r="B6827" s="521"/>
      <c r="C6827" s="525"/>
      <c r="D6827" s="521"/>
      <c r="E6827" s="521"/>
      <c r="F6827" s="526"/>
      <c r="G6827" s="521"/>
    </row>
    <row r="6828" spans="1:7">
      <c r="A6828" s="521"/>
      <c r="B6828" s="521"/>
      <c r="C6828" s="525"/>
      <c r="D6828" s="521"/>
      <c r="E6828" s="521"/>
      <c r="F6828" s="526"/>
      <c r="G6828" s="521"/>
    </row>
    <row r="6829" spans="1:7">
      <c r="A6829" s="521"/>
      <c r="B6829" s="521"/>
      <c r="C6829" s="525"/>
      <c r="D6829" s="521"/>
      <c r="E6829" s="521"/>
      <c r="F6829" s="526"/>
      <c r="G6829" s="521"/>
    </row>
    <row r="6830" spans="1:7">
      <c r="A6830" s="521"/>
      <c r="B6830" s="521"/>
      <c r="C6830" s="525"/>
      <c r="D6830" s="521"/>
      <c r="E6830" s="521"/>
      <c r="F6830" s="526"/>
      <c r="G6830" s="521"/>
    </row>
    <row r="6831" spans="1:7">
      <c r="A6831" s="521"/>
      <c r="B6831" s="521"/>
      <c r="C6831" s="525"/>
      <c r="D6831" s="521"/>
      <c r="E6831" s="521"/>
      <c r="F6831" s="526"/>
      <c r="G6831" s="521"/>
    </row>
    <row r="6832" spans="1:7">
      <c r="A6832" s="521"/>
      <c r="B6832" s="521"/>
      <c r="C6832" s="525"/>
      <c r="D6832" s="521"/>
      <c r="E6832" s="521"/>
      <c r="F6832" s="526"/>
      <c r="G6832" s="521"/>
    </row>
    <row r="6833" spans="1:7">
      <c r="A6833" s="521"/>
      <c r="B6833" s="521"/>
      <c r="C6833" s="525"/>
      <c r="D6833" s="521"/>
      <c r="E6833" s="521"/>
      <c r="F6833" s="526"/>
      <c r="G6833" s="521"/>
    </row>
    <row r="6834" spans="1:7">
      <c r="A6834" s="521"/>
      <c r="B6834" s="521"/>
      <c r="C6834" s="525"/>
      <c r="D6834" s="521"/>
      <c r="E6834" s="521"/>
      <c r="F6834" s="526"/>
      <c r="G6834" s="521"/>
    </row>
    <row r="6835" spans="1:7">
      <c r="A6835" s="521"/>
      <c r="B6835" s="521"/>
      <c r="C6835" s="525"/>
      <c r="D6835" s="521"/>
      <c r="E6835" s="521"/>
      <c r="F6835" s="526"/>
      <c r="G6835" s="521"/>
    </row>
    <row r="6836" spans="1:7">
      <c r="A6836" s="521"/>
      <c r="B6836" s="521"/>
      <c r="C6836" s="525"/>
      <c r="D6836" s="521"/>
      <c r="E6836" s="521"/>
      <c r="F6836" s="526"/>
      <c r="G6836" s="521"/>
    </row>
    <row r="6837" spans="1:7">
      <c r="A6837" s="521"/>
      <c r="B6837" s="521"/>
      <c r="C6837" s="525"/>
      <c r="D6837" s="521"/>
      <c r="E6837" s="521"/>
      <c r="F6837" s="526"/>
      <c r="G6837" s="521"/>
    </row>
    <row r="6838" spans="1:7">
      <c r="A6838" s="521"/>
      <c r="B6838" s="521"/>
      <c r="C6838" s="525"/>
      <c r="D6838" s="521"/>
      <c r="E6838" s="521"/>
      <c r="F6838" s="526"/>
      <c r="G6838" s="521"/>
    </row>
    <row r="6839" spans="1:7">
      <c r="A6839" s="521"/>
      <c r="B6839" s="521"/>
      <c r="C6839" s="525"/>
      <c r="D6839" s="521"/>
      <c r="E6839" s="521"/>
      <c r="F6839" s="526"/>
      <c r="G6839" s="521"/>
    </row>
    <row r="6840" spans="1:7">
      <c r="A6840" s="521"/>
      <c r="B6840" s="521"/>
      <c r="C6840" s="525"/>
      <c r="D6840" s="521"/>
      <c r="E6840" s="521"/>
      <c r="F6840" s="526"/>
      <c r="G6840" s="521"/>
    </row>
    <row r="6841" spans="1:7">
      <c r="A6841" s="521"/>
      <c r="B6841" s="521"/>
      <c r="C6841" s="525"/>
      <c r="D6841" s="521"/>
      <c r="E6841" s="521"/>
      <c r="F6841" s="526"/>
      <c r="G6841" s="521"/>
    </row>
    <row r="6842" spans="1:7">
      <c r="A6842" s="521"/>
      <c r="B6842" s="521"/>
      <c r="C6842" s="525"/>
      <c r="D6842" s="521"/>
      <c r="E6842" s="521"/>
      <c r="F6842" s="526"/>
      <c r="G6842" s="521"/>
    </row>
    <row r="6843" spans="1:7">
      <c r="A6843" s="521"/>
      <c r="B6843" s="521"/>
      <c r="C6843" s="525"/>
      <c r="D6843" s="521"/>
      <c r="E6843" s="521"/>
      <c r="F6843" s="526"/>
      <c r="G6843" s="521"/>
    </row>
    <row r="6844" spans="1:7">
      <c r="A6844" s="521"/>
      <c r="B6844" s="521"/>
      <c r="C6844" s="525"/>
      <c r="D6844" s="521"/>
      <c r="E6844" s="521"/>
      <c r="F6844" s="526"/>
      <c r="G6844" s="521"/>
    </row>
    <row r="6845" spans="1:7">
      <c r="A6845" s="521"/>
      <c r="B6845" s="521"/>
      <c r="C6845" s="525"/>
      <c r="D6845" s="521"/>
      <c r="E6845" s="521"/>
      <c r="F6845" s="526"/>
      <c r="G6845" s="521"/>
    </row>
    <row r="6846" spans="1:7">
      <c r="A6846" s="521"/>
      <c r="B6846" s="521"/>
      <c r="C6846" s="525"/>
      <c r="D6846" s="521"/>
      <c r="E6846" s="521"/>
      <c r="F6846" s="526"/>
      <c r="G6846" s="521"/>
    </row>
    <row r="6847" spans="1:7">
      <c r="A6847" s="521"/>
      <c r="B6847" s="521"/>
      <c r="C6847" s="525"/>
      <c r="D6847" s="521"/>
      <c r="E6847" s="521"/>
      <c r="F6847" s="526"/>
      <c r="G6847" s="521"/>
    </row>
    <row r="6848" spans="1:7">
      <c r="A6848" s="521"/>
      <c r="B6848" s="521"/>
      <c r="C6848" s="525"/>
      <c r="D6848" s="521"/>
      <c r="E6848" s="521"/>
      <c r="F6848" s="526"/>
      <c r="G6848" s="521"/>
    </row>
    <row r="6849" spans="1:7">
      <c r="A6849" s="521"/>
      <c r="B6849" s="521"/>
      <c r="C6849" s="525"/>
      <c r="D6849" s="521"/>
      <c r="E6849" s="521"/>
      <c r="F6849" s="526"/>
      <c r="G6849" s="521"/>
    </row>
    <row r="6850" spans="1:7">
      <c r="A6850" s="521"/>
      <c r="B6850" s="521"/>
      <c r="C6850" s="525"/>
      <c r="D6850" s="521"/>
      <c r="E6850" s="521"/>
      <c r="F6850" s="526"/>
      <c r="G6850" s="521"/>
    </row>
    <row r="6851" spans="1:7">
      <c r="A6851" s="521"/>
      <c r="B6851" s="521"/>
      <c r="C6851" s="525"/>
      <c r="D6851" s="521"/>
      <c r="E6851" s="521"/>
      <c r="F6851" s="526"/>
      <c r="G6851" s="521"/>
    </row>
    <row r="6852" spans="1:7">
      <c r="A6852" s="521"/>
      <c r="B6852" s="521"/>
      <c r="C6852" s="525"/>
      <c r="D6852" s="521"/>
      <c r="E6852" s="521"/>
      <c r="F6852" s="526"/>
      <c r="G6852" s="521"/>
    </row>
    <row r="6853" spans="1:7">
      <c r="A6853" s="521"/>
      <c r="B6853" s="521"/>
      <c r="C6853" s="525"/>
      <c r="D6853" s="521"/>
      <c r="E6853" s="521"/>
      <c r="F6853" s="526"/>
      <c r="G6853" s="521"/>
    </row>
    <row r="6854" spans="1:7">
      <c r="A6854" s="521"/>
      <c r="B6854" s="521"/>
      <c r="C6854" s="525"/>
      <c r="D6854" s="521"/>
      <c r="E6854" s="521"/>
      <c r="F6854" s="526"/>
      <c r="G6854" s="521"/>
    </row>
    <row r="6855" spans="1:7">
      <c r="A6855" s="521"/>
      <c r="B6855" s="521"/>
      <c r="C6855" s="525"/>
      <c r="D6855" s="521"/>
      <c r="E6855" s="521"/>
      <c r="F6855" s="526"/>
      <c r="G6855" s="521"/>
    </row>
    <row r="6856" spans="1:7">
      <c r="A6856" s="521"/>
      <c r="B6856" s="521"/>
      <c r="C6856" s="525"/>
      <c r="D6856" s="521"/>
      <c r="E6856" s="521"/>
      <c r="F6856" s="526"/>
      <c r="G6856" s="521"/>
    </row>
    <row r="6857" spans="1:7">
      <c r="A6857" s="521"/>
      <c r="B6857" s="521"/>
      <c r="C6857" s="525"/>
      <c r="D6857" s="521"/>
      <c r="E6857" s="521"/>
      <c r="F6857" s="526"/>
      <c r="G6857" s="521"/>
    </row>
    <row r="6858" spans="1:7">
      <c r="A6858" s="521"/>
      <c r="B6858" s="521"/>
      <c r="C6858" s="525"/>
      <c r="D6858" s="521"/>
      <c r="E6858" s="521"/>
      <c r="F6858" s="526"/>
      <c r="G6858" s="521"/>
    </row>
    <row r="6859" spans="1:7">
      <c r="A6859" s="521"/>
      <c r="B6859" s="521"/>
      <c r="C6859" s="525"/>
      <c r="D6859" s="521"/>
      <c r="E6859" s="521"/>
      <c r="F6859" s="526"/>
      <c r="G6859" s="521"/>
    </row>
    <row r="6860" spans="1:7">
      <c r="A6860" s="521"/>
      <c r="B6860" s="521"/>
      <c r="C6860" s="525"/>
      <c r="D6860" s="521"/>
      <c r="E6860" s="521"/>
      <c r="F6860" s="526"/>
      <c r="G6860" s="521"/>
    </row>
    <row r="6861" spans="1:7">
      <c r="A6861" s="521"/>
      <c r="B6861" s="521"/>
      <c r="C6861" s="525"/>
      <c r="D6861" s="521"/>
      <c r="E6861" s="521"/>
      <c r="F6861" s="526"/>
      <c r="G6861" s="521"/>
    </row>
    <row r="6862" spans="1:7">
      <c r="A6862" s="521"/>
      <c r="B6862" s="521"/>
      <c r="C6862" s="525"/>
      <c r="D6862" s="521"/>
      <c r="E6862" s="521"/>
      <c r="F6862" s="526"/>
      <c r="G6862" s="521"/>
    </row>
    <row r="6863" spans="1:7">
      <c r="A6863" s="521"/>
      <c r="B6863" s="521"/>
      <c r="C6863" s="525"/>
      <c r="D6863" s="521"/>
      <c r="E6863" s="521"/>
      <c r="F6863" s="526"/>
      <c r="G6863" s="521"/>
    </row>
    <row r="6864" spans="1:7">
      <c r="A6864" s="521"/>
      <c r="B6864" s="521"/>
      <c r="C6864" s="525"/>
      <c r="D6864" s="521"/>
      <c r="E6864" s="521"/>
      <c r="F6864" s="526"/>
      <c r="G6864" s="521"/>
    </row>
    <row r="6865" spans="1:7">
      <c r="A6865" s="521"/>
      <c r="B6865" s="521"/>
      <c r="C6865" s="525"/>
      <c r="D6865" s="521"/>
      <c r="E6865" s="521"/>
      <c r="F6865" s="526"/>
      <c r="G6865" s="521"/>
    </row>
    <row r="6866" spans="1:7">
      <c r="A6866" s="521"/>
      <c r="B6866" s="521"/>
      <c r="C6866" s="525"/>
      <c r="D6866" s="521"/>
      <c r="E6866" s="521"/>
      <c r="F6866" s="526"/>
      <c r="G6866" s="521"/>
    </row>
    <row r="6867" spans="1:7">
      <c r="A6867" s="521"/>
      <c r="B6867" s="521"/>
      <c r="C6867" s="525"/>
      <c r="D6867" s="521"/>
      <c r="E6867" s="521"/>
      <c r="F6867" s="526"/>
      <c r="G6867" s="521"/>
    </row>
    <row r="6868" spans="1:7">
      <c r="A6868" s="521"/>
      <c r="B6868" s="521"/>
      <c r="C6868" s="525"/>
      <c r="D6868" s="521"/>
      <c r="E6868" s="521"/>
      <c r="F6868" s="526"/>
      <c r="G6868" s="521"/>
    </row>
    <row r="6869" spans="1:7">
      <c r="A6869" s="521"/>
      <c r="B6869" s="521"/>
      <c r="C6869" s="525"/>
      <c r="D6869" s="521"/>
      <c r="E6869" s="521"/>
      <c r="F6869" s="526"/>
      <c r="G6869" s="521"/>
    </row>
    <row r="6870" spans="1:7">
      <c r="A6870" s="521"/>
      <c r="B6870" s="521"/>
      <c r="C6870" s="525"/>
      <c r="D6870" s="521"/>
      <c r="E6870" s="521"/>
      <c r="F6870" s="526"/>
      <c r="G6870" s="521"/>
    </row>
    <row r="6871" spans="1:7">
      <c r="A6871" s="521"/>
      <c r="B6871" s="521"/>
      <c r="C6871" s="525"/>
      <c r="D6871" s="521"/>
      <c r="E6871" s="521"/>
      <c r="F6871" s="526"/>
      <c r="G6871" s="521"/>
    </row>
    <row r="6872" spans="1:7">
      <c r="A6872" s="521"/>
      <c r="B6872" s="521"/>
      <c r="C6872" s="525"/>
      <c r="D6872" s="521"/>
      <c r="E6872" s="521"/>
      <c r="F6872" s="526"/>
      <c r="G6872" s="521"/>
    </row>
    <row r="6873" spans="1:7">
      <c r="A6873" s="521"/>
      <c r="B6873" s="521"/>
      <c r="C6873" s="525"/>
      <c r="D6873" s="521"/>
      <c r="E6873" s="521"/>
      <c r="F6873" s="526"/>
      <c r="G6873" s="521"/>
    </row>
    <row r="6874" spans="1:7">
      <c r="A6874" s="521"/>
      <c r="B6874" s="521"/>
      <c r="C6874" s="525"/>
      <c r="D6874" s="521"/>
      <c r="E6874" s="521"/>
      <c r="F6874" s="526"/>
      <c r="G6874" s="521"/>
    </row>
    <row r="6875" spans="1:7">
      <c r="A6875" s="521"/>
      <c r="B6875" s="521"/>
      <c r="C6875" s="525"/>
      <c r="D6875" s="521"/>
      <c r="E6875" s="521"/>
      <c r="F6875" s="526"/>
      <c r="G6875" s="521"/>
    </row>
    <row r="6876" spans="1:7">
      <c r="A6876" s="521"/>
      <c r="B6876" s="521"/>
      <c r="C6876" s="525"/>
      <c r="D6876" s="521"/>
      <c r="E6876" s="521"/>
      <c r="F6876" s="526"/>
      <c r="G6876" s="521"/>
    </row>
    <row r="6877" spans="1:7">
      <c r="A6877" s="521"/>
      <c r="B6877" s="521"/>
      <c r="C6877" s="525"/>
      <c r="D6877" s="521"/>
      <c r="E6877" s="521"/>
      <c r="F6877" s="526"/>
      <c r="G6877" s="521"/>
    </row>
    <row r="6878" spans="1:7">
      <c r="A6878" s="521"/>
      <c r="B6878" s="521"/>
      <c r="C6878" s="525"/>
      <c r="D6878" s="521"/>
      <c r="E6878" s="521"/>
      <c r="F6878" s="526"/>
      <c r="G6878" s="521"/>
    </row>
    <row r="6879" spans="1:7">
      <c r="A6879" s="521"/>
      <c r="B6879" s="521"/>
      <c r="C6879" s="525"/>
      <c r="D6879" s="521"/>
      <c r="E6879" s="521"/>
      <c r="F6879" s="526"/>
      <c r="G6879" s="521"/>
    </row>
    <row r="6880" spans="1:7">
      <c r="A6880" s="521"/>
      <c r="B6880" s="521"/>
      <c r="C6880" s="525"/>
      <c r="D6880" s="521"/>
      <c r="E6880" s="521"/>
      <c r="F6880" s="526"/>
      <c r="G6880" s="521"/>
    </row>
    <row r="6881" spans="1:7">
      <c r="A6881" s="521"/>
      <c r="B6881" s="521"/>
      <c r="C6881" s="525"/>
      <c r="D6881" s="521"/>
      <c r="E6881" s="521"/>
      <c r="F6881" s="526"/>
      <c r="G6881" s="521"/>
    </row>
    <row r="6882" spans="1:7">
      <c r="A6882" s="521"/>
      <c r="B6882" s="521"/>
      <c r="C6882" s="525"/>
      <c r="D6882" s="521"/>
      <c r="E6882" s="521"/>
      <c r="F6882" s="526"/>
      <c r="G6882" s="521"/>
    </row>
    <row r="6883" spans="1:7">
      <c r="A6883" s="521"/>
      <c r="B6883" s="521"/>
      <c r="C6883" s="525"/>
      <c r="D6883" s="521"/>
      <c r="E6883" s="521"/>
      <c r="F6883" s="526"/>
      <c r="G6883" s="521"/>
    </row>
    <row r="6884" spans="1:7">
      <c r="A6884" s="521"/>
      <c r="B6884" s="521"/>
      <c r="C6884" s="525"/>
      <c r="D6884" s="521"/>
      <c r="E6884" s="521"/>
      <c r="F6884" s="526"/>
      <c r="G6884" s="521"/>
    </row>
    <row r="6885" spans="1:7">
      <c r="A6885" s="521"/>
      <c r="B6885" s="521"/>
      <c r="C6885" s="525"/>
      <c r="D6885" s="521"/>
      <c r="E6885" s="521"/>
      <c r="F6885" s="526"/>
      <c r="G6885" s="521"/>
    </row>
    <row r="6886" spans="1:7">
      <c r="A6886" s="521"/>
      <c r="B6886" s="521"/>
      <c r="C6886" s="525"/>
      <c r="D6886" s="521"/>
      <c r="E6886" s="521"/>
      <c r="F6886" s="526"/>
      <c r="G6886" s="521"/>
    </row>
    <row r="6887" spans="1:7">
      <c r="A6887" s="521"/>
      <c r="B6887" s="521"/>
      <c r="C6887" s="525"/>
      <c r="D6887" s="521"/>
      <c r="E6887" s="521"/>
      <c r="F6887" s="526"/>
      <c r="G6887" s="521"/>
    </row>
    <row r="6888" spans="1:7">
      <c r="A6888" s="521"/>
      <c r="B6888" s="521"/>
      <c r="C6888" s="525"/>
      <c r="D6888" s="521"/>
      <c r="E6888" s="521"/>
      <c r="F6888" s="526"/>
      <c r="G6888" s="521"/>
    </row>
    <row r="6889" spans="1:7">
      <c r="A6889" s="521"/>
      <c r="B6889" s="521"/>
      <c r="C6889" s="525"/>
      <c r="D6889" s="521"/>
      <c r="E6889" s="521"/>
      <c r="F6889" s="526"/>
      <c r="G6889" s="521"/>
    </row>
    <row r="6890" spans="1:7">
      <c r="A6890" s="521"/>
      <c r="B6890" s="521"/>
      <c r="C6890" s="525"/>
      <c r="D6890" s="521"/>
      <c r="E6890" s="521"/>
      <c r="F6890" s="526"/>
      <c r="G6890" s="521"/>
    </row>
    <row r="6891" spans="1:7">
      <c r="A6891" s="521"/>
      <c r="B6891" s="521"/>
      <c r="C6891" s="525"/>
      <c r="D6891" s="521"/>
      <c r="E6891" s="521"/>
      <c r="F6891" s="526"/>
      <c r="G6891" s="521"/>
    </row>
    <row r="6892" spans="1:7">
      <c r="A6892" s="521"/>
      <c r="B6892" s="521"/>
      <c r="C6892" s="525"/>
      <c r="D6892" s="521"/>
      <c r="E6892" s="521"/>
      <c r="F6892" s="526"/>
      <c r="G6892" s="521"/>
    </row>
    <row r="6893" spans="1:7">
      <c r="A6893" s="521"/>
      <c r="B6893" s="521"/>
      <c r="C6893" s="525"/>
      <c r="D6893" s="521"/>
      <c r="E6893" s="521"/>
      <c r="F6893" s="526"/>
      <c r="G6893" s="521"/>
    </row>
    <row r="6894" spans="1:7">
      <c r="A6894" s="521"/>
      <c r="B6894" s="521"/>
      <c r="C6894" s="525"/>
      <c r="D6894" s="521"/>
      <c r="E6894" s="521"/>
      <c r="F6894" s="526"/>
      <c r="G6894" s="521"/>
    </row>
    <row r="6895" spans="1:7">
      <c r="A6895" s="521"/>
      <c r="B6895" s="521"/>
      <c r="C6895" s="525"/>
      <c r="D6895" s="521"/>
      <c r="E6895" s="521"/>
      <c r="F6895" s="526"/>
      <c r="G6895" s="521"/>
    </row>
    <row r="6896" spans="1:7">
      <c r="A6896" s="521"/>
      <c r="B6896" s="521"/>
      <c r="C6896" s="525"/>
      <c r="D6896" s="521"/>
      <c r="E6896" s="521"/>
      <c r="F6896" s="526"/>
      <c r="G6896" s="521"/>
    </row>
    <row r="6897" spans="1:7">
      <c r="A6897" s="521"/>
      <c r="B6897" s="521"/>
      <c r="C6897" s="525"/>
      <c r="D6897" s="521"/>
      <c r="E6897" s="521"/>
      <c r="F6897" s="526"/>
      <c r="G6897" s="521"/>
    </row>
    <row r="6898" spans="1:7">
      <c r="A6898" s="521"/>
      <c r="B6898" s="521"/>
      <c r="C6898" s="525"/>
      <c r="D6898" s="521"/>
      <c r="E6898" s="521"/>
      <c r="F6898" s="526"/>
      <c r="G6898" s="521"/>
    </row>
    <row r="6899" spans="1:7">
      <c r="A6899" s="521"/>
      <c r="B6899" s="521"/>
      <c r="C6899" s="525"/>
      <c r="D6899" s="521"/>
      <c r="E6899" s="521"/>
      <c r="F6899" s="526"/>
      <c r="G6899" s="521"/>
    </row>
    <row r="6900" spans="1:7">
      <c r="A6900" s="521"/>
      <c r="B6900" s="521"/>
      <c r="C6900" s="525"/>
      <c r="D6900" s="521"/>
      <c r="E6900" s="521"/>
      <c r="F6900" s="526"/>
      <c r="G6900" s="521"/>
    </row>
    <row r="6901" spans="1:7">
      <c r="A6901" s="521"/>
      <c r="B6901" s="521"/>
      <c r="C6901" s="525"/>
      <c r="D6901" s="521"/>
      <c r="E6901" s="521"/>
      <c r="F6901" s="526"/>
      <c r="G6901" s="521"/>
    </row>
    <row r="6902" spans="1:7">
      <c r="A6902" s="521"/>
      <c r="B6902" s="521"/>
      <c r="C6902" s="525"/>
      <c r="D6902" s="521"/>
      <c r="E6902" s="521"/>
      <c r="F6902" s="526"/>
      <c r="G6902" s="521"/>
    </row>
    <row r="6903" spans="1:7">
      <c r="A6903" s="521"/>
      <c r="B6903" s="521"/>
      <c r="C6903" s="525"/>
      <c r="D6903" s="521"/>
      <c r="E6903" s="521"/>
      <c r="F6903" s="526"/>
      <c r="G6903" s="521"/>
    </row>
    <row r="6904" spans="1:7">
      <c r="A6904" s="521"/>
      <c r="B6904" s="521"/>
      <c r="C6904" s="525"/>
      <c r="D6904" s="521"/>
      <c r="E6904" s="521"/>
      <c r="F6904" s="526"/>
      <c r="G6904" s="521"/>
    </row>
    <row r="6905" spans="1:7">
      <c r="A6905" s="521"/>
      <c r="B6905" s="521"/>
      <c r="C6905" s="525"/>
      <c r="D6905" s="521"/>
      <c r="E6905" s="521"/>
      <c r="F6905" s="526"/>
      <c r="G6905" s="521"/>
    </row>
    <row r="6906" spans="1:7">
      <c r="A6906" s="521"/>
      <c r="B6906" s="521"/>
      <c r="C6906" s="525"/>
      <c r="D6906" s="521"/>
      <c r="E6906" s="521"/>
      <c r="F6906" s="526"/>
      <c r="G6906" s="521"/>
    </row>
    <row r="6907" spans="1:7">
      <c r="A6907" s="521"/>
      <c r="B6907" s="521"/>
      <c r="C6907" s="525"/>
      <c r="D6907" s="521"/>
      <c r="E6907" s="521"/>
      <c r="F6907" s="526"/>
      <c r="G6907" s="521"/>
    </row>
    <row r="6908" spans="1:7">
      <c r="A6908" s="521"/>
      <c r="B6908" s="521"/>
      <c r="C6908" s="525"/>
      <c r="D6908" s="521"/>
      <c r="E6908" s="521"/>
      <c r="F6908" s="526"/>
      <c r="G6908" s="521"/>
    </row>
    <row r="6909" spans="1:7">
      <c r="A6909" s="521"/>
      <c r="B6909" s="521"/>
      <c r="C6909" s="525"/>
      <c r="D6909" s="521"/>
      <c r="E6909" s="521"/>
      <c r="F6909" s="526"/>
      <c r="G6909" s="521"/>
    </row>
    <row r="6910" spans="1:7">
      <c r="A6910" s="521"/>
      <c r="B6910" s="521"/>
      <c r="C6910" s="525"/>
      <c r="D6910" s="521"/>
      <c r="E6910" s="521"/>
      <c r="F6910" s="526"/>
      <c r="G6910" s="521"/>
    </row>
    <row r="6911" spans="1:7">
      <c r="A6911" s="521"/>
      <c r="B6911" s="521"/>
      <c r="C6911" s="525"/>
      <c r="D6911" s="521"/>
      <c r="E6911" s="521"/>
      <c r="F6911" s="526"/>
      <c r="G6911" s="521"/>
    </row>
    <row r="6912" spans="1:7">
      <c r="A6912" s="521"/>
      <c r="B6912" s="521"/>
      <c r="C6912" s="525"/>
      <c r="D6912" s="521"/>
      <c r="E6912" s="521"/>
      <c r="F6912" s="526"/>
      <c r="G6912" s="521"/>
    </row>
    <row r="6913" spans="1:7">
      <c r="A6913" s="521"/>
      <c r="B6913" s="521"/>
      <c r="C6913" s="525"/>
      <c r="D6913" s="521"/>
      <c r="E6913" s="521"/>
      <c r="F6913" s="526"/>
      <c r="G6913" s="521"/>
    </row>
    <row r="6914" spans="1:7">
      <c r="A6914" s="521"/>
      <c r="B6914" s="521"/>
      <c r="C6914" s="525"/>
      <c r="D6914" s="521"/>
      <c r="E6914" s="521"/>
      <c r="F6914" s="526"/>
      <c r="G6914" s="521"/>
    </row>
    <row r="6915" spans="1:7">
      <c r="A6915" s="521"/>
      <c r="B6915" s="521"/>
      <c r="C6915" s="525"/>
      <c r="D6915" s="521"/>
      <c r="E6915" s="521"/>
      <c r="F6915" s="526"/>
      <c r="G6915" s="521"/>
    </row>
    <row r="6916" spans="1:7">
      <c r="A6916" s="521"/>
      <c r="B6916" s="521"/>
      <c r="C6916" s="525"/>
      <c r="D6916" s="521"/>
      <c r="E6916" s="521"/>
      <c r="F6916" s="526"/>
      <c r="G6916" s="521"/>
    </row>
    <row r="6917" spans="1:7">
      <c r="A6917" s="521"/>
      <c r="B6917" s="521"/>
      <c r="C6917" s="525"/>
      <c r="D6917" s="521"/>
      <c r="E6917" s="521"/>
      <c r="F6917" s="526"/>
      <c r="G6917" s="521"/>
    </row>
    <row r="6918" spans="1:7">
      <c r="A6918" s="521"/>
      <c r="B6918" s="521"/>
      <c r="C6918" s="525"/>
      <c r="D6918" s="521"/>
      <c r="E6918" s="521"/>
      <c r="F6918" s="526"/>
      <c r="G6918" s="521"/>
    </row>
    <row r="6919" spans="1:7">
      <c r="A6919" s="521"/>
      <c r="B6919" s="521"/>
      <c r="C6919" s="525"/>
      <c r="D6919" s="521"/>
      <c r="E6919" s="521"/>
      <c r="F6919" s="526"/>
      <c r="G6919" s="521"/>
    </row>
    <row r="6920" spans="1:7">
      <c r="A6920" s="521"/>
      <c r="B6920" s="521"/>
      <c r="C6920" s="525"/>
      <c r="D6920" s="521"/>
      <c r="E6920" s="521"/>
      <c r="F6920" s="526"/>
      <c r="G6920" s="521"/>
    </row>
    <row r="6921" spans="1:7">
      <c r="A6921" s="521"/>
      <c r="B6921" s="521"/>
      <c r="C6921" s="525"/>
      <c r="D6921" s="521"/>
      <c r="E6921" s="521"/>
      <c r="F6921" s="526"/>
      <c r="G6921" s="521"/>
    </row>
    <row r="6922" spans="1:7">
      <c r="A6922" s="521"/>
      <c r="B6922" s="521"/>
      <c r="C6922" s="525"/>
      <c r="D6922" s="521"/>
      <c r="E6922" s="521"/>
      <c r="F6922" s="526"/>
      <c r="G6922" s="521"/>
    </row>
    <row r="6923" spans="1:7">
      <c r="A6923" s="521"/>
      <c r="B6923" s="521"/>
      <c r="C6923" s="525"/>
      <c r="D6923" s="521"/>
      <c r="E6923" s="521"/>
      <c r="F6923" s="526"/>
      <c r="G6923" s="521"/>
    </row>
    <row r="6924" spans="1:7">
      <c r="A6924" s="521"/>
      <c r="B6924" s="521"/>
      <c r="C6924" s="525"/>
      <c r="D6924" s="521"/>
      <c r="E6924" s="521"/>
      <c r="F6924" s="526"/>
      <c r="G6924" s="521"/>
    </row>
    <row r="6925" spans="1:7">
      <c r="A6925" s="521"/>
      <c r="B6925" s="521"/>
      <c r="C6925" s="525"/>
      <c r="D6925" s="521"/>
      <c r="E6925" s="521"/>
      <c r="F6925" s="526"/>
      <c r="G6925" s="521"/>
    </row>
    <row r="6926" spans="1:7">
      <c r="A6926" s="521"/>
      <c r="B6926" s="521"/>
      <c r="C6926" s="525"/>
      <c r="D6926" s="521"/>
      <c r="E6926" s="521"/>
      <c r="F6926" s="526"/>
      <c r="G6926" s="521"/>
    </row>
    <row r="6927" spans="1:7">
      <c r="A6927" s="521"/>
      <c r="B6927" s="521"/>
      <c r="C6927" s="525"/>
      <c r="D6927" s="521"/>
      <c r="E6927" s="521"/>
      <c r="F6927" s="526"/>
      <c r="G6927" s="521"/>
    </row>
    <row r="6928" spans="1:7">
      <c r="A6928" s="521"/>
      <c r="B6928" s="521"/>
      <c r="C6928" s="525"/>
      <c r="D6928" s="521"/>
      <c r="E6928" s="521"/>
      <c r="F6928" s="526"/>
      <c r="G6928" s="521"/>
    </row>
    <row r="6929" spans="1:7">
      <c r="A6929" s="521"/>
      <c r="B6929" s="521"/>
      <c r="C6929" s="525"/>
      <c r="D6929" s="521"/>
      <c r="E6929" s="521"/>
      <c r="F6929" s="526"/>
      <c r="G6929" s="521"/>
    </row>
    <row r="6930" spans="1:7">
      <c r="A6930" s="521"/>
      <c r="B6930" s="521"/>
      <c r="C6930" s="525"/>
      <c r="D6930" s="521"/>
      <c r="E6930" s="521"/>
      <c r="F6930" s="526"/>
      <c r="G6930" s="521"/>
    </row>
    <row r="6931" spans="1:7">
      <c r="A6931" s="521"/>
      <c r="B6931" s="521"/>
      <c r="C6931" s="525"/>
      <c r="D6931" s="521"/>
      <c r="E6931" s="521"/>
      <c r="F6931" s="526"/>
      <c r="G6931" s="521"/>
    </row>
    <row r="6932" spans="1:7">
      <c r="A6932" s="521"/>
      <c r="B6932" s="521"/>
      <c r="C6932" s="525"/>
      <c r="D6932" s="521"/>
      <c r="E6932" s="521"/>
      <c r="F6932" s="526"/>
      <c r="G6932" s="521"/>
    </row>
    <row r="6933" spans="1:7">
      <c r="A6933" s="521"/>
      <c r="B6933" s="521"/>
      <c r="C6933" s="525"/>
      <c r="D6933" s="521"/>
      <c r="E6933" s="521"/>
      <c r="F6933" s="526"/>
      <c r="G6933" s="521"/>
    </row>
    <row r="6934" spans="1:7">
      <c r="A6934" s="521"/>
      <c r="B6934" s="521"/>
      <c r="C6934" s="525"/>
      <c r="D6934" s="521"/>
      <c r="E6934" s="521"/>
      <c r="F6934" s="526"/>
      <c r="G6934" s="521"/>
    </row>
    <row r="6935" spans="1:7">
      <c r="A6935" s="521"/>
      <c r="B6935" s="521"/>
      <c r="C6935" s="525"/>
      <c r="D6935" s="521"/>
      <c r="E6935" s="521"/>
      <c r="F6935" s="526"/>
      <c r="G6935" s="521"/>
    </row>
    <row r="6936" spans="1:7">
      <c r="A6936" s="521"/>
      <c r="B6936" s="521"/>
      <c r="C6936" s="525"/>
      <c r="D6936" s="521"/>
      <c r="E6936" s="521"/>
      <c r="F6936" s="526"/>
      <c r="G6936" s="521"/>
    </row>
    <row r="6937" spans="1:7">
      <c r="A6937" s="521"/>
      <c r="B6937" s="521"/>
      <c r="C6937" s="525"/>
      <c r="D6937" s="521"/>
      <c r="E6937" s="521"/>
      <c r="F6937" s="526"/>
      <c r="G6937" s="521"/>
    </row>
    <row r="6938" spans="1:7">
      <c r="A6938" s="521"/>
      <c r="B6938" s="521"/>
      <c r="C6938" s="525"/>
      <c r="D6938" s="521"/>
      <c r="E6938" s="521"/>
      <c r="F6938" s="526"/>
      <c r="G6938" s="521"/>
    </row>
    <row r="6939" spans="1:7">
      <c r="A6939" s="521"/>
      <c r="B6939" s="521"/>
      <c r="C6939" s="525"/>
      <c r="D6939" s="521"/>
      <c r="E6939" s="521"/>
      <c r="F6939" s="526"/>
      <c r="G6939" s="521"/>
    </row>
    <row r="6940" spans="1:7">
      <c r="A6940" s="521"/>
      <c r="B6940" s="521"/>
      <c r="C6940" s="525"/>
      <c r="D6940" s="521"/>
      <c r="E6940" s="521"/>
      <c r="F6940" s="526"/>
      <c r="G6940" s="521"/>
    </row>
    <row r="6941" spans="1:7">
      <c r="A6941" s="521"/>
      <c r="B6941" s="521"/>
      <c r="C6941" s="525"/>
      <c r="D6941" s="521"/>
      <c r="E6941" s="521"/>
      <c r="F6941" s="526"/>
      <c r="G6941" s="521"/>
    </row>
    <row r="6942" spans="1:7">
      <c r="A6942" s="521"/>
      <c r="B6942" s="521"/>
      <c r="C6942" s="525"/>
      <c r="D6942" s="521"/>
      <c r="E6942" s="521"/>
      <c r="F6942" s="526"/>
      <c r="G6942" s="521"/>
    </row>
    <row r="6943" spans="1:7">
      <c r="A6943" s="521"/>
      <c r="B6943" s="521"/>
      <c r="C6943" s="525"/>
      <c r="D6943" s="521"/>
      <c r="E6943" s="521"/>
      <c r="F6943" s="526"/>
      <c r="G6943" s="521"/>
    </row>
    <row r="6944" spans="1:7">
      <c r="A6944" s="521"/>
      <c r="B6944" s="521"/>
      <c r="C6944" s="525"/>
      <c r="D6944" s="521"/>
      <c r="E6944" s="521"/>
      <c r="F6944" s="526"/>
      <c r="G6944" s="521"/>
    </row>
    <row r="6945" spans="1:7">
      <c r="A6945" s="521"/>
      <c r="B6945" s="521"/>
      <c r="C6945" s="525"/>
      <c r="D6945" s="521"/>
      <c r="E6945" s="521"/>
      <c r="F6945" s="526"/>
      <c r="G6945" s="521"/>
    </row>
    <row r="6946" spans="1:7">
      <c r="A6946" s="521"/>
      <c r="B6946" s="521"/>
      <c r="C6946" s="525"/>
      <c r="D6946" s="521"/>
      <c r="E6946" s="521"/>
      <c r="F6946" s="526"/>
      <c r="G6946" s="521"/>
    </row>
    <row r="6947" spans="1:7">
      <c r="A6947" s="521"/>
      <c r="B6947" s="521"/>
      <c r="C6947" s="525"/>
      <c r="D6947" s="521"/>
      <c r="E6947" s="521"/>
      <c r="F6947" s="526"/>
      <c r="G6947" s="521"/>
    </row>
    <row r="6948" spans="1:7">
      <c r="A6948" s="521"/>
      <c r="B6948" s="521"/>
      <c r="C6948" s="525"/>
      <c r="D6948" s="521"/>
      <c r="E6948" s="521"/>
      <c r="F6948" s="526"/>
      <c r="G6948" s="521"/>
    </row>
    <row r="6949" spans="1:7">
      <c r="A6949" s="521"/>
      <c r="B6949" s="521"/>
      <c r="C6949" s="525"/>
      <c r="D6949" s="521"/>
      <c r="E6949" s="521"/>
      <c r="F6949" s="526"/>
      <c r="G6949" s="521"/>
    </row>
    <row r="6950" spans="1:7">
      <c r="A6950" s="521"/>
      <c r="B6950" s="521"/>
      <c r="C6950" s="525"/>
      <c r="D6950" s="521"/>
      <c r="E6950" s="521"/>
      <c r="F6950" s="526"/>
      <c r="G6950" s="521"/>
    </row>
    <row r="6951" spans="1:7">
      <c r="A6951" s="521"/>
      <c r="B6951" s="521"/>
      <c r="C6951" s="525"/>
      <c r="D6951" s="521"/>
      <c r="E6951" s="521"/>
      <c r="F6951" s="526"/>
      <c r="G6951" s="521"/>
    </row>
    <row r="6952" spans="1:7">
      <c r="A6952" s="521"/>
      <c r="B6952" s="521"/>
      <c r="C6952" s="525"/>
      <c r="D6952" s="521"/>
      <c r="E6952" s="521"/>
      <c r="F6952" s="526"/>
      <c r="G6952" s="521"/>
    </row>
    <row r="6953" spans="1:7">
      <c r="A6953" s="521"/>
      <c r="B6953" s="521"/>
      <c r="C6953" s="525"/>
      <c r="D6953" s="521"/>
      <c r="E6953" s="521"/>
      <c r="F6953" s="526"/>
      <c r="G6953" s="521"/>
    </row>
    <row r="6954" spans="1:7">
      <c r="A6954" s="521"/>
      <c r="B6954" s="521"/>
      <c r="C6954" s="525"/>
      <c r="D6954" s="521"/>
      <c r="E6954" s="521"/>
      <c r="F6954" s="526"/>
      <c r="G6954" s="521"/>
    </row>
    <row r="6955" spans="1:7">
      <c r="A6955" s="521"/>
      <c r="B6955" s="521"/>
      <c r="C6955" s="525"/>
      <c r="D6955" s="521"/>
      <c r="E6955" s="521"/>
      <c r="F6955" s="526"/>
      <c r="G6955" s="521"/>
    </row>
    <row r="6956" spans="1:7">
      <c r="A6956" s="521"/>
      <c r="B6956" s="521"/>
      <c r="C6956" s="525"/>
      <c r="D6956" s="521"/>
      <c r="E6956" s="521"/>
      <c r="F6956" s="526"/>
      <c r="G6956" s="521"/>
    </row>
    <row r="6957" spans="1:7">
      <c r="A6957" s="521"/>
      <c r="B6957" s="521"/>
      <c r="C6957" s="525"/>
      <c r="D6957" s="521"/>
      <c r="E6957" s="521"/>
      <c r="F6957" s="526"/>
      <c r="G6957" s="521"/>
    </row>
    <row r="6958" spans="1:7">
      <c r="A6958" s="521"/>
      <c r="B6958" s="521"/>
      <c r="C6958" s="525"/>
      <c r="D6958" s="521"/>
      <c r="E6958" s="521"/>
      <c r="F6958" s="526"/>
      <c r="G6958" s="521"/>
    </row>
    <row r="6959" spans="1:7">
      <c r="A6959" s="521"/>
      <c r="B6959" s="521"/>
      <c r="C6959" s="525"/>
      <c r="D6959" s="521"/>
      <c r="E6959" s="521"/>
      <c r="F6959" s="526"/>
      <c r="G6959" s="521"/>
    </row>
    <row r="6960" spans="1:7">
      <c r="A6960" s="521"/>
      <c r="B6960" s="521"/>
      <c r="C6960" s="525"/>
      <c r="D6960" s="521"/>
      <c r="E6960" s="521"/>
      <c r="F6960" s="526"/>
      <c r="G6960" s="521"/>
    </row>
    <row r="6961" spans="1:7">
      <c r="A6961" s="521"/>
      <c r="B6961" s="521"/>
      <c r="C6961" s="525"/>
      <c r="D6961" s="521"/>
      <c r="E6961" s="521"/>
      <c r="F6961" s="526"/>
      <c r="G6961" s="521"/>
    </row>
    <row r="6962" spans="1:7">
      <c r="A6962" s="521"/>
      <c r="B6962" s="521"/>
      <c r="C6962" s="525"/>
      <c r="D6962" s="521"/>
      <c r="E6962" s="521"/>
      <c r="F6962" s="526"/>
      <c r="G6962" s="521"/>
    </row>
    <row r="6963" spans="1:7">
      <c r="A6963" s="521"/>
      <c r="B6963" s="521"/>
      <c r="C6963" s="525"/>
      <c r="D6963" s="521"/>
      <c r="E6963" s="521"/>
      <c r="F6963" s="526"/>
      <c r="G6963" s="521"/>
    </row>
    <row r="6964" spans="1:7">
      <c r="A6964" s="521"/>
      <c r="B6964" s="521"/>
      <c r="C6964" s="525"/>
      <c r="D6964" s="521"/>
      <c r="E6964" s="521"/>
      <c r="F6964" s="526"/>
      <c r="G6964" s="521"/>
    </row>
    <row r="6965" spans="1:7">
      <c r="A6965" s="521"/>
      <c r="B6965" s="521"/>
      <c r="C6965" s="525"/>
      <c r="D6965" s="521"/>
      <c r="E6965" s="521"/>
      <c r="F6965" s="526"/>
      <c r="G6965" s="521"/>
    </row>
    <row r="6966" spans="1:7">
      <c r="A6966" s="521"/>
      <c r="B6966" s="521"/>
      <c r="C6966" s="525"/>
      <c r="D6966" s="521"/>
      <c r="E6966" s="521"/>
      <c r="F6966" s="526"/>
      <c r="G6966" s="521"/>
    </row>
    <row r="6967" spans="1:7">
      <c r="A6967" s="521"/>
      <c r="B6967" s="521"/>
      <c r="C6967" s="525"/>
      <c r="D6967" s="521"/>
      <c r="E6967" s="521"/>
      <c r="F6967" s="526"/>
      <c r="G6967" s="521"/>
    </row>
    <row r="6968" spans="1:7">
      <c r="A6968" s="521"/>
      <c r="B6968" s="521"/>
      <c r="C6968" s="525"/>
      <c r="D6968" s="521"/>
      <c r="E6968" s="521"/>
      <c r="F6968" s="526"/>
      <c r="G6968" s="521"/>
    </row>
    <row r="6969" spans="1:7">
      <c r="A6969" s="521"/>
      <c r="B6969" s="521"/>
      <c r="C6969" s="525"/>
      <c r="D6969" s="521"/>
      <c r="E6969" s="521"/>
      <c r="F6969" s="526"/>
      <c r="G6969" s="521"/>
    </row>
    <row r="6970" spans="1:7">
      <c r="A6970" s="521"/>
      <c r="B6970" s="521"/>
      <c r="C6970" s="525"/>
      <c r="D6970" s="521"/>
      <c r="E6970" s="521"/>
      <c r="F6970" s="526"/>
      <c r="G6970" s="521"/>
    </row>
    <row r="6971" spans="1:7">
      <c r="A6971" s="521"/>
      <c r="B6971" s="521"/>
      <c r="C6971" s="525"/>
      <c r="D6971" s="521"/>
      <c r="E6971" s="521"/>
      <c r="F6971" s="526"/>
      <c r="G6971" s="521"/>
    </row>
    <row r="6972" spans="1:7">
      <c r="A6972" s="521"/>
      <c r="B6972" s="521"/>
      <c r="C6972" s="525"/>
      <c r="D6972" s="521"/>
      <c r="E6972" s="521"/>
      <c r="F6972" s="526"/>
      <c r="G6972" s="521"/>
    </row>
    <row r="6973" spans="1:7">
      <c r="A6973" s="521"/>
      <c r="B6973" s="521"/>
      <c r="C6973" s="525"/>
      <c r="D6973" s="521"/>
      <c r="E6973" s="521"/>
      <c r="F6973" s="526"/>
      <c r="G6973" s="521"/>
    </row>
    <row r="6974" spans="1:7">
      <c r="A6974" s="521"/>
      <c r="B6974" s="521"/>
      <c r="C6974" s="525"/>
      <c r="D6974" s="521"/>
      <c r="E6974" s="521"/>
      <c r="F6974" s="526"/>
      <c r="G6974" s="521"/>
    </row>
    <row r="6975" spans="1:7">
      <c r="A6975" s="521"/>
      <c r="B6975" s="521"/>
      <c r="C6975" s="525"/>
      <c r="D6975" s="521"/>
      <c r="E6975" s="521"/>
      <c r="F6975" s="526"/>
      <c r="G6975" s="521"/>
    </row>
    <row r="6976" spans="1:7">
      <c r="A6976" s="521"/>
      <c r="B6976" s="521"/>
      <c r="C6976" s="525"/>
      <c r="D6976" s="521"/>
      <c r="E6976" s="521"/>
      <c r="F6976" s="526"/>
      <c r="G6976" s="521"/>
    </row>
    <row r="6977" spans="1:7">
      <c r="A6977" s="521"/>
      <c r="B6977" s="521"/>
      <c r="C6977" s="525"/>
      <c r="D6977" s="521"/>
      <c r="E6977" s="521"/>
      <c r="F6977" s="526"/>
      <c r="G6977" s="521"/>
    </row>
    <row r="6978" spans="1:7">
      <c r="A6978" s="521"/>
      <c r="B6978" s="521"/>
      <c r="C6978" s="525"/>
      <c r="D6978" s="521"/>
      <c r="E6978" s="521"/>
      <c r="F6978" s="526"/>
      <c r="G6978" s="521"/>
    </row>
    <row r="6979" spans="1:7">
      <c r="A6979" s="521"/>
      <c r="B6979" s="521"/>
      <c r="C6979" s="525"/>
      <c r="D6979" s="521"/>
      <c r="E6979" s="521"/>
      <c r="F6979" s="526"/>
      <c r="G6979" s="521"/>
    </row>
    <row r="6980" spans="1:7">
      <c r="A6980" s="521"/>
      <c r="B6980" s="521"/>
      <c r="C6980" s="525"/>
      <c r="D6980" s="521"/>
      <c r="E6980" s="521"/>
      <c r="F6980" s="526"/>
      <c r="G6980" s="521"/>
    </row>
    <row r="6981" spans="1:7">
      <c r="A6981" s="521"/>
      <c r="B6981" s="521"/>
      <c r="C6981" s="525"/>
      <c r="D6981" s="521"/>
      <c r="E6981" s="521"/>
      <c r="F6981" s="526"/>
      <c r="G6981" s="521"/>
    </row>
    <row r="6982" spans="1:7">
      <c r="A6982" s="521"/>
      <c r="B6982" s="521"/>
      <c r="C6982" s="525"/>
      <c r="D6982" s="521"/>
      <c r="E6982" s="521"/>
      <c r="F6982" s="526"/>
      <c r="G6982" s="521"/>
    </row>
    <row r="6983" spans="1:7">
      <c r="A6983" s="521"/>
      <c r="B6983" s="521"/>
      <c r="C6983" s="525"/>
      <c r="D6983" s="521"/>
      <c r="E6983" s="521"/>
      <c r="F6983" s="526"/>
      <c r="G6983" s="521"/>
    </row>
    <row r="6984" spans="1:7">
      <c r="A6984" s="521"/>
      <c r="B6984" s="521"/>
      <c r="C6984" s="525"/>
      <c r="D6984" s="521"/>
      <c r="E6984" s="521"/>
      <c r="F6984" s="526"/>
      <c r="G6984" s="521"/>
    </row>
    <row r="6985" spans="1:7">
      <c r="A6985" s="521"/>
      <c r="B6985" s="521"/>
      <c r="C6985" s="525"/>
      <c r="D6985" s="521"/>
      <c r="E6985" s="521"/>
      <c r="F6985" s="526"/>
      <c r="G6985" s="521"/>
    </row>
    <row r="6986" spans="1:7">
      <c r="A6986" s="521"/>
      <c r="B6986" s="521"/>
      <c r="C6986" s="525"/>
      <c r="D6986" s="521"/>
      <c r="E6986" s="521"/>
      <c r="F6986" s="526"/>
      <c r="G6986" s="521"/>
    </row>
    <row r="6987" spans="1:7">
      <c r="A6987" s="521"/>
      <c r="B6987" s="521"/>
      <c r="C6987" s="525"/>
      <c r="D6987" s="521"/>
      <c r="E6987" s="521"/>
      <c r="F6987" s="526"/>
      <c r="G6987" s="521"/>
    </row>
    <row r="6988" spans="1:7">
      <c r="A6988" s="521"/>
      <c r="B6988" s="521"/>
      <c r="C6988" s="525"/>
      <c r="D6988" s="521"/>
      <c r="E6988" s="521"/>
      <c r="F6988" s="526"/>
      <c r="G6988" s="521"/>
    </row>
    <row r="6989" spans="1:7">
      <c r="A6989" s="521"/>
      <c r="B6989" s="521"/>
      <c r="C6989" s="525"/>
      <c r="D6989" s="521"/>
      <c r="E6989" s="521"/>
      <c r="F6989" s="526"/>
      <c r="G6989" s="521"/>
    </row>
    <row r="6990" spans="1:7">
      <c r="A6990" s="521"/>
      <c r="B6990" s="521"/>
      <c r="C6990" s="525"/>
      <c r="D6990" s="521"/>
      <c r="E6990" s="521"/>
      <c r="F6990" s="526"/>
      <c r="G6990" s="521"/>
    </row>
    <row r="6991" spans="1:7">
      <c r="A6991" s="521"/>
      <c r="B6991" s="521"/>
      <c r="C6991" s="525"/>
      <c r="D6991" s="521"/>
      <c r="E6991" s="521"/>
      <c r="F6991" s="526"/>
      <c r="G6991" s="521"/>
    </row>
    <row r="6992" spans="1:7">
      <c r="A6992" s="521"/>
      <c r="B6992" s="521"/>
      <c r="C6992" s="525"/>
      <c r="D6992" s="521"/>
      <c r="E6992" s="521"/>
      <c r="F6992" s="526"/>
      <c r="G6992" s="521"/>
    </row>
    <row r="6993" spans="1:7">
      <c r="A6993" s="521"/>
      <c r="B6993" s="521"/>
      <c r="C6993" s="525"/>
      <c r="D6993" s="521"/>
      <c r="E6993" s="521"/>
      <c r="F6993" s="526"/>
      <c r="G6993" s="521"/>
    </row>
    <row r="6994" spans="1:7">
      <c r="A6994" s="521"/>
      <c r="B6994" s="521"/>
      <c r="C6994" s="525"/>
      <c r="D6994" s="521"/>
      <c r="E6994" s="521"/>
      <c r="F6994" s="526"/>
      <c r="G6994" s="521"/>
    </row>
    <row r="6995" spans="1:7">
      <c r="A6995" s="521"/>
      <c r="B6995" s="521"/>
      <c r="C6995" s="525"/>
      <c r="D6995" s="521"/>
      <c r="E6995" s="521"/>
      <c r="F6995" s="526"/>
      <c r="G6995" s="521"/>
    </row>
    <row r="6996" spans="1:7">
      <c r="A6996" s="521"/>
      <c r="B6996" s="521"/>
      <c r="C6996" s="525"/>
      <c r="D6996" s="521"/>
      <c r="E6996" s="521"/>
      <c r="F6996" s="526"/>
      <c r="G6996" s="521"/>
    </row>
    <row r="6997" spans="1:7">
      <c r="A6997" s="521"/>
      <c r="B6997" s="521"/>
      <c r="C6997" s="525"/>
      <c r="D6997" s="521"/>
      <c r="E6997" s="521"/>
      <c r="F6997" s="526"/>
      <c r="G6997" s="521"/>
    </row>
    <row r="6998" spans="1:7">
      <c r="A6998" s="521"/>
      <c r="B6998" s="521"/>
      <c r="C6998" s="525"/>
      <c r="D6998" s="521"/>
      <c r="E6998" s="521"/>
      <c r="F6998" s="526"/>
      <c r="G6998" s="521"/>
    </row>
    <row r="6999" spans="1:7">
      <c r="A6999" s="521"/>
      <c r="B6999" s="521"/>
      <c r="C6999" s="525"/>
      <c r="D6999" s="521"/>
      <c r="E6999" s="521"/>
      <c r="F6999" s="526"/>
      <c r="G6999" s="521"/>
    </row>
    <row r="7000" spans="1:7">
      <c r="A7000" s="521"/>
      <c r="B7000" s="521"/>
      <c r="C7000" s="525"/>
      <c r="D7000" s="521"/>
      <c r="E7000" s="521"/>
      <c r="F7000" s="526"/>
      <c r="G7000" s="521"/>
    </row>
    <row r="7001" spans="1:7">
      <c r="A7001" s="521"/>
      <c r="B7001" s="521"/>
      <c r="C7001" s="525"/>
      <c r="D7001" s="521"/>
      <c r="E7001" s="521"/>
      <c r="F7001" s="526"/>
      <c r="G7001" s="521"/>
    </row>
    <row r="7002" spans="1:7">
      <c r="A7002" s="521"/>
      <c r="B7002" s="521"/>
      <c r="C7002" s="525"/>
      <c r="D7002" s="521"/>
      <c r="E7002" s="521"/>
      <c r="F7002" s="526"/>
      <c r="G7002" s="521"/>
    </row>
    <row r="7003" spans="1:7">
      <c r="A7003" s="521"/>
      <c r="B7003" s="521"/>
      <c r="C7003" s="525"/>
      <c r="D7003" s="521"/>
      <c r="E7003" s="521"/>
      <c r="F7003" s="526"/>
      <c r="G7003" s="521"/>
    </row>
    <row r="7004" spans="1:7">
      <c r="A7004" s="521"/>
      <c r="B7004" s="521"/>
      <c r="C7004" s="525"/>
      <c r="D7004" s="521"/>
      <c r="E7004" s="521"/>
      <c r="F7004" s="526"/>
      <c r="G7004" s="521"/>
    </row>
    <row r="7005" spans="1:7">
      <c r="A7005" s="521"/>
      <c r="B7005" s="521"/>
      <c r="C7005" s="525"/>
      <c r="D7005" s="521"/>
      <c r="E7005" s="521"/>
      <c r="F7005" s="526"/>
      <c r="G7005" s="521"/>
    </row>
    <row r="7006" spans="1:7">
      <c r="A7006" s="521"/>
      <c r="B7006" s="521"/>
      <c r="C7006" s="525"/>
      <c r="D7006" s="521"/>
      <c r="E7006" s="521"/>
      <c r="F7006" s="526"/>
      <c r="G7006" s="521"/>
    </row>
    <row r="7007" spans="1:7">
      <c r="A7007" s="521"/>
      <c r="B7007" s="521"/>
      <c r="C7007" s="525"/>
      <c r="D7007" s="521"/>
      <c r="E7007" s="521"/>
      <c r="F7007" s="526"/>
      <c r="G7007" s="521"/>
    </row>
    <row r="7008" spans="1:7">
      <c r="A7008" s="521"/>
      <c r="B7008" s="521"/>
      <c r="C7008" s="525"/>
      <c r="D7008" s="521"/>
      <c r="E7008" s="521"/>
      <c r="F7008" s="526"/>
      <c r="G7008" s="521"/>
    </row>
    <row r="7009" spans="1:7">
      <c r="A7009" s="521"/>
      <c r="B7009" s="521"/>
      <c r="C7009" s="525"/>
      <c r="D7009" s="521"/>
      <c r="E7009" s="521"/>
      <c r="F7009" s="526"/>
      <c r="G7009" s="521"/>
    </row>
    <row r="7010" spans="1:7">
      <c r="A7010" s="521"/>
      <c r="B7010" s="521"/>
      <c r="C7010" s="525"/>
      <c r="D7010" s="521"/>
      <c r="E7010" s="521"/>
      <c r="F7010" s="526"/>
      <c r="G7010" s="521"/>
    </row>
    <row r="7011" spans="1:7">
      <c r="A7011" s="521"/>
      <c r="B7011" s="521"/>
      <c r="C7011" s="525"/>
      <c r="D7011" s="521"/>
      <c r="E7011" s="521"/>
      <c r="F7011" s="526"/>
      <c r="G7011" s="521"/>
    </row>
    <row r="7012" spans="1:7">
      <c r="A7012" s="521"/>
      <c r="B7012" s="521"/>
      <c r="C7012" s="525"/>
      <c r="D7012" s="521"/>
      <c r="E7012" s="521"/>
      <c r="F7012" s="526"/>
      <c r="G7012" s="521"/>
    </row>
    <row r="7013" spans="1:7">
      <c r="A7013" s="521"/>
      <c r="B7013" s="521"/>
      <c r="C7013" s="525"/>
      <c r="D7013" s="521"/>
      <c r="E7013" s="521"/>
      <c r="F7013" s="526"/>
      <c r="G7013" s="521"/>
    </row>
    <row r="7014" spans="1:7">
      <c r="A7014" s="521"/>
      <c r="B7014" s="521"/>
      <c r="C7014" s="525"/>
      <c r="D7014" s="521"/>
      <c r="E7014" s="521"/>
      <c r="F7014" s="526"/>
      <c r="G7014" s="521"/>
    </row>
    <row r="7015" spans="1:7">
      <c r="A7015" s="521"/>
      <c r="B7015" s="521"/>
      <c r="C7015" s="525"/>
      <c r="D7015" s="521"/>
      <c r="E7015" s="521"/>
      <c r="F7015" s="526"/>
      <c r="G7015" s="521"/>
    </row>
    <row r="7016" spans="1:7">
      <c r="A7016" s="521"/>
      <c r="B7016" s="521"/>
      <c r="C7016" s="525"/>
      <c r="D7016" s="521"/>
      <c r="E7016" s="521"/>
      <c r="F7016" s="526"/>
      <c r="G7016" s="521"/>
    </row>
    <row r="7017" spans="1:7">
      <c r="A7017" s="521"/>
      <c r="B7017" s="521"/>
      <c r="C7017" s="525"/>
      <c r="D7017" s="521"/>
      <c r="E7017" s="521"/>
      <c r="F7017" s="526"/>
      <c r="G7017" s="521"/>
    </row>
    <row r="7018" spans="1:7">
      <c r="A7018" s="521"/>
      <c r="B7018" s="521"/>
      <c r="C7018" s="525"/>
      <c r="D7018" s="521"/>
      <c r="E7018" s="521"/>
      <c r="F7018" s="526"/>
      <c r="G7018" s="521"/>
    </row>
    <row r="7019" spans="1:7">
      <c r="A7019" s="521"/>
      <c r="B7019" s="521"/>
      <c r="C7019" s="525"/>
      <c r="D7019" s="521"/>
      <c r="E7019" s="521"/>
      <c r="F7019" s="526"/>
      <c r="G7019" s="521"/>
    </row>
    <row r="7020" spans="1:7">
      <c r="A7020" s="521"/>
      <c r="B7020" s="521"/>
      <c r="C7020" s="525"/>
      <c r="D7020" s="521"/>
      <c r="E7020" s="521"/>
      <c r="F7020" s="526"/>
      <c r="G7020" s="521"/>
    </row>
    <row r="7021" spans="1:7">
      <c r="A7021" s="521"/>
      <c r="B7021" s="521"/>
      <c r="C7021" s="525"/>
      <c r="D7021" s="521"/>
      <c r="E7021" s="521"/>
      <c r="F7021" s="526"/>
      <c r="G7021" s="521"/>
    </row>
    <row r="7022" spans="1:7">
      <c r="A7022" s="521"/>
      <c r="B7022" s="521"/>
      <c r="C7022" s="525"/>
      <c r="D7022" s="521"/>
      <c r="E7022" s="521"/>
      <c r="F7022" s="526"/>
      <c r="G7022" s="521"/>
    </row>
    <row r="7023" spans="1:7">
      <c r="A7023" s="521"/>
      <c r="B7023" s="521"/>
      <c r="C7023" s="525"/>
      <c r="D7023" s="521"/>
      <c r="E7023" s="521"/>
      <c r="F7023" s="526"/>
      <c r="G7023" s="521"/>
    </row>
    <row r="7024" spans="1:7">
      <c r="A7024" s="521"/>
      <c r="B7024" s="521"/>
      <c r="C7024" s="525"/>
      <c r="D7024" s="521"/>
      <c r="E7024" s="521"/>
      <c r="F7024" s="526"/>
      <c r="G7024" s="521"/>
    </row>
    <row r="7025" spans="1:7">
      <c r="A7025" s="521"/>
      <c r="B7025" s="521"/>
      <c r="C7025" s="525"/>
      <c r="D7025" s="521"/>
      <c r="E7025" s="521"/>
      <c r="F7025" s="526"/>
      <c r="G7025" s="521"/>
    </row>
    <row r="7026" spans="1:7">
      <c r="A7026" s="521"/>
      <c r="B7026" s="521"/>
      <c r="C7026" s="525"/>
      <c r="D7026" s="521"/>
      <c r="E7026" s="521"/>
      <c r="F7026" s="526"/>
      <c r="G7026" s="521"/>
    </row>
    <row r="7027" spans="1:7">
      <c r="A7027" s="521"/>
      <c r="B7027" s="521"/>
      <c r="C7027" s="525"/>
      <c r="D7027" s="521"/>
      <c r="E7027" s="521"/>
      <c r="F7027" s="526"/>
      <c r="G7027" s="521"/>
    </row>
    <row r="7028" spans="1:7">
      <c r="A7028" s="521"/>
      <c r="B7028" s="521"/>
      <c r="C7028" s="525"/>
      <c r="D7028" s="521"/>
      <c r="E7028" s="521"/>
      <c r="F7028" s="526"/>
      <c r="G7028" s="521"/>
    </row>
    <row r="7029" spans="1:7">
      <c r="A7029" s="521"/>
      <c r="B7029" s="521"/>
      <c r="C7029" s="525"/>
      <c r="D7029" s="521"/>
      <c r="E7029" s="521"/>
      <c r="F7029" s="526"/>
      <c r="G7029" s="521"/>
    </row>
    <row r="7030" spans="1:7">
      <c r="A7030" s="521"/>
      <c r="B7030" s="521"/>
      <c r="C7030" s="525"/>
      <c r="D7030" s="521"/>
      <c r="E7030" s="521"/>
      <c r="F7030" s="526"/>
      <c r="G7030" s="521"/>
    </row>
    <row r="7031" spans="1:7">
      <c r="A7031" s="521"/>
      <c r="B7031" s="521"/>
      <c r="C7031" s="525"/>
      <c r="D7031" s="521"/>
      <c r="E7031" s="521"/>
      <c r="F7031" s="526"/>
      <c r="G7031" s="521"/>
    </row>
    <row r="7032" spans="1:7">
      <c r="A7032" s="521"/>
      <c r="B7032" s="521"/>
      <c r="C7032" s="525"/>
      <c r="D7032" s="521"/>
      <c r="E7032" s="521"/>
      <c r="F7032" s="526"/>
      <c r="G7032" s="521"/>
    </row>
    <row r="7033" spans="1:7">
      <c r="A7033" s="521"/>
      <c r="B7033" s="521"/>
      <c r="C7033" s="525"/>
      <c r="D7033" s="521"/>
      <c r="E7033" s="521"/>
      <c r="F7033" s="526"/>
      <c r="G7033" s="521"/>
    </row>
    <row r="7034" spans="1:7">
      <c r="A7034" s="521"/>
      <c r="B7034" s="521"/>
      <c r="C7034" s="525"/>
      <c r="D7034" s="521"/>
      <c r="E7034" s="521"/>
      <c r="F7034" s="526"/>
      <c r="G7034" s="521"/>
    </row>
    <row r="7035" spans="1:7">
      <c r="A7035" s="521"/>
      <c r="B7035" s="521"/>
      <c r="C7035" s="525"/>
      <c r="D7035" s="521"/>
      <c r="E7035" s="521"/>
      <c r="F7035" s="526"/>
      <c r="G7035" s="521"/>
    </row>
    <row r="7036" spans="1:7">
      <c r="A7036" s="521"/>
      <c r="B7036" s="521"/>
      <c r="C7036" s="525"/>
      <c r="D7036" s="521"/>
      <c r="E7036" s="521"/>
      <c r="F7036" s="526"/>
      <c r="G7036" s="521"/>
    </row>
    <row r="7037" spans="1:7">
      <c r="A7037" s="521"/>
      <c r="B7037" s="521"/>
      <c r="C7037" s="525"/>
      <c r="D7037" s="521"/>
      <c r="E7037" s="521"/>
      <c r="F7037" s="526"/>
      <c r="G7037" s="521"/>
    </row>
    <row r="7038" spans="1:7">
      <c r="A7038" s="521"/>
      <c r="B7038" s="521"/>
      <c r="C7038" s="525"/>
      <c r="D7038" s="521"/>
      <c r="E7038" s="521"/>
      <c r="F7038" s="526"/>
      <c r="G7038" s="521"/>
    </row>
    <row r="7039" spans="1:7">
      <c r="A7039" s="521"/>
      <c r="B7039" s="521"/>
      <c r="C7039" s="525"/>
      <c r="D7039" s="521"/>
      <c r="E7039" s="521"/>
      <c r="F7039" s="526"/>
      <c r="G7039" s="521"/>
    </row>
    <row r="7040" spans="1:7">
      <c r="A7040" s="521"/>
      <c r="B7040" s="521"/>
      <c r="C7040" s="525"/>
      <c r="D7040" s="521"/>
      <c r="E7040" s="521"/>
      <c r="F7040" s="526"/>
      <c r="G7040" s="521"/>
    </row>
    <row r="7041" spans="1:7">
      <c r="A7041" s="521"/>
      <c r="B7041" s="521"/>
      <c r="C7041" s="525"/>
      <c r="D7041" s="521"/>
      <c r="E7041" s="521"/>
      <c r="F7041" s="526"/>
      <c r="G7041" s="521"/>
    </row>
    <row r="7042" spans="1:7">
      <c r="A7042" s="521"/>
      <c r="B7042" s="521"/>
      <c r="C7042" s="525"/>
      <c r="D7042" s="521"/>
      <c r="E7042" s="521"/>
      <c r="F7042" s="526"/>
      <c r="G7042" s="521"/>
    </row>
    <row r="7043" spans="1:7">
      <c r="A7043" s="521"/>
      <c r="B7043" s="521"/>
      <c r="C7043" s="525"/>
      <c r="D7043" s="521"/>
      <c r="E7043" s="521"/>
      <c r="F7043" s="526"/>
      <c r="G7043" s="521"/>
    </row>
    <row r="7044" spans="1:7">
      <c r="A7044" s="521"/>
      <c r="B7044" s="521"/>
      <c r="C7044" s="525"/>
      <c r="D7044" s="521"/>
      <c r="E7044" s="521"/>
      <c r="F7044" s="526"/>
      <c r="G7044" s="521"/>
    </row>
    <row r="7045" spans="1:7">
      <c r="A7045" s="521"/>
      <c r="B7045" s="521"/>
      <c r="C7045" s="525"/>
      <c r="D7045" s="521"/>
      <c r="E7045" s="521"/>
      <c r="F7045" s="526"/>
      <c r="G7045" s="521"/>
    </row>
    <row r="7046" spans="1:7">
      <c r="A7046" s="521"/>
      <c r="B7046" s="521"/>
      <c r="C7046" s="525"/>
      <c r="D7046" s="521"/>
      <c r="E7046" s="521"/>
      <c r="F7046" s="526"/>
      <c r="G7046" s="521"/>
    </row>
    <row r="7047" spans="1:7">
      <c r="A7047" s="521"/>
      <c r="B7047" s="521"/>
      <c r="C7047" s="525"/>
      <c r="D7047" s="521"/>
      <c r="E7047" s="521"/>
      <c r="F7047" s="526"/>
      <c r="G7047" s="521"/>
    </row>
    <row r="7048" spans="1:7">
      <c r="A7048" s="521"/>
      <c r="B7048" s="521"/>
      <c r="C7048" s="525"/>
      <c r="D7048" s="521"/>
      <c r="E7048" s="521"/>
      <c r="F7048" s="526"/>
      <c r="G7048" s="521"/>
    </row>
    <row r="7049" spans="1:7">
      <c r="A7049" s="521"/>
      <c r="B7049" s="521"/>
      <c r="C7049" s="525"/>
      <c r="D7049" s="521"/>
      <c r="E7049" s="521"/>
      <c r="F7049" s="526"/>
      <c r="G7049" s="521"/>
    </row>
    <row r="7050" spans="1:7">
      <c r="A7050" s="521"/>
      <c r="B7050" s="521"/>
      <c r="C7050" s="525"/>
      <c r="D7050" s="521"/>
      <c r="E7050" s="521"/>
      <c r="F7050" s="526"/>
      <c r="G7050" s="521"/>
    </row>
    <row r="7051" spans="1:7">
      <c r="A7051" s="521"/>
      <c r="B7051" s="521"/>
      <c r="C7051" s="525"/>
      <c r="D7051" s="521"/>
      <c r="E7051" s="521"/>
      <c r="F7051" s="526"/>
      <c r="G7051" s="521"/>
    </row>
    <row r="7052" spans="1:7">
      <c r="A7052" s="521"/>
      <c r="B7052" s="521"/>
      <c r="C7052" s="525"/>
      <c r="D7052" s="521"/>
      <c r="E7052" s="521"/>
      <c r="F7052" s="526"/>
      <c r="G7052" s="521"/>
    </row>
    <row r="7053" spans="1:7">
      <c r="A7053" s="521"/>
      <c r="B7053" s="521"/>
      <c r="C7053" s="525"/>
      <c r="D7053" s="521"/>
      <c r="E7053" s="521"/>
      <c r="F7053" s="526"/>
      <c r="G7053" s="521"/>
    </row>
    <row r="7054" spans="1:7">
      <c r="A7054" s="521"/>
      <c r="B7054" s="521"/>
      <c r="C7054" s="525"/>
      <c r="D7054" s="521"/>
      <c r="E7054" s="521"/>
      <c r="F7054" s="526"/>
      <c r="G7054" s="521"/>
    </row>
    <row r="7055" spans="1:7">
      <c r="A7055" s="521"/>
      <c r="B7055" s="521"/>
      <c r="C7055" s="525"/>
      <c r="D7055" s="521"/>
      <c r="E7055" s="521"/>
      <c r="F7055" s="526"/>
      <c r="G7055" s="521"/>
    </row>
    <row r="7056" spans="1:7">
      <c r="A7056" s="521"/>
      <c r="B7056" s="521"/>
      <c r="C7056" s="525"/>
      <c r="D7056" s="521"/>
      <c r="E7056" s="521"/>
      <c r="F7056" s="526"/>
      <c r="G7056" s="521"/>
    </row>
    <row r="7057" spans="1:7">
      <c r="A7057" s="521"/>
      <c r="B7057" s="521"/>
      <c r="C7057" s="525"/>
      <c r="D7057" s="521"/>
      <c r="E7057" s="521"/>
      <c r="F7057" s="526"/>
      <c r="G7057" s="521"/>
    </row>
    <row r="7058" spans="1:7">
      <c r="A7058" s="521"/>
      <c r="B7058" s="521"/>
      <c r="C7058" s="525"/>
      <c r="D7058" s="521"/>
      <c r="E7058" s="521"/>
      <c r="F7058" s="526"/>
      <c r="G7058" s="521"/>
    </row>
    <row r="7059" spans="1:7">
      <c r="A7059" s="521"/>
      <c r="B7059" s="521"/>
      <c r="C7059" s="525"/>
      <c r="D7059" s="521"/>
      <c r="E7059" s="521"/>
      <c r="F7059" s="526"/>
      <c r="G7059" s="521"/>
    </row>
    <row r="7060" spans="1:7">
      <c r="A7060" s="521"/>
      <c r="B7060" s="521"/>
      <c r="C7060" s="525"/>
      <c r="D7060" s="521"/>
      <c r="E7060" s="521"/>
      <c r="F7060" s="526"/>
      <c r="G7060" s="521"/>
    </row>
    <row r="7061" spans="1:7">
      <c r="A7061" s="521"/>
      <c r="B7061" s="521"/>
      <c r="C7061" s="525"/>
      <c r="D7061" s="521"/>
      <c r="E7061" s="521"/>
      <c r="F7061" s="526"/>
      <c r="G7061" s="521"/>
    </row>
    <row r="7062" spans="1:7">
      <c r="A7062" s="521"/>
      <c r="B7062" s="521"/>
      <c r="C7062" s="525"/>
      <c r="D7062" s="521"/>
      <c r="E7062" s="521"/>
      <c r="F7062" s="526"/>
      <c r="G7062" s="521"/>
    </row>
    <row r="7063" spans="1:7">
      <c r="A7063" s="521"/>
      <c r="B7063" s="521"/>
      <c r="C7063" s="525"/>
      <c r="D7063" s="521"/>
      <c r="E7063" s="521"/>
      <c r="F7063" s="526"/>
      <c r="G7063" s="521"/>
    </row>
    <row r="7064" spans="1:7">
      <c r="A7064" s="521"/>
      <c r="B7064" s="521"/>
      <c r="C7064" s="525"/>
      <c r="D7064" s="521"/>
      <c r="E7064" s="521"/>
      <c r="F7064" s="526"/>
      <c r="G7064" s="521"/>
    </row>
    <row r="7065" spans="1:7">
      <c r="A7065" s="521"/>
      <c r="B7065" s="521"/>
      <c r="C7065" s="525"/>
      <c r="D7065" s="521"/>
      <c r="E7065" s="521"/>
      <c r="F7065" s="526"/>
      <c r="G7065" s="521"/>
    </row>
    <row r="7066" spans="1:7">
      <c r="A7066" s="521"/>
      <c r="B7066" s="521"/>
      <c r="C7066" s="525"/>
      <c r="D7066" s="521"/>
      <c r="E7066" s="521"/>
      <c r="F7066" s="526"/>
      <c r="G7066" s="521"/>
    </row>
    <row r="7067" spans="1:7">
      <c r="A7067" s="521"/>
      <c r="B7067" s="521"/>
      <c r="C7067" s="525"/>
      <c r="D7067" s="521"/>
      <c r="E7067" s="521"/>
      <c r="F7067" s="526"/>
      <c r="G7067" s="521"/>
    </row>
    <row r="7068" spans="1:7">
      <c r="A7068" s="521"/>
      <c r="B7068" s="521"/>
      <c r="C7068" s="525"/>
      <c r="D7068" s="521"/>
      <c r="E7068" s="521"/>
      <c r="F7068" s="526"/>
      <c r="G7068" s="521"/>
    </row>
    <row r="7069" spans="1:7">
      <c r="A7069" s="521"/>
      <c r="B7069" s="521"/>
      <c r="C7069" s="525"/>
      <c r="D7069" s="521"/>
      <c r="E7069" s="521"/>
      <c r="F7069" s="526"/>
      <c r="G7069" s="521"/>
    </row>
    <row r="7070" spans="1:7">
      <c r="A7070" s="521"/>
      <c r="B7070" s="521"/>
      <c r="C7070" s="525"/>
      <c r="D7070" s="521"/>
      <c r="E7070" s="521"/>
      <c r="F7070" s="526"/>
      <c r="G7070" s="521"/>
    </row>
    <row r="7071" spans="1:7">
      <c r="A7071" s="521"/>
      <c r="B7071" s="521"/>
      <c r="C7071" s="525"/>
      <c r="D7071" s="521"/>
      <c r="E7071" s="521"/>
      <c r="F7071" s="526"/>
      <c r="G7071" s="521"/>
    </row>
    <row r="7072" spans="1:7">
      <c r="A7072" s="521"/>
      <c r="B7072" s="521"/>
      <c r="C7072" s="525"/>
      <c r="D7072" s="521"/>
      <c r="E7072" s="521"/>
      <c r="F7072" s="526"/>
      <c r="G7072" s="521"/>
    </row>
    <row r="7073" spans="1:7">
      <c r="A7073" s="521"/>
      <c r="B7073" s="521"/>
      <c r="C7073" s="525"/>
      <c r="D7073" s="521"/>
      <c r="E7073" s="521"/>
      <c r="F7073" s="526"/>
      <c r="G7073" s="521"/>
    </row>
    <row r="7074" spans="1:7">
      <c r="A7074" s="521"/>
      <c r="B7074" s="521"/>
      <c r="C7074" s="525"/>
      <c r="D7074" s="521"/>
      <c r="E7074" s="521"/>
      <c r="F7074" s="526"/>
      <c r="G7074" s="521"/>
    </row>
    <row r="7075" spans="1:7">
      <c r="A7075" s="521"/>
      <c r="B7075" s="521"/>
      <c r="C7075" s="525"/>
      <c r="D7075" s="521"/>
      <c r="E7075" s="521"/>
      <c r="F7075" s="526"/>
      <c r="G7075" s="521"/>
    </row>
    <row r="7076" spans="1:7">
      <c r="A7076" s="521"/>
      <c r="B7076" s="521"/>
      <c r="C7076" s="525"/>
      <c r="D7076" s="521"/>
      <c r="E7076" s="521"/>
      <c r="F7076" s="526"/>
      <c r="G7076" s="521"/>
    </row>
    <row r="7077" spans="1:7">
      <c r="A7077" s="521"/>
      <c r="B7077" s="521"/>
      <c r="C7077" s="525"/>
      <c r="D7077" s="521"/>
      <c r="E7077" s="521"/>
      <c r="F7077" s="526"/>
      <c r="G7077" s="521"/>
    </row>
    <row r="7078" spans="1:7">
      <c r="A7078" s="521"/>
      <c r="B7078" s="521"/>
      <c r="C7078" s="525"/>
      <c r="D7078" s="521"/>
      <c r="E7078" s="521"/>
      <c r="F7078" s="526"/>
      <c r="G7078" s="521"/>
    </row>
    <row r="7079" spans="1:7">
      <c r="A7079" s="521"/>
      <c r="B7079" s="521"/>
      <c r="C7079" s="525"/>
      <c r="D7079" s="521"/>
      <c r="E7079" s="521"/>
      <c r="F7079" s="526"/>
      <c r="G7079" s="521"/>
    </row>
    <row r="7080" spans="1:7">
      <c r="A7080" s="521"/>
      <c r="B7080" s="521"/>
      <c r="C7080" s="525"/>
      <c r="D7080" s="521"/>
      <c r="E7080" s="521"/>
      <c r="F7080" s="526"/>
      <c r="G7080" s="521"/>
    </row>
    <row r="7081" spans="1:7">
      <c r="A7081" s="521"/>
      <c r="B7081" s="521"/>
      <c r="C7081" s="525"/>
      <c r="D7081" s="521"/>
      <c r="E7081" s="521"/>
      <c r="F7081" s="526"/>
      <c r="G7081" s="521"/>
    </row>
    <row r="7082" spans="1:7">
      <c r="A7082" s="521"/>
      <c r="B7082" s="521"/>
      <c r="C7082" s="525"/>
      <c r="D7082" s="521"/>
      <c r="E7082" s="521"/>
      <c r="F7082" s="526"/>
      <c r="G7082" s="521"/>
    </row>
    <row r="7083" spans="1:7">
      <c r="A7083" s="521"/>
      <c r="B7083" s="521"/>
      <c r="C7083" s="525"/>
      <c r="D7083" s="521"/>
      <c r="E7083" s="521"/>
      <c r="F7083" s="526"/>
      <c r="G7083" s="521"/>
    </row>
    <row r="7084" spans="1:7">
      <c r="A7084" s="521"/>
      <c r="B7084" s="521"/>
      <c r="C7084" s="525"/>
      <c r="D7084" s="521"/>
      <c r="E7084" s="521"/>
      <c r="F7084" s="526"/>
      <c r="G7084" s="521"/>
    </row>
    <row r="7085" spans="1:7">
      <c r="A7085" s="521"/>
      <c r="B7085" s="521"/>
      <c r="C7085" s="525"/>
      <c r="D7085" s="521"/>
      <c r="E7085" s="521"/>
      <c r="F7085" s="526"/>
      <c r="G7085" s="521"/>
    </row>
    <row r="7086" spans="1:7">
      <c r="A7086" s="521"/>
      <c r="B7086" s="521"/>
      <c r="C7086" s="525"/>
      <c r="D7086" s="521"/>
      <c r="E7086" s="521"/>
      <c r="F7086" s="526"/>
      <c r="G7086" s="521"/>
    </row>
    <row r="7087" spans="1:7">
      <c r="A7087" s="521"/>
      <c r="B7087" s="521"/>
      <c r="C7087" s="525"/>
      <c r="D7087" s="521"/>
      <c r="E7087" s="521"/>
      <c r="F7087" s="526"/>
      <c r="G7087" s="521"/>
    </row>
    <row r="7088" spans="1:7">
      <c r="A7088" s="521"/>
      <c r="B7088" s="521"/>
      <c r="C7088" s="525"/>
      <c r="D7088" s="521"/>
      <c r="E7088" s="521"/>
      <c r="F7088" s="526"/>
      <c r="G7088" s="521"/>
    </row>
    <row r="7089" spans="1:7">
      <c r="A7089" s="521"/>
      <c r="B7089" s="521"/>
      <c r="C7089" s="525"/>
      <c r="D7089" s="521"/>
      <c r="E7089" s="521"/>
      <c r="F7089" s="526"/>
      <c r="G7089" s="521"/>
    </row>
    <row r="7090" spans="1:7">
      <c r="A7090" s="521"/>
      <c r="B7090" s="521"/>
      <c r="C7090" s="525"/>
      <c r="D7090" s="521"/>
      <c r="E7090" s="521"/>
      <c r="F7090" s="526"/>
      <c r="G7090" s="521"/>
    </row>
    <row r="7091" spans="1:7">
      <c r="A7091" s="521"/>
      <c r="B7091" s="521"/>
      <c r="C7091" s="525"/>
      <c r="D7091" s="521"/>
      <c r="E7091" s="521"/>
      <c r="F7091" s="526"/>
      <c r="G7091" s="521"/>
    </row>
    <row r="7092" spans="1:7">
      <c r="A7092" s="521"/>
      <c r="B7092" s="521"/>
      <c r="C7092" s="525"/>
      <c r="D7092" s="521"/>
      <c r="E7092" s="521"/>
      <c r="F7092" s="526"/>
      <c r="G7092" s="521"/>
    </row>
    <row r="7093" spans="1:7">
      <c r="A7093" s="521"/>
      <c r="B7093" s="521"/>
      <c r="C7093" s="525"/>
      <c r="D7093" s="521"/>
      <c r="E7093" s="521"/>
      <c r="F7093" s="526"/>
      <c r="G7093" s="521"/>
    </row>
    <row r="7094" spans="1:7">
      <c r="A7094" s="521"/>
      <c r="B7094" s="521"/>
      <c r="C7094" s="525"/>
      <c r="D7094" s="521"/>
      <c r="E7094" s="521"/>
      <c r="F7094" s="526"/>
      <c r="G7094" s="521"/>
    </row>
    <row r="7095" spans="1:7">
      <c r="A7095" s="521"/>
      <c r="B7095" s="521"/>
      <c r="C7095" s="525"/>
      <c r="D7095" s="521"/>
      <c r="E7095" s="521"/>
      <c r="F7095" s="526"/>
      <c r="G7095" s="521"/>
    </row>
    <row r="7096" spans="1:7">
      <c r="A7096" s="521"/>
      <c r="B7096" s="521"/>
      <c r="C7096" s="525"/>
      <c r="D7096" s="521"/>
      <c r="E7096" s="521"/>
      <c r="F7096" s="526"/>
      <c r="G7096" s="521"/>
    </row>
    <row r="7097" spans="1:7">
      <c r="A7097" s="521"/>
      <c r="B7097" s="521"/>
      <c r="C7097" s="525"/>
      <c r="D7097" s="521"/>
      <c r="E7097" s="521"/>
      <c r="F7097" s="526"/>
      <c r="G7097" s="521"/>
    </row>
    <row r="7098" spans="1:7">
      <c r="A7098" s="521"/>
      <c r="B7098" s="521"/>
      <c r="C7098" s="525"/>
      <c r="D7098" s="521"/>
      <c r="E7098" s="521"/>
      <c r="F7098" s="526"/>
      <c r="G7098" s="521"/>
    </row>
    <row r="7099" spans="1:7">
      <c r="A7099" s="521"/>
      <c r="B7099" s="521"/>
      <c r="C7099" s="525"/>
      <c r="D7099" s="521"/>
      <c r="E7099" s="521"/>
      <c r="F7099" s="526"/>
      <c r="G7099" s="521"/>
    </row>
    <row r="7100" spans="1:7">
      <c r="A7100" s="521"/>
      <c r="B7100" s="521"/>
      <c r="C7100" s="525"/>
      <c r="D7100" s="521"/>
      <c r="E7100" s="521"/>
      <c r="F7100" s="526"/>
      <c r="G7100" s="521"/>
    </row>
    <row r="7101" spans="1:7">
      <c r="A7101" s="521"/>
      <c r="B7101" s="521"/>
      <c r="C7101" s="525"/>
      <c r="D7101" s="521"/>
      <c r="E7101" s="521"/>
      <c r="F7101" s="526"/>
      <c r="G7101" s="521"/>
    </row>
    <row r="7102" spans="1:7">
      <c r="A7102" s="521"/>
      <c r="B7102" s="521"/>
      <c r="C7102" s="525"/>
      <c r="D7102" s="521"/>
      <c r="E7102" s="521"/>
      <c r="F7102" s="526"/>
      <c r="G7102" s="521"/>
    </row>
    <row r="7103" spans="1:7">
      <c r="A7103" s="521"/>
      <c r="B7103" s="521"/>
      <c r="C7103" s="525"/>
      <c r="D7103" s="521"/>
      <c r="E7103" s="521"/>
      <c r="F7103" s="526"/>
      <c r="G7103" s="521"/>
    </row>
    <row r="7104" spans="1:7">
      <c r="A7104" s="521"/>
      <c r="B7104" s="521"/>
      <c r="C7104" s="525"/>
      <c r="D7104" s="521"/>
      <c r="E7104" s="521"/>
      <c r="F7104" s="526"/>
      <c r="G7104" s="521"/>
    </row>
    <row r="7105" spans="1:7">
      <c r="A7105" s="521"/>
      <c r="B7105" s="521"/>
      <c r="C7105" s="525"/>
      <c r="D7105" s="521"/>
      <c r="E7105" s="521"/>
      <c r="F7105" s="526"/>
      <c r="G7105" s="521"/>
    </row>
    <row r="7106" spans="1:7">
      <c r="A7106" s="521"/>
      <c r="B7106" s="521"/>
      <c r="C7106" s="525"/>
      <c r="D7106" s="521"/>
      <c r="E7106" s="521"/>
      <c r="F7106" s="526"/>
      <c r="G7106" s="521"/>
    </row>
    <row r="7107" spans="1:7">
      <c r="A7107" s="521"/>
      <c r="B7107" s="521"/>
      <c r="C7107" s="525"/>
      <c r="D7107" s="521"/>
      <c r="E7107" s="521"/>
      <c r="F7107" s="526"/>
      <c r="G7107" s="521"/>
    </row>
    <row r="7108" spans="1:7">
      <c r="A7108" s="521"/>
      <c r="B7108" s="521"/>
      <c r="C7108" s="525"/>
      <c r="D7108" s="521"/>
      <c r="E7108" s="521"/>
      <c r="F7108" s="526"/>
      <c r="G7108" s="521"/>
    </row>
    <row r="7109" spans="1:7">
      <c r="A7109" s="521"/>
      <c r="B7109" s="521"/>
      <c r="C7109" s="525"/>
      <c r="D7109" s="521"/>
      <c r="E7109" s="521"/>
      <c r="F7109" s="526"/>
      <c r="G7109" s="521"/>
    </row>
    <row r="7110" spans="1:7">
      <c r="A7110" s="521"/>
      <c r="B7110" s="521"/>
      <c r="C7110" s="525"/>
      <c r="D7110" s="521"/>
      <c r="E7110" s="521"/>
      <c r="F7110" s="526"/>
      <c r="G7110" s="521"/>
    </row>
    <row r="7111" spans="1:7">
      <c r="A7111" s="521"/>
      <c r="B7111" s="521"/>
      <c r="C7111" s="525"/>
      <c r="D7111" s="521"/>
      <c r="E7111" s="521"/>
      <c r="F7111" s="526"/>
      <c r="G7111" s="521"/>
    </row>
    <row r="7112" spans="1:7">
      <c r="A7112" s="521"/>
      <c r="B7112" s="521"/>
      <c r="C7112" s="525"/>
      <c r="D7112" s="521"/>
      <c r="E7112" s="521"/>
      <c r="F7112" s="526"/>
      <c r="G7112" s="521"/>
    </row>
    <row r="7113" spans="1:7">
      <c r="A7113" s="521"/>
      <c r="B7113" s="521"/>
      <c r="C7113" s="525"/>
      <c r="D7113" s="521"/>
      <c r="E7113" s="521"/>
      <c r="F7113" s="526"/>
      <c r="G7113" s="521"/>
    </row>
    <row r="7114" spans="1:7">
      <c r="A7114" s="521"/>
      <c r="B7114" s="521"/>
      <c r="C7114" s="525"/>
      <c r="D7114" s="521"/>
      <c r="E7114" s="521"/>
      <c r="F7114" s="526"/>
      <c r="G7114" s="521"/>
    </row>
    <row r="7115" spans="1:7">
      <c r="A7115" s="521"/>
      <c r="B7115" s="521"/>
      <c r="C7115" s="525"/>
      <c r="D7115" s="521"/>
      <c r="E7115" s="521"/>
      <c r="F7115" s="526"/>
      <c r="G7115" s="521"/>
    </row>
    <row r="7116" spans="1:7">
      <c r="A7116" s="521"/>
      <c r="B7116" s="521"/>
      <c r="C7116" s="525"/>
      <c r="D7116" s="521"/>
      <c r="E7116" s="521"/>
      <c r="F7116" s="526"/>
      <c r="G7116" s="521"/>
    </row>
    <row r="7117" spans="1:7">
      <c r="A7117" s="521"/>
      <c r="B7117" s="521"/>
      <c r="C7117" s="525"/>
      <c r="D7117" s="521"/>
      <c r="E7117" s="521"/>
      <c r="F7117" s="526"/>
      <c r="G7117" s="521"/>
    </row>
    <row r="7118" spans="1:7">
      <c r="A7118" s="521"/>
      <c r="B7118" s="521"/>
      <c r="C7118" s="525"/>
      <c r="D7118" s="521"/>
      <c r="E7118" s="521"/>
      <c r="F7118" s="526"/>
      <c r="G7118" s="521"/>
    </row>
    <row r="7119" spans="1:7">
      <c r="A7119" s="521"/>
      <c r="B7119" s="521"/>
      <c r="C7119" s="525"/>
      <c r="D7119" s="521"/>
      <c r="E7119" s="521"/>
      <c r="F7119" s="526"/>
      <c r="G7119" s="521"/>
    </row>
    <row r="7120" spans="1:7">
      <c r="A7120" s="521"/>
      <c r="B7120" s="521"/>
      <c r="C7120" s="525"/>
      <c r="D7120" s="521"/>
      <c r="E7120" s="521"/>
      <c r="F7120" s="526"/>
      <c r="G7120" s="521"/>
    </row>
    <row r="7121" spans="1:7">
      <c r="A7121" s="521"/>
      <c r="B7121" s="521"/>
      <c r="C7121" s="525"/>
      <c r="D7121" s="521"/>
      <c r="E7121" s="521"/>
      <c r="F7121" s="526"/>
      <c r="G7121" s="521"/>
    </row>
    <row r="7122" spans="1:7">
      <c r="A7122" s="521"/>
      <c r="B7122" s="521"/>
      <c r="C7122" s="525"/>
      <c r="D7122" s="521"/>
      <c r="E7122" s="521"/>
      <c r="F7122" s="526"/>
      <c r="G7122" s="521"/>
    </row>
    <row r="7123" spans="1:7">
      <c r="A7123" s="521"/>
      <c r="B7123" s="521"/>
      <c r="C7123" s="525"/>
      <c r="D7123" s="521"/>
      <c r="E7123" s="521"/>
      <c r="F7123" s="526"/>
      <c r="G7123" s="521"/>
    </row>
    <row r="7124" spans="1:7">
      <c r="A7124" s="521"/>
      <c r="B7124" s="521"/>
      <c r="C7124" s="525"/>
      <c r="D7124" s="521"/>
      <c r="E7124" s="521"/>
      <c r="F7124" s="526"/>
      <c r="G7124" s="521"/>
    </row>
    <row r="7125" spans="1:7">
      <c r="A7125" s="521"/>
      <c r="B7125" s="521"/>
      <c r="C7125" s="525"/>
      <c r="D7125" s="521"/>
      <c r="E7125" s="521"/>
      <c r="F7125" s="526"/>
      <c r="G7125" s="521"/>
    </row>
    <row r="7126" spans="1:7">
      <c r="A7126" s="521"/>
      <c r="B7126" s="521"/>
      <c r="C7126" s="525"/>
      <c r="D7126" s="521"/>
      <c r="E7126" s="521"/>
      <c r="F7126" s="526"/>
      <c r="G7126" s="521"/>
    </row>
    <row r="7127" spans="1:7">
      <c r="A7127" s="521"/>
      <c r="B7127" s="521"/>
      <c r="C7127" s="525"/>
      <c r="D7127" s="521"/>
      <c r="E7127" s="521"/>
      <c r="F7127" s="526"/>
      <c r="G7127" s="521"/>
    </row>
    <row r="7128" spans="1:7">
      <c r="A7128" s="521"/>
      <c r="B7128" s="521"/>
      <c r="C7128" s="525"/>
      <c r="D7128" s="521"/>
      <c r="E7128" s="521"/>
      <c r="F7128" s="526"/>
      <c r="G7128" s="521"/>
    </row>
    <row r="7129" spans="1:7">
      <c r="A7129" s="521"/>
      <c r="B7129" s="521"/>
      <c r="C7129" s="525"/>
      <c r="D7129" s="521"/>
      <c r="E7129" s="521"/>
      <c r="F7129" s="526"/>
      <c r="G7129" s="521"/>
    </row>
    <row r="7130" spans="1:7">
      <c r="A7130" s="521"/>
      <c r="B7130" s="521"/>
      <c r="C7130" s="525"/>
      <c r="D7130" s="521"/>
      <c r="E7130" s="521"/>
      <c r="F7130" s="526"/>
      <c r="G7130" s="521"/>
    </row>
    <row r="7131" spans="1:7">
      <c r="A7131" s="521"/>
      <c r="B7131" s="521"/>
      <c r="C7131" s="525"/>
      <c r="D7131" s="521"/>
      <c r="E7131" s="521"/>
      <c r="F7131" s="526"/>
      <c r="G7131" s="521"/>
    </row>
    <row r="7132" spans="1:7">
      <c r="A7132" s="521"/>
      <c r="B7132" s="521"/>
      <c r="C7132" s="525"/>
      <c r="D7132" s="521"/>
      <c r="E7132" s="521"/>
      <c r="F7132" s="526"/>
      <c r="G7132" s="521"/>
    </row>
    <row r="7133" spans="1:7">
      <c r="A7133" s="521"/>
      <c r="B7133" s="521"/>
      <c r="C7133" s="525"/>
      <c r="D7133" s="521"/>
      <c r="E7133" s="521"/>
      <c r="F7133" s="526"/>
      <c r="G7133" s="521"/>
    </row>
    <row r="7134" spans="1:7">
      <c r="A7134" s="521"/>
      <c r="B7134" s="521"/>
      <c r="C7134" s="525"/>
      <c r="D7134" s="521"/>
      <c r="E7134" s="521"/>
      <c r="F7134" s="526"/>
      <c r="G7134" s="521"/>
    </row>
    <row r="7135" spans="1:7">
      <c r="A7135" s="521"/>
      <c r="B7135" s="521"/>
      <c r="C7135" s="525"/>
      <c r="D7135" s="521"/>
      <c r="E7135" s="521"/>
      <c r="F7135" s="526"/>
      <c r="G7135" s="521"/>
    </row>
    <row r="7136" spans="1:7">
      <c r="A7136" s="521"/>
      <c r="B7136" s="521"/>
      <c r="C7136" s="525"/>
      <c r="D7136" s="521"/>
      <c r="E7136" s="521"/>
      <c r="F7136" s="526"/>
      <c r="G7136" s="521"/>
    </row>
    <row r="7137" spans="1:7">
      <c r="A7137" s="521"/>
      <c r="B7137" s="521"/>
      <c r="C7137" s="525"/>
      <c r="D7137" s="521"/>
      <c r="E7137" s="521"/>
      <c r="F7137" s="526"/>
      <c r="G7137" s="521"/>
    </row>
    <row r="7138" spans="1:7">
      <c r="A7138" s="521"/>
      <c r="B7138" s="521"/>
      <c r="C7138" s="525"/>
      <c r="D7138" s="521"/>
      <c r="E7138" s="521"/>
      <c r="F7138" s="526"/>
      <c r="G7138" s="521"/>
    </row>
    <row r="7139" spans="1:7">
      <c r="A7139" s="521"/>
      <c r="B7139" s="521"/>
      <c r="C7139" s="525"/>
      <c r="D7139" s="521"/>
      <c r="E7139" s="521"/>
      <c r="F7139" s="526"/>
      <c r="G7139" s="521"/>
    </row>
    <row r="7140" spans="1:7">
      <c r="A7140" s="521"/>
      <c r="B7140" s="521"/>
      <c r="C7140" s="525"/>
      <c r="D7140" s="521"/>
      <c r="E7140" s="521"/>
      <c r="F7140" s="526"/>
      <c r="G7140" s="521"/>
    </row>
    <row r="7141" spans="1:7">
      <c r="A7141" s="521"/>
      <c r="B7141" s="521"/>
      <c r="C7141" s="525"/>
      <c r="D7141" s="521"/>
      <c r="E7141" s="521"/>
      <c r="F7141" s="526"/>
      <c r="G7141" s="521"/>
    </row>
    <row r="7142" spans="1:7">
      <c r="A7142" s="521"/>
      <c r="B7142" s="521"/>
      <c r="C7142" s="525"/>
      <c r="D7142" s="521"/>
      <c r="E7142" s="521"/>
      <c r="F7142" s="526"/>
      <c r="G7142" s="521"/>
    </row>
    <row r="7143" spans="1:7">
      <c r="A7143" s="521"/>
      <c r="B7143" s="521"/>
      <c r="C7143" s="525"/>
      <c r="D7143" s="521"/>
      <c r="E7143" s="521"/>
      <c r="F7143" s="526"/>
      <c r="G7143" s="521"/>
    </row>
    <row r="7144" spans="1:7">
      <c r="A7144" s="521"/>
      <c r="B7144" s="521"/>
      <c r="C7144" s="525"/>
      <c r="D7144" s="521"/>
      <c r="E7144" s="521"/>
      <c r="F7144" s="526"/>
      <c r="G7144" s="521"/>
    </row>
    <row r="7145" spans="1:7">
      <c r="A7145" s="521"/>
      <c r="B7145" s="521"/>
      <c r="C7145" s="525"/>
      <c r="D7145" s="521"/>
      <c r="E7145" s="521"/>
      <c r="F7145" s="526"/>
      <c r="G7145" s="521"/>
    </row>
    <row r="7146" spans="1:7">
      <c r="A7146" s="521"/>
      <c r="B7146" s="521"/>
      <c r="C7146" s="525"/>
      <c r="D7146" s="521"/>
      <c r="E7146" s="521"/>
      <c r="F7146" s="526"/>
      <c r="G7146" s="521"/>
    </row>
    <row r="7147" spans="1:7">
      <c r="A7147" s="521"/>
      <c r="B7147" s="521"/>
      <c r="C7147" s="525"/>
      <c r="D7147" s="521"/>
      <c r="E7147" s="521"/>
      <c r="F7147" s="526"/>
      <c r="G7147" s="521"/>
    </row>
    <row r="7148" spans="1:7">
      <c r="A7148" s="521"/>
      <c r="B7148" s="521"/>
      <c r="C7148" s="525"/>
      <c r="D7148" s="521"/>
      <c r="E7148" s="521"/>
      <c r="F7148" s="526"/>
      <c r="G7148" s="521"/>
    </row>
    <row r="7149" spans="1:7">
      <c r="A7149" s="521"/>
      <c r="B7149" s="521"/>
      <c r="C7149" s="525"/>
      <c r="D7149" s="521"/>
      <c r="E7149" s="521"/>
      <c r="F7149" s="526"/>
      <c r="G7149" s="521"/>
    </row>
    <row r="7150" spans="1:7">
      <c r="A7150" s="521"/>
      <c r="B7150" s="521"/>
      <c r="C7150" s="525"/>
      <c r="D7150" s="521"/>
      <c r="E7150" s="521"/>
      <c r="F7150" s="526"/>
      <c r="G7150" s="521"/>
    </row>
    <row r="7151" spans="1:7">
      <c r="A7151" s="521"/>
      <c r="B7151" s="521"/>
      <c r="C7151" s="525"/>
      <c r="D7151" s="521"/>
      <c r="E7151" s="521"/>
      <c r="F7151" s="526"/>
      <c r="G7151" s="521"/>
    </row>
    <row r="7152" spans="1:7">
      <c r="A7152" s="521"/>
      <c r="B7152" s="521"/>
      <c r="C7152" s="525"/>
      <c r="D7152" s="521"/>
      <c r="E7152" s="521"/>
      <c r="F7152" s="526"/>
      <c r="G7152" s="521"/>
    </row>
    <row r="7153" spans="1:7">
      <c r="A7153" s="521"/>
      <c r="B7153" s="521"/>
      <c r="C7153" s="525"/>
      <c r="D7153" s="521"/>
      <c r="E7153" s="521"/>
      <c r="F7153" s="526"/>
      <c r="G7153" s="521"/>
    </row>
    <row r="7154" spans="1:7">
      <c r="A7154" s="521"/>
      <c r="B7154" s="521"/>
      <c r="C7154" s="525"/>
      <c r="D7154" s="521"/>
      <c r="E7154" s="521"/>
      <c r="F7154" s="526"/>
      <c r="G7154" s="521"/>
    </row>
    <row r="7155" spans="1:7">
      <c r="A7155" s="521"/>
      <c r="B7155" s="521"/>
      <c r="C7155" s="525"/>
      <c r="D7155" s="521"/>
      <c r="E7155" s="521"/>
      <c r="F7155" s="526"/>
      <c r="G7155" s="521"/>
    </row>
    <row r="7156" spans="1:7">
      <c r="A7156" s="521"/>
      <c r="B7156" s="521"/>
      <c r="C7156" s="525"/>
      <c r="D7156" s="521"/>
      <c r="E7156" s="521"/>
      <c r="F7156" s="526"/>
      <c r="G7156" s="521"/>
    </row>
    <row r="7157" spans="1:7">
      <c r="A7157" s="521"/>
      <c r="B7157" s="521"/>
      <c r="C7157" s="525"/>
      <c r="D7157" s="521"/>
      <c r="E7157" s="521"/>
      <c r="F7157" s="526"/>
      <c r="G7157" s="521"/>
    </row>
    <row r="7158" spans="1:7">
      <c r="A7158" s="521"/>
      <c r="B7158" s="521"/>
      <c r="C7158" s="525"/>
      <c r="D7158" s="521"/>
      <c r="E7158" s="521"/>
      <c r="F7158" s="526"/>
      <c r="G7158" s="521"/>
    </row>
    <row r="7159" spans="1:7">
      <c r="A7159" s="521"/>
      <c r="B7159" s="521"/>
      <c r="C7159" s="525"/>
      <c r="D7159" s="521"/>
      <c r="E7159" s="521"/>
      <c r="F7159" s="526"/>
      <c r="G7159" s="521"/>
    </row>
    <row r="7160" spans="1:7">
      <c r="A7160" s="521"/>
      <c r="B7160" s="521"/>
      <c r="C7160" s="525"/>
      <c r="D7160" s="521"/>
      <c r="E7160" s="521"/>
      <c r="F7160" s="526"/>
      <c r="G7160" s="521"/>
    </row>
    <row r="7161" spans="1:7">
      <c r="A7161" s="521"/>
      <c r="B7161" s="521"/>
      <c r="C7161" s="525"/>
      <c r="D7161" s="521"/>
      <c r="E7161" s="521"/>
      <c r="F7161" s="526"/>
      <c r="G7161" s="521"/>
    </row>
    <row r="7162" spans="1:7">
      <c r="A7162" s="521"/>
      <c r="B7162" s="521"/>
      <c r="C7162" s="525"/>
      <c r="D7162" s="521"/>
      <c r="E7162" s="521"/>
      <c r="F7162" s="526"/>
      <c r="G7162" s="521"/>
    </row>
    <row r="7163" spans="1:7">
      <c r="A7163" s="521"/>
      <c r="B7163" s="521"/>
      <c r="C7163" s="525"/>
      <c r="D7163" s="521"/>
      <c r="E7163" s="521"/>
      <c r="F7163" s="526"/>
      <c r="G7163" s="521"/>
    </row>
    <row r="7164" spans="1:7">
      <c r="A7164" s="521"/>
      <c r="B7164" s="521"/>
      <c r="C7164" s="525"/>
      <c r="D7164" s="521"/>
      <c r="E7164" s="521"/>
      <c r="F7164" s="526"/>
      <c r="G7164" s="521"/>
    </row>
    <row r="7165" spans="1:7">
      <c r="A7165" s="521"/>
      <c r="B7165" s="521"/>
      <c r="C7165" s="525"/>
      <c r="D7165" s="521"/>
      <c r="E7165" s="521"/>
      <c r="F7165" s="526"/>
      <c r="G7165" s="521"/>
    </row>
    <row r="7166" spans="1:7">
      <c r="A7166" s="521"/>
      <c r="B7166" s="521"/>
      <c r="C7166" s="525"/>
      <c r="D7166" s="521"/>
      <c r="E7166" s="521"/>
      <c r="F7166" s="526"/>
      <c r="G7166" s="521"/>
    </row>
    <row r="7167" spans="1:7">
      <c r="A7167" s="521"/>
      <c r="B7167" s="521"/>
      <c r="C7167" s="525"/>
      <c r="D7167" s="521"/>
      <c r="E7167" s="521"/>
      <c r="F7167" s="526"/>
      <c r="G7167" s="521"/>
    </row>
    <row r="7168" spans="1:7">
      <c r="A7168" s="521"/>
      <c r="B7168" s="521"/>
      <c r="C7168" s="525"/>
      <c r="D7168" s="521"/>
      <c r="E7168" s="521"/>
      <c r="F7168" s="526"/>
      <c r="G7168" s="521"/>
    </row>
    <row r="7169" spans="1:7">
      <c r="A7169" s="521"/>
      <c r="B7169" s="521"/>
      <c r="C7169" s="525"/>
      <c r="D7169" s="521"/>
      <c r="E7169" s="521"/>
      <c r="F7169" s="526"/>
      <c r="G7169" s="521"/>
    </row>
    <row r="7170" spans="1:7">
      <c r="A7170" s="521"/>
      <c r="B7170" s="521"/>
      <c r="C7170" s="525"/>
      <c r="D7170" s="521"/>
      <c r="E7170" s="521"/>
      <c r="F7170" s="526"/>
      <c r="G7170" s="521"/>
    </row>
    <row r="7171" spans="1:7">
      <c r="A7171" s="521"/>
      <c r="B7171" s="521"/>
      <c r="C7171" s="525"/>
      <c r="D7171" s="521"/>
      <c r="E7171" s="521"/>
      <c r="F7171" s="526"/>
      <c r="G7171" s="521"/>
    </row>
    <row r="7172" spans="1:7">
      <c r="A7172" s="521"/>
      <c r="B7172" s="521"/>
      <c r="C7172" s="525"/>
      <c r="D7172" s="521"/>
      <c r="E7172" s="521"/>
      <c r="F7172" s="526"/>
      <c r="G7172" s="521"/>
    </row>
    <row r="7173" spans="1:7">
      <c r="A7173" s="521"/>
      <c r="B7173" s="521"/>
      <c r="C7173" s="525"/>
      <c r="D7173" s="521"/>
      <c r="E7173" s="521"/>
      <c r="F7173" s="526"/>
      <c r="G7173" s="521"/>
    </row>
    <row r="7174" spans="1:7">
      <c r="A7174" s="521"/>
      <c r="B7174" s="521"/>
      <c r="C7174" s="525"/>
      <c r="D7174" s="521"/>
      <c r="E7174" s="521"/>
      <c r="F7174" s="526"/>
      <c r="G7174" s="521"/>
    </row>
    <row r="7175" spans="1:7">
      <c r="A7175" s="521"/>
      <c r="B7175" s="521"/>
      <c r="C7175" s="525"/>
      <c r="D7175" s="521"/>
      <c r="E7175" s="521"/>
      <c r="F7175" s="526"/>
      <c r="G7175" s="521"/>
    </row>
    <row r="7176" spans="1:7">
      <c r="A7176" s="521"/>
      <c r="B7176" s="521"/>
      <c r="C7176" s="525"/>
      <c r="D7176" s="521"/>
      <c r="E7176" s="521"/>
      <c r="F7176" s="526"/>
      <c r="G7176" s="521"/>
    </row>
    <row r="7177" spans="1:7">
      <c r="A7177" s="521"/>
      <c r="B7177" s="521"/>
      <c r="C7177" s="525"/>
      <c r="D7177" s="521"/>
      <c r="E7177" s="521"/>
      <c r="F7177" s="526"/>
      <c r="G7177" s="521"/>
    </row>
    <row r="7178" spans="1:7">
      <c r="A7178" s="521"/>
      <c r="B7178" s="521"/>
      <c r="C7178" s="525"/>
      <c r="D7178" s="521"/>
      <c r="E7178" s="521"/>
      <c r="F7178" s="526"/>
      <c r="G7178" s="521"/>
    </row>
    <row r="7179" spans="1:7">
      <c r="A7179" s="521"/>
      <c r="B7179" s="521"/>
      <c r="C7179" s="525"/>
      <c r="D7179" s="521"/>
      <c r="E7179" s="521"/>
      <c r="F7179" s="526"/>
      <c r="G7179" s="521"/>
    </row>
    <row r="7180" spans="1:7">
      <c r="A7180" s="521"/>
      <c r="B7180" s="521"/>
      <c r="C7180" s="525"/>
      <c r="D7180" s="521"/>
      <c r="E7180" s="521"/>
      <c r="F7180" s="526"/>
      <c r="G7180" s="521"/>
    </row>
    <row r="7181" spans="1:7">
      <c r="A7181" s="521"/>
      <c r="B7181" s="521"/>
      <c r="C7181" s="525"/>
      <c r="D7181" s="521"/>
      <c r="E7181" s="521"/>
      <c r="F7181" s="526"/>
      <c r="G7181" s="521"/>
    </row>
    <row r="7182" spans="1:7">
      <c r="A7182" s="521"/>
      <c r="B7182" s="521"/>
      <c r="C7182" s="525"/>
      <c r="D7182" s="521"/>
      <c r="E7182" s="521"/>
      <c r="F7182" s="526"/>
      <c r="G7182" s="521"/>
    </row>
    <row r="7183" spans="1:7">
      <c r="A7183" s="521"/>
      <c r="B7183" s="521"/>
      <c r="C7183" s="525"/>
      <c r="D7183" s="521"/>
      <c r="E7183" s="521"/>
      <c r="F7183" s="526"/>
      <c r="G7183" s="521"/>
    </row>
    <row r="7184" spans="1:7">
      <c r="A7184" s="521"/>
      <c r="B7184" s="521"/>
      <c r="C7184" s="525"/>
      <c r="D7184" s="521"/>
      <c r="E7184" s="521"/>
      <c r="F7184" s="526"/>
      <c r="G7184" s="521"/>
    </row>
    <row r="7185" spans="1:7">
      <c r="A7185" s="521"/>
      <c r="B7185" s="521"/>
      <c r="C7185" s="525"/>
      <c r="D7185" s="521"/>
      <c r="E7185" s="521"/>
      <c r="F7185" s="526"/>
      <c r="G7185" s="521"/>
    </row>
    <row r="7186" spans="1:7">
      <c r="A7186" s="521"/>
      <c r="B7186" s="521"/>
      <c r="C7186" s="525"/>
      <c r="D7186" s="521"/>
      <c r="E7186" s="521"/>
      <c r="F7186" s="526"/>
      <c r="G7186" s="521"/>
    </row>
    <row r="7187" spans="1:7">
      <c r="A7187" s="521"/>
      <c r="B7187" s="521"/>
      <c r="C7187" s="525"/>
      <c r="D7187" s="521"/>
      <c r="E7187" s="521"/>
      <c r="F7187" s="526"/>
      <c r="G7187" s="521"/>
    </row>
    <row r="7188" spans="1:7">
      <c r="A7188" s="521"/>
      <c r="B7188" s="521"/>
      <c r="C7188" s="525"/>
      <c r="D7188" s="521"/>
      <c r="E7188" s="521"/>
      <c r="F7188" s="526"/>
      <c r="G7188" s="521"/>
    </row>
    <row r="7189" spans="1:7">
      <c r="A7189" s="521"/>
      <c r="B7189" s="521"/>
      <c r="C7189" s="525"/>
      <c r="D7189" s="521"/>
      <c r="E7189" s="521"/>
      <c r="F7189" s="526"/>
      <c r="G7189" s="521"/>
    </row>
    <row r="7190" spans="1:7">
      <c r="A7190" s="521"/>
      <c r="B7190" s="521"/>
      <c r="C7190" s="525"/>
      <c r="D7190" s="521"/>
      <c r="E7190" s="521"/>
      <c r="F7190" s="526"/>
      <c r="G7190" s="521"/>
    </row>
    <row r="7191" spans="1:7">
      <c r="A7191" s="521"/>
      <c r="B7191" s="521"/>
      <c r="C7191" s="525"/>
      <c r="D7191" s="521"/>
      <c r="E7191" s="521"/>
      <c r="F7191" s="526"/>
      <c r="G7191" s="521"/>
    </row>
    <row r="7192" spans="1:7">
      <c r="A7192" s="521"/>
      <c r="B7192" s="521"/>
      <c r="C7192" s="525"/>
      <c r="D7192" s="521"/>
      <c r="E7192" s="521"/>
      <c r="F7192" s="526"/>
      <c r="G7192" s="521"/>
    </row>
    <row r="7193" spans="1:7">
      <c r="A7193" s="521"/>
      <c r="B7193" s="521"/>
      <c r="C7193" s="525"/>
      <c r="D7193" s="521"/>
      <c r="E7193" s="521"/>
      <c r="F7193" s="526"/>
      <c r="G7193" s="521"/>
    </row>
    <row r="7194" spans="1:7">
      <c r="A7194" s="521"/>
      <c r="B7194" s="521"/>
      <c r="C7194" s="525"/>
      <c r="D7194" s="521"/>
      <c r="E7194" s="521"/>
      <c r="F7194" s="526"/>
      <c r="G7194" s="521"/>
    </row>
    <row r="7195" spans="1:7">
      <c r="A7195" s="521"/>
      <c r="B7195" s="521"/>
      <c r="C7195" s="525"/>
      <c r="D7195" s="521"/>
      <c r="E7195" s="521"/>
      <c r="F7195" s="526"/>
      <c r="G7195" s="521"/>
    </row>
    <row r="7196" spans="1:7">
      <c r="A7196" s="521"/>
      <c r="B7196" s="521"/>
      <c r="C7196" s="525"/>
      <c r="D7196" s="521"/>
      <c r="E7196" s="521"/>
      <c r="F7196" s="526"/>
      <c r="G7196" s="521"/>
    </row>
    <row r="7197" spans="1:7">
      <c r="A7197" s="521"/>
      <c r="B7197" s="521"/>
      <c r="C7197" s="525"/>
      <c r="D7197" s="521"/>
      <c r="E7197" s="521"/>
      <c r="F7197" s="526"/>
      <c r="G7197" s="521"/>
    </row>
    <row r="7198" spans="1:7">
      <c r="A7198" s="521"/>
      <c r="B7198" s="521"/>
      <c r="C7198" s="525"/>
      <c r="D7198" s="521"/>
      <c r="E7198" s="521"/>
      <c r="F7198" s="526"/>
      <c r="G7198" s="521"/>
    </row>
    <row r="7199" spans="1:7">
      <c r="A7199" s="521"/>
      <c r="B7199" s="521"/>
      <c r="C7199" s="525"/>
      <c r="D7199" s="521"/>
      <c r="E7199" s="521"/>
      <c r="F7199" s="526"/>
      <c r="G7199" s="521"/>
    </row>
    <row r="7200" spans="1:7">
      <c r="A7200" s="521"/>
      <c r="B7200" s="521"/>
      <c r="C7200" s="525"/>
      <c r="D7200" s="521"/>
      <c r="E7200" s="521"/>
      <c r="F7200" s="526"/>
      <c r="G7200" s="521"/>
    </row>
    <row r="7201" spans="1:7">
      <c r="A7201" s="521"/>
      <c r="B7201" s="521"/>
      <c r="C7201" s="525"/>
      <c r="D7201" s="521"/>
      <c r="E7201" s="521"/>
      <c r="F7201" s="526"/>
      <c r="G7201" s="521"/>
    </row>
    <row r="7202" spans="1:7">
      <c r="A7202" s="521"/>
      <c r="B7202" s="521"/>
      <c r="C7202" s="525"/>
      <c r="D7202" s="521"/>
      <c r="E7202" s="521"/>
      <c r="F7202" s="526"/>
      <c r="G7202" s="521"/>
    </row>
    <row r="7203" spans="1:7">
      <c r="A7203" s="521"/>
      <c r="B7203" s="521"/>
      <c r="C7203" s="525"/>
      <c r="D7203" s="521"/>
      <c r="E7203" s="521"/>
      <c r="F7203" s="526"/>
      <c r="G7203" s="521"/>
    </row>
    <row r="7204" spans="1:7">
      <c r="A7204" s="521"/>
      <c r="B7204" s="521"/>
      <c r="C7204" s="525"/>
      <c r="D7204" s="521"/>
      <c r="E7204" s="521"/>
      <c r="F7204" s="526"/>
      <c r="G7204" s="521"/>
    </row>
    <row r="7205" spans="1:7">
      <c r="A7205" s="521"/>
      <c r="B7205" s="521"/>
      <c r="C7205" s="525"/>
      <c r="D7205" s="521"/>
      <c r="E7205" s="521"/>
      <c r="F7205" s="526"/>
      <c r="G7205" s="521"/>
    </row>
    <row r="7206" spans="1:7">
      <c r="A7206" s="521"/>
      <c r="B7206" s="521"/>
      <c r="C7206" s="525"/>
      <c r="D7206" s="521"/>
      <c r="E7206" s="521"/>
      <c r="F7206" s="526"/>
      <c r="G7206" s="521"/>
    </row>
    <row r="7207" spans="1:7">
      <c r="A7207" s="521"/>
      <c r="B7207" s="521"/>
      <c r="C7207" s="525"/>
      <c r="D7207" s="521"/>
      <c r="E7207" s="521"/>
      <c r="F7207" s="526"/>
      <c r="G7207" s="521"/>
    </row>
    <row r="7208" spans="1:7">
      <c r="A7208" s="521"/>
      <c r="B7208" s="521"/>
      <c r="C7208" s="525"/>
      <c r="D7208" s="521"/>
      <c r="E7208" s="521"/>
      <c r="F7208" s="526"/>
      <c r="G7208" s="521"/>
    </row>
    <row r="7209" spans="1:7">
      <c r="A7209" s="521"/>
      <c r="B7209" s="521"/>
      <c r="C7209" s="525"/>
      <c r="D7209" s="521"/>
      <c r="E7209" s="521"/>
      <c r="F7209" s="526"/>
      <c r="G7209" s="521"/>
    </row>
    <row r="7210" spans="1:7">
      <c r="A7210" s="521"/>
      <c r="B7210" s="521"/>
      <c r="C7210" s="525"/>
      <c r="D7210" s="521"/>
      <c r="E7210" s="521"/>
      <c r="F7210" s="526"/>
      <c r="G7210" s="521"/>
    </row>
    <row r="7211" spans="1:7">
      <c r="A7211" s="521"/>
      <c r="B7211" s="521"/>
      <c r="C7211" s="525"/>
      <c r="D7211" s="521"/>
      <c r="E7211" s="521"/>
      <c r="F7211" s="526"/>
      <c r="G7211" s="521"/>
    </row>
    <row r="7212" spans="1:7">
      <c r="A7212" s="521"/>
      <c r="B7212" s="521"/>
      <c r="C7212" s="525"/>
      <c r="D7212" s="521"/>
      <c r="E7212" s="521"/>
      <c r="F7212" s="526"/>
      <c r="G7212" s="521"/>
    </row>
    <row r="7213" spans="1:7">
      <c r="A7213" s="521"/>
      <c r="B7213" s="521"/>
      <c r="C7213" s="525"/>
      <c r="D7213" s="521"/>
      <c r="E7213" s="521"/>
      <c r="F7213" s="526"/>
      <c r="G7213" s="521"/>
    </row>
    <row r="7214" spans="1:7">
      <c r="A7214" s="521"/>
      <c r="B7214" s="521"/>
      <c r="C7214" s="525"/>
      <c r="D7214" s="521"/>
      <c r="E7214" s="521"/>
      <c r="F7214" s="526"/>
      <c r="G7214" s="521"/>
    </row>
    <row r="7215" spans="1:7">
      <c r="A7215" s="521"/>
      <c r="B7215" s="521"/>
      <c r="C7215" s="525"/>
      <c r="D7215" s="521"/>
      <c r="E7215" s="521"/>
      <c r="F7215" s="526"/>
      <c r="G7215" s="521"/>
    </row>
    <row r="7216" spans="1:7">
      <c r="A7216" s="521"/>
      <c r="B7216" s="521"/>
      <c r="C7216" s="525"/>
      <c r="D7216" s="521"/>
      <c r="E7216" s="521"/>
      <c r="F7216" s="526"/>
      <c r="G7216" s="521"/>
    </row>
    <row r="7217" spans="1:7">
      <c r="A7217" s="521"/>
      <c r="B7217" s="521"/>
      <c r="C7217" s="525"/>
      <c r="D7217" s="521"/>
      <c r="E7217" s="521"/>
      <c r="F7217" s="526"/>
      <c r="G7217" s="521"/>
    </row>
    <row r="7218" spans="1:7">
      <c r="A7218" s="521"/>
      <c r="B7218" s="521"/>
      <c r="C7218" s="525"/>
      <c r="D7218" s="521"/>
      <c r="E7218" s="521"/>
      <c r="F7218" s="526"/>
      <c r="G7218" s="521"/>
    </row>
    <row r="7219" spans="1:7">
      <c r="A7219" s="521"/>
      <c r="B7219" s="521"/>
      <c r="C7219" s="525"/>
      <c r="D7219" s="521"/>
      <c r="E7219" s="521"/>
      <c r="F7219" s="526"/>
      <c r="G7219" s="521"/>
    </row>
    <row r="7220" spans="1:7">
      <c r="A7220" s="521"/>
      <c r="B7220" s="521"/>
      <c r="C7220" s="525"/>
      <c r="D7220" s="521"/>
      <c r="E7220" s="521"/>
      <c r="F7220" s="526"/>
      <c r="G7220" s="521"/>
    </row>
    <row r="7221" spans="1:7">
      <c r="A7221" s="521"/>
      <c r="B7221" s="521"/>
      <c r="C7221" s="525"/>
      <c r="D7221" s="521"/>
      <c r="E7221" s="521"/>
      <c r="F7221" s="526"/>
      <c r="G7221" s="521"/>
    </row>
    <row r="7222" spans="1:7">
      <c r="A7222" s="521"/>
      <c r="B7222" s="521"/>
      <c r="C7222" s="525"/>
      <c r="D7222" s="521"/>
      <c r="E7222" s="521"/>
      <c r="F7222" s="526"/>
      <c r="G7222" s="521"/>
    </row>
    <row r="7223" spans="1:7">
      <c r="A7223" s="521"/>
      <c r="B7223" s="521"/>
      <c r="C7223" s="525"/>
      <c r="D7223" s="521"/>
      <c r="E7223" s="521"/>
      <c r="F7223" s="526"/>
      <c r="G7223" s="521"/>
    </row>
    <row r="7224" spans="1:7">
      <c r="A7224" s="521"/>
      <c r="B7224" s="521"/>
      <c r="C7224" s="525"/>
      <c r="D7224" s="521"/>
      <c r="E7224" s="521"/>
      <c r="F7224" s="526"/>
      <c r="G7224" s="521"/>
    </row>
    <row r="7225" spans="1:7">
      <c r="A7225" s="521"/>
      <c r="B7225" s="521"/>
      <c r="C7225" s="525"/>
      <c r="D7225" s="521"/>
      <c r="E7225" s="521"/>
      <c r="F7225" s="526"/>
      <c r="G7225" s="521"/>
    </row>
    <row r="7226" spans="1:7">
      <c r="A7226" s="521"/>
      <c r="B7226" s="521"/>
      <c r="C7226" s="525"/>
      <c r="D7226" s="521"/>
      <c r="E7226" s="521"/>
      <c r="F7226" s="526"/>
      <c r="G7226" s="521"/>
    </row>
    <row r="7227" spans="1:7">
      <c r="A7227" s="521"/>
      <c r="B7227" s="521"/>
      <c r="C7227" s="525"/>
      <c r="D7227" s="521"/>
      <c r="E7227" s="521"/>
      <c r="F7227" s="526"/>
      <c r="G7227" s="521"/>
    </row>
    <row r="7228" spans="1:7">
      <c r="A7228" s="521"/>
      <c r="B7228" s="521"/>
      <c r="C7228" s="525"/>
      <c r="D7228" s="521"/>
      <c r="E7228" s="521"/>
      <c r="F7228" s="526"/>
      <c r="G7228" s="521"/>
    </row>
    <row r="7229" spans="1:7">
      <c r="A7229" s="521"/>
      <c r="B7229" s="521"/>
      <c r="C7229" s="525"/>
      <c r="D7229" s="521"/>
      <c r="E7229" s="521"/>
      <c r="F7229" s="526"/>
      <c r="G7229" s="521"/>
    </row>
    <row r="7230" spans="1:7">
      <c r="A7230" s="521"/>
      <c r="B7230" s="521"/>
      <c r="C7230" s="525"/>
      <c r="D7230" s="521"/>
      <c r="E7230" s="521"/>
      <c r="F7230" s="526"/>
      <c r="G7230" s="521"/>
    </row>
    <row r="7231" spans="1:7">
      <c r="A7231" s="521"/>
      <c r="B7231" s="521"/>
      <c r="C7231" s="525"/>
      <c r="D7231" s="521"/>
      <c r="E7231" s="521"/>
      <c r="F7231" s="526"/>
      <c r="G7231" s="521"/>
    </row>
    <row r="7232" spans="1:7">
      <c r="A7232" s="521"/>
      <c r="B7232" s="521"/>
      <c r="C7232" s="525"/>
      <c r="D7232" s="521"/>
      <c r="E7232" s="521"/>
      <c r="F7232" s="526"/>
      <c r="G7232" s="521"/>
    </row>
    <row r="7233" spans="1:7">
      <c r="A7233" s="521"/>
      <c r="B7233" s="521"/>
      <c r="C7233" s="525"/>
      <c r="D7233" s="521"/>
      <c r="E7233" s="521"/>
      <c r="F7233" s="526"/>
      <c r="G7233" s="521"/>
    </row>
    <row r="7234" spans="1:7">
      <c r="A7234" s="521"/>
      <c r="B7234" s="521"/>
      <c r="C7234" s="525"/>
      <c r="D7234" s="521"/>
      <c r="E7234" s="521"/>
      <c r="F7234" s="526"/>
      <c r="G7234" s="521"/>
    </row>
    <row r="7235" spans="1:7">
      <c r="A7235" s="521"/>
      <c r="B7235" s="521"/>
      <c r="C7235" s="525"/>
      <c r="D7235" s="521"/>
      <c r="E7235" s="521"/>
      <c r="F7235" s="526"/>
      <c r="G7235" s="521"/>
    </row>
    <row r="7236" spans="1:7">
      <c r="A7236" s="521"/>
      <c r="B7236" s="521"/>
      <c r="C7236" s="525"/>
      <c r="D7236" s="521"/>
      <c r="E7236" s="521"/>
      <c r="F7236" s="526"/>
      <c r="G7236" s="521"/>
    </row>
    <row r="7237" spans="1:7">
      <c r="A7237" s="521"/>
      <c r="B7237" s="521"/>
      <c r="C7237" s="525"/>
      <c r="D7237" s="521"/>
      <c r="E7237" s="521"/>
      <c r="F7237" s="526"/>
      <c r="G7237" s="521"/>
    </row>
    <row r="7238" spans="1:7">
      <c r="A7238" s="521"/>
      <c r="B7238" s="521"/>
      <c r="C7238" s="525"/>
      <c r="D7238" s="521"/>
      <c r="E7238" s="521"/>
      <c r="F7238" s="526"/>
      <c r="G7238" s="521"/>
    </row>
    <row r="7239" spans="1:7">
      <c r="A7239" s="521"/>
      <c r="B7239" s="521"/>
      <c r="C7239" s="525"/>
      <c r="D7239" s="521"/>
      <c r="E7239" s="521"/>
      <c r="F7239" s="526"/>
      <c r="G7239" s="521"/>
    </row>
    <row r="7240" spans="1:7">
      <c r="A7240" s="521"/>
      <c r="B7240" s="521"/>
      <c r="C7240" s="525"/>
      <c r="D7240" s="521"/>
      <c r="E7240" s="521"/>
      <c r="F7240" s="526"/>
      <c r="G7240" s="521"/>
    </row>
    <row r="7241" spans="1:7">
      <c r="A7241" s="521"/>
      <c r="B7241" s="521"/>
      <c r="C7241" s="525"/>
      <c r="D7241" s="521"/>
      <c r="E7241" s="521"/>
      <c r="F7241" s="526"/>
      <c r="G7241" s="521"/>
    </row>
    <row r="7242" spans="1:7">
      <c r="A7242" s="521"/>
      <c r="B7242" s="521"/>
      <c r="C7242" s="525"/>
      <c r="D7242" s="521"/>
      <c r="E7242" s="521"/>
      <c r="F7242" s="526"/>
      <c r="G7242" s="521"/>
    </row>
    <row r="7243" spans="1:7">
      <c r="A7243" s="521"/>
      <c r="B7243" s="521"/>
      <c r="C7243" s="525"/>
      <c r="D7243" s="521"/>
      <c r="E7243" s="521"/>
      <c r="F7243" s="526"/>
      <c r="G7243" s="521"/>
    </row>
    <row r="7244" spans="1:7">
      <c r="A7244" s="521"/>
      <c r="B7244" s="521"/>
      <c r="C7244" s="525"/>
      <c r="D7244" s="521"/>
      <c r="E7244" s="521"/>
      <c r="F7244" s="526"/>
      <c r="G7244" s="521"/>
    </row>
    <row r="7245" spans="1:7">
      <c r="A7245" s="521"/>
      <c r="B7245" s="521"/>
      <c r="C7245" s="525"/>
      <c r="D7245" s="521"/>
      <c r="E7245" s="521"/>
      <c r="F7245" s="526"/>
      <c r="G7245" s="521"/>
    </row>
    <row r="7246" spans="1:7">
      <c r="A7246" s="521"/>
      <c r="B7246" s="521"/>
      <c r="C7246" s="525"/>
      <c r="D7246" s="521"/>
      <c r="E7246" s="521"/>
      <c r="F7246" s="526"/>
      <c r="G7246" s="521"/>
    </row>
    <row r="7247" spans="1:7">
      <c r="A7247" s="521"/>
      <c r="B7247" s="521"/>
      <c r="C7247" s="525"/>
      <c r="D7247" s="521"/>
      <c r="E7247" s="521"/>
      <c r="F7247" s="526"/>
      <c r="G7247" s="521"/>
    </row>
    <row r="7248" spans="1:7">
      <c r="A7248" s="521"/>
      <c r="B7248" s="521"/>
      <c r="C7248" s="525"/>
      <c r="D7248" s="521"/>
      <c r="E7248" s="521"/>
      <c r="F7248" s="526"/>
      <c r="G7248" s="521"/>
    </row>
    <row r="7249" spans="1:7">
      <c r="A7249" s="521"/>
      <c r="B7249" s="521"/>
      <c r="C7249" s="525"/>
      <c r="D7249" s="521"/>
      <c r="E7249" s="521"/>
      <c r="F7249" s="526"/>
      <c r="G7249" s="521"/>
    </row>
    <row r="7250" spans="1:7">
      <c r="A7250" s="521"/>
      <c r="B7250" s="521"/>
      <c r="C7250" s="525"/>
      <c r="D7250" s="521"/>
      <c r="E7250" s="521"/>
      <c r="F7250" s="526"/>
      <c r="G7250" s="521"/>
    </row>
    <row r="7251" spans="1:7">
      <c r="A7251" s="521"/>
      <c r="B7251" s="521"/>
      <c r="C7251" s="525"/>
      <c r="D7251" s="521"/>
      <c r="E7251" s="521"/>
      <c r="F7251" s="526"/>
      <c r="G7251" s="521"/>
    </row>
    <row r="7252" spans="1:7">
      <c r="A7252" s="521"/>
      <c r="B7252" s="521"/>
      <c r="C7252" s="525"/>
      <c r="D7252" s="521"/>
      <c r="E7252" s="521"/>
      <c r="F7252" s="526"/>
      <c r="G7252" s="521"/>
    </row>
    <row r="7253" spans="1:7">
      <c r="A7253" s="521"/>
      <c r="B7253" s="521"/>
      <c r="C7253" s="525"/>
      <c r="D7253" s="521"/>
      <c r="E7253" s="521"/>
      <c r="F7253" s="526"/>
      <c r="G7253" s="521"/>
    </row>
    <row r="7254" spans="1:7">
      <c r="A7254" s="521"/>
      <c r="B7254" s="521"/>
      <c r="C7254" s="525"/>
      <c r="D7254" s="521"/>
      <c r="E7254" s="521"/>
      <c r="F7254" s="526"/>
      <c r="G7254" s="521"/>
    </row>
    <row r="7255" spans="1:7">
      <c r="A7255" s="521"/>
      <c r="B7255" s="521"/>
      <c r="C7255" s="525"/>
      <c r="D7255" s="521"/>
      <c r="E7255" s="521"/>
      <c r="F7255" s="526"/>
      <c r="G7255" s="521"/>
    </row>
    <row r="7256" spans="1:7">
      <c r="A7256" s="521"/>
      <c r="B7256" s="521"/>
      <c r="C7256" s="525"/>
      <c r="D7256" s="521"/>
      <c r="E7256" s="521"/>
      <c r="F7256" s="526"/>
      <c r="G7256" s="521"/>
    </row>
    <row r="7257" spans="1:7">
      <c r="A7257" s="521"/>
      <c r="B7257" s="521"/>
      <c r="C7257" s="525"/>
      <c r="D7257" s="521"/>
      <c r="E7257" s="521"/>
      <c r="F7257" s="526"/>
      <c r="G7257" s="521"/>
    </row>
    <row r="7258" spans="1:7">
      <c r="A7258" s="521"/>
      <c r="B7258" s="521"/>
      <c r="C7258" s="525"/>
      <c r="D7258" s="521"/>
      <c r="E7258" s="521"/>
      <c r="F7258" s="526"/>
      <c r="G7258" s="521"/>
    </row>
    <row r="7259" spans="1:7">
      <c r="A7259" s="521"/>
      <c r="B7259" s="521"/>
      <c r="C7259" s="525"/>
      <c r="D7259" s="521"/>
      <c r="E7259" s="521"/>
      <c r="F7259" s="526"/>
      <c r="G7259" s="521"/>
    </row>
    <row r="7260" spans="1:7">
      <c r="A7260" s="521"/>
      <c r="B7260" s="521"/>
      <c r="C7260" s="525"/>
      <c r="D7260" s="521"/>
      <c r="E7260" s="521"/>
      <c r="F7260" s="526"/>
      <c r="G7260" s="521"/>
    </row>
    <row r="7261" spans="1:7">
      <c r="A7261" s="521"/>
      <c r="B7261" s="521"/>
      <c r="C7261" s="525"/>
      <c r="D7261" s="521"/>
      <c r="E7261" s="521"/>
      <c r="F7261" s="526"/>
      <c r="G7261" s="521"/>
    </row>
    <row r="7262" spans="1:7">
      <c r="A7262" s="521"/>
      <c r="B7262" s="521"/>
      <c r="C7262" s="525"/>
      <c r="D7262" s="521"/>
      <c r="E7262" s="521"/>
      <c r="F7262" s="526"/>
      <c r="G7262" s="521"/>
    </row>
    <row r="7263" spans="1:7">
      <c r="A7263" s="521"/>
      <c r="B7263" s="521"/>
      <c r="C7263" s="525"/>
      <c r="D7263" s="521"/>
      <c r="E7263" s="521"/>
      <c r="F7263" s="526"/>
      <c r="G7263" s="521"/>
    </row>
    <row r="7264" spans="1:7">
      <c r="A7264" s="521"/>
      <c r="B7264" s="521"/>
      <c r="C7264" s="525"/>
      <c r="D7264" s="521"/>
      <c r="E7264" s="521"/>
      <c r="F7264" s="526"/>
      <c r="G7264" s="521"/>
    </row>
    <row r="7265" spans="1:7">
      <c r="A7265" s="521"/>
      <c r="B7265" s="521"/>
      <c r="C7265" s="525"/>
      <c r="D7265" s="521"/>
      <c r="E7265" s="521"/>
      <c r="F7265" s="526"/>
      <c r="G7265" s="521"/>
    </row>
    <row r="7266" spans="1:7">
      <c r="A7266" s="521"/>
      <c r="B7266" s="521"/>
      <c r="C7266" s="525"/>
      <c r="D7266" s="521"/>
      <c r="E7266" s="521"/>
      <c r="F7266" s="526"/>
      <c r="G7266" s="521"/>
    </row>
    <row r="7267" spans="1:7">
      <c r="A7267" s="521"/>
      <c r="B7267" s="521"/>
      <c r="C7267" s="525"/>
      <c r="D7267" s="521"/>
      <c r="E7267" s="521"/>
      <c r="F7267" s="526"/>
      <c r="G7267" s="521"/>
    </row>
    <row r="7268" spans="1:7">
      <c r="A7268" s="521"/>
      <c r="B7268" s="521"/>
      <c r="C7268" s="525"/>
      <c r="D7268" s="521"/>
      <c r="E7268" s="521"/>
      <c r="F7268" s="526"/>
      <c r="G7268" s="521"/>
    </row>
    <row r="7269" spans="1:7">
      <c r="A7269" s="521"/>
      <c r="B7269" s="521"/>
      <c r="C7269" s="525"/>
      <c r="D7269" s="521"/>
      <c r="E7269" s="521"/>
      <c r="F7269" s="526"/>
      <c r="G7269" s="521"/>
    </row>
    <row r="7270" spans="1:7">
      <c r="A7270" s="521"/>
      <c r="B7270" s="521"/>
      <c r="C7270" s="525"/>
      <c r="D7270" s="521"/>
      <c r="E7270" s="521"/>
      <c r="F7270" s="526"/>
      <c r="G7270" s="521"/>
    </row>
    <row r="7271" spans="1:7">
      <c r="A7271" s="521"/>
      <c r="B7271" s="521"/>
      <c r="C7271" s="525"/>
      <c r="D7271" s="521"/>
      <c r="E7271" s="521"/>
      <c r="F7271" s="526"/>
      <c r="G7271" s="521"/>
    </row>
    <row r="7272" spans="1:7">
      <c r="A7272" s="521"/>
      <c r="B7272" s="521"/>
      <c r="C7272" s="525"/>
      <c r="D7272" s="521"/>
      <c r="E7272" s="521"/>
      <c r="F7272" s="526"/>
      <c r="G7272" s="521"/>
    </row>
    <row r="7273" spans="1:7">
      <c r="A7273" s="521"/>
      <c r="B7273" s="521"/>
      <c r="C7273" s="525"/>
      <c r="D7273" s="521"/>
      <c r="E7273" s="521"/>
      <c r="F7273" s="526"/>
      <c r="G7273" s="521"/>
    </row>
    <row r="7274" spans="1:7">
      <c r="A7274" s="521"/>
      <c r="B7274" s="521"/>
      <c r="C7274" s="525"/>
      <c r="D7274" s="521"/>
      <c r="E7274" s="521"/>
      <c r="F7274" s="526"/>
      <c r="G7274" s="521"/>
    </row>
    <row r="7275" spans="1:7">
      <c r="A7275" s="521"/>
      <c r="B7275" s="521"/>
      <c r="C7275" s="525"/>
      <c r="D7275" s="521"/>
      <c r="E7275" s="521"/>
      <c r="F7275" s="526"/>
      <c r="G7275" s="521"/>
    </row>
    <row r="7276" spans="1:7">
      <c r="A7276" s="521"/>
      <c r="B7276" s="521"/>
      <c r="C7276" s="525"/>
      <c r="D7276" s="521"/>
      <c r="E7276" s="521"/>
      <c r="F7276" s="526"/>
      <c r="G7276" s="521"/>
    </row>
    <row r="7277" spans="1:7">
      <c r="A7277" s="521"/>
      <c r="B7277" s="521"/>
      <c r="C7277" s="525"/>
      <c r="D7277" s="521"/>
      <c r="E7277" s="521"/>
      <c r="F7277" s="526"/>
      <c r="G7277" s="521"/>
    </row>
    <row r="7278" spans="1:7">
      <c r="A7278" s="521"/>
      <c r="B7278" s="521"/>
      <c r="C7278" s="525"/>
      <c r="D7278" s="521"/>
      <c r="E7278" s="521"/>
      <c r="F7278" s="526"/>
      <c r="G7278" s="521"/>
    </row>
    <row r="7279" spans="1:7">
      <c r="A7279" s="521"/>
      <c r="B7279" s="521"/>
      <c r="C7279" s="525"/>
      <c r="D7279" s="521"/>
      <c r="E7279" s="521"/>
      <c r="F7279" s="526"/>
      <c r="G7279" s="521"/>
    </row>
    <row r="7280" spans="1:7">
      <c r="A7280" s="521"/>
      <c r="B7280" s="521"/>
      <c r="C7280" s="525"/>
      <c r="D7280" s="521"/>
      <c r="E7280" s="521"/>
      <c r="F7280" s="526"/>
      <c r="G7280" s="521"/>
    </row>
    <row r="7281" spans="1:7">
      <c r="A7281" s="521"/>
      <c r="B7281" s="521"/>
      <c r="C7281" s="525"/>
      <c r="D7281" s="521"/>
      <c r="E7281" s="521"/>
      <c r="F7281" s="526"/>
      <c r="G7281" s="521"/>
    </row>
    <row r="7282" spans="1:7">
      <c r="A7282" s="521"/>
      <c r="B7282" s="521"/>
      <c r="C7282" s="525"/>
      <c r="D7282" s="521"/>
      <c r="E7282" s="521"/>
      <c r="F7282" s="526"/>
      <c r="G7282" s="521"/>
    </row>
    <row r="7283" spans="1:7">
      <c r="A7283" s="521"/>
      <c r="B7283" s="521"/>
      <c r="C7283" s="525"/>
      <c r="D7283" s="521"/>
      <c r="E7283" s="521"/>
      <c r="F7283" s="526"/>
      <c r="G7283" s="521"/>
    </row>
    <row r="7284" spans="1:7">
      <c r="A7284" s="521"/>
      <c r="B7284" s="521"/>
      <c r="C7284" s="525"/>
      <c r="D7284" s="521"/>
      <c r="E7284" s="521"/>
      <c r="F7284" s="526"/>
      <c r="G7284" s="521"/>
    </row>
    <row r="7285" spans="1:7">
      <c r="A7285" s="521"/>
      <c r="B7285" s="521"/>
      <c r="C7285" s="525"/>
      <c r="D7285" s="521"/>
      <c r="E7285" s="521"/>
      <c r="F7285" s="526"/>
      <c r="G7285" s="521"/>
    </row>
    <row r="7286" spans="1:7">
      <c r="A7286" s="521"/>
      <c r="B7286" s="521"/>
      <c r="C7286" s="525"/>
      <c r="D7286" s="521"/>
      <c r="E7286" s="521"/>
      <c r="F7286" s="526"/>
      <c r="G7286" s="521"/>
    </row>
    <row r="7287" spans="1:7">
      <c r="A7287" s="521"/>
      <c r="B7287" s="521"/>
      <c r="C7287" s="525"/>
      <c r="D7287" s="521"/>
      <c r="E7287" s="521"/>
      <c r="F7287" s="526"/>
      <c r="G7287" s="521"/>
    </row>
    <row r="7288" spans="1:7">
      <c r="A7288" s="521"/>
      <c r="B7288" s="521"/>
      <c r="C7288" s="525"/>
      <c r="D7288" s="521"/>
      <c r="E7288" s="521"/>
      <c r="F7288" s="526"/>
      <c r="G7288" s="521"/>
    </row>
    <row r="7289" spans="1:7">
      <c r="A7289" s="521"/>
      <c r="B7289" s="521"/>
      <c r="C7289" s="525"/>
      <c r="D7289" s="521"/>
      <c r="E7289" s="521"/>
      <c r="F7289" s="526"/>
      <c r="G7289" s="521"/>
    </row>
    <row r="7290" spans="1:7">
      <c r="A7290" s="521"/>
      <c r="B7290" s="521"/>
      <c r="C7290" s="525"/>
      <c r="D7290" s="521"/>
      <c r="E7290" s="521"/>
      <c r="F7290" s="526"/>
      <c r="G7290" s="521"/>
    </row>
    <row r="7291" spans="1:7">
      <c r="A7291" s="521"/>
      <c r="B7291" s="521"/>
      <c r="C7291" s="525"/>
      <c r="D7291" s="521"/>
      <c r="E7291" s="521"/>
      <c r="F7291" s="526"/>
      <c r="G7291" s="521"/>
    </row>
    <row r="7292" spans="1:7">
      <c r="A7292" s="521"/>
      <c r="B7292" s="521"/>
      <c r="C7292" s="525"/>
      <c r="D7292" s="521"/>
      <c r="E7292" s="521"/>
      <c r="F7292" s="526"/>
      <c r="G7292" s="521"/>
    </row>
    <row r="7293" spans="1:7">
      <c r="A7293" s="521"/>
      <c r="B7293" s="521"/>
      <c r="C7293" s="525"/>
      <c r="D7293" s="521"/>
      <c r="E7293" s="521"/>
      <c r="F7293" s="526"/>
      <c r="G7293" s="521"/>
    </row>
    <row r="7294" spans="1:7">
      <c r="A7294" s="521"/>
      <c r="B7294" s="521"/>
      <c r="C7294" s="525"/>
      <c r="D7294" s="521"/>
      <c r="E7294" s="521"/>
      <c r="F7294" s="526"/>
      <c r="G7294" s="521"/>
    </row>
    <row r="7295" spans="1:7">
      <c r="A7295" s="521"/>
      <c r="B7295" s="521"/>
      <c r="C7295" s="525"/>
      <c r="D7295" s="521"/>
      <c r="E7295" s="521"/>
      <c r="F7295" s="526"/>
      <c r="G7295" s="521"/>
    </row>
    <row r="7296" spans="1:7">
      <c r="A7296" s="521"/>
      <c r="B7296" s="521"/>
      <c r="C7296" s="525"/>
      <c r="D7296" s="521"/>
      <c r="E7296" s="521"/>
      <c r="F7296" s="526"/>
      <c r="G7296" s="521"/>
    </row>
    <row r="7297" spans="1:7">
      <c r="A7297" s="521"/>
      <c r="B7297" s="521"/>
      <c r="C7297" s="525"/>
      <c r="D7297" s="521"/>
      <c r="E7297" s="521"/>
      <c r="F7297" s="526"/>
      <c r="G7297" s="521"/>
    </row>
    <row r="7298" spans="1:7">
      <c r="A7298" s="521"/>
      <c r="B7298" s="521"/>
      <c r="C7298" s="525"/>
      <c r="D7298" s="521"/>
      <c r="E7298" s="521"/>
      <c r="F7298" s="526"/>
      <c r="G7298" s="521"/>
    </row>
    <row r="7299" spans="1:7">
      <c r="A7299" s="521"/>
      <c r="B7299" s="521"/>
      <c r="C7299" s="525"/>
      <c r="D7299" s="521"/>
      <c r="E7299" s="521"/>
      <c r="F7299" s="526"/>
      <c r="G7299" s="521"/>
    </row>
    <row r="7300" spans="1:7">
      <c r="A7300" s="521"/>
      <c r="B7300" s="521"/>
      <c r="C7300" s="525"/>
      <c r="D7300" s="521"/>
      <c r="E7300" s="521"/>
      <c r="F7300" s="526"/>
      <c r="G7300" s="521"/>
    </row>
    <row r="7301" spans="1:7">
      <c r="A7301" s="521"/>
      <c r="B7301" s="521"/>
      <c r="C7301" s="525"/>
      <c r="D7301" s="521"/>
      <c r="E7301" s="521"/>
      <c r="F7301" s="526"/>
      <c r="G7301" s="521"/>
    </row>
    <row r="7302" spans="1:7">
      <c r="A7302" s="521"/>
      <c r="B7302" s="521"/>
      <c r="C7302" s="525"/>
      <c r="D7302" s="521"/>
      <c r="E7302" s="521"/>
      <c r="F7302" s="526"/>
      <c r="G7302" s="521"/>
    </row>
    <row r="7303" spans="1:7">
      <c r="A7303" s="521"/>
      <c r="B7303" s="521"/>
      <c r="C7303" s="525"/>
      <c r="D7303" s="521"/>
      <c r="E7303" s="521"/>
      <c r="F7303" s="526"/>
      <c r="G7303" s="521"/>
    </row>
    <row r="7304" spans="1:7">
      <c r="A7304" s="521"/>
      <c r="B7304" s="521"/>
      <c r="C7304" s="525"/>
      <c r="D7304" s="521"/>
      <c r="E7304" s="521"/>
      <c r="F7304" s="526"/>
      <c r="G7304" s="521"/>
    </row>
    <row r="7305" spans="1:7">
      <c r="A7305" s="521"/>
      <c r="B7305" s="521"/>
      <c r="C7305" s="525"/>
      <c r="D7305" s="521"/>
      <c r="E7305" s="521"/>
      <c r="F7305" s="526"/>
      <c r="G7305" s="521"/>
    </row>
    <row r="7306" spans="1:7">
      <c r="A7306" s="521"/>
      <c r="B7306" s="521"/>
      <c r="C7306" s="525"/>
      <c r="D7306" s="521"/>
      <c r="E7306" s="521"/>
      <c r="F7306" s="526"/>
      <c r="G7306" s="521"/>
    </row>
    <row r="7307" spans="1:7">
      <c r="A7307" s="521"/>
      <c r="B7307" s="521"/>
      <c r="C7307" s="525"/>
      <c r="D7307" s="521"/>
      <c r="E7307" s="521"/>
      <c r="F7307" s="526"/>
      <c r="G7307" s="521"/>
    </row>
    <row r="7308" spans="1:7">
      <c r="A7308" s="521"/>
      <c r="B7308" s="521"/>
      <c r="C7308" s="525"/>
      <c r="D7308" s="521"/>
      <c r="E7308" s="521"/>
      <c r="F7308" s="526"/>
      <c r="G7308" s="521"/>
    </row>
    <row r="7309" spans="1:7">
      <c r="A7309" s="521"/>
      <c r="B7309" s="521"/>
      <c r="C7309" s="525"/>
      <c r="D7309" s="521"/>
      <c r="E7309" s="521"/>
      <c r="F7309" s="526"/>
      <c r="G7309" s="521"/>
    </row>
    <row r="7310" spans="1:7">
      <c r="A7310" s="521"/>
      <c r="B7310" s="521"/>
      <c r="C7310" s="525"/>
      <c r="D7310" s="521"/>
      <c r="E7310" s="521"/>
      <c r="F7310" s="526"/>
      <c r="G7310" s="521"/>
    </row>
    <row r="7311" spans="1:7">
      <c r="A7311" s="521"/>
      <c r="B7311" s="521"/>
      <c r="C7311" s="525"/>
      <c r="D7311" s="521"/>
      <c r="E7311" s="521"/>
      <c r="F7311" s="526"/>
      <c r="G7311" s="521"/>
    </row>
    <row r="7312" spans="1:7">
      <c r="A7312" s="521"/>
      <c r="B7312" s="521"/>
      <c r="C7312" s="525"/>
      <c r="D7312" s="521"/>
      <c r="E7312" s="521"/>
      <c r="F7312" s="526"/>
      <c r="G7312" s="521"/>
    </row>
    <row r="7313" spans="1:7">
      <c r="A7313" s="521"/>
      <c r="B7313" s="521"/>
      <c r="C7313" s="525"/>
      <c r="D7313" s="521"/>
      <c r="E7313" s="521"/>
      <c r="F7313" s="526"/>
      <c r="G7313" s="521"/>
    </row>
    <row r="7314" spans="1:7">
      <c r="A7314" s="521"/>
      <c r="B7314" s="521"/>
      <c r="C7314" s="525"/>
      <c r="D7314" s="521"/>
      <c r="E7314" s="521"/>
      <c r="F7314" s="526"/>
      <c r="G7314" s="521"/>
    </row>
    <row r="7315" spans="1:7">
      <c r="A7315" s="521"/>
      <c r="B7315" s="521"/>
      <c r="C7315" s="525"/>
      <c r="D7315" s="521"/>
      <c r="E7315" s="521"/>
      <c r="F7315" s="526"/>
      <c r="G7315" s="521"/>
    </row>
    <row r="7316" spans="1:7">
      <c r="A7316" s="521"/>
      <c r="B7316" s="521"/>
      <c r="C7316" s="525"/>
      <c r="D7316" s="521"/>
      <c r="E7316" s="521"/>
      <c r="F7316" s="526"/>
      <c r="G7316" s="521"/>
    </row>
    <row r="7317" spans="1:7">
      <c r="A7317" s="521"/>
      <c r="B7317" s="521"/>
      <c r="C7317" s="525"/>
      <c r="D7317" s="521"/>
      <c r="E7317" s="521"/>
      <c r="F7317" s="526"/>
      <c r="G7317" s="521"/>
    </row>
    <row r="7318" spans="1:7">
      <c r="A7318" s="521"/>
      <c r="B7318" s="521"/>
      <c r="C7318" s="525"/>
      <c r="D7318" s="521"/>
      <c r="E7318" s="521"/>
      <c r="F7318" s="526"/>
      <c r="G7318" s="521"/>
    </row>
    <row r="7319" spans="1:7">
      <c r="A7319" s="521"/>
      <c r="B7319" s="521"/>
      <c r="C7319" s="525"/>
      <c r="D7319" s="521"/>
      <c r="E7319" s="521"/>
      <c r="F7319" s="526"/>
      <c r="G7319" s="521"/>
    </row>
    <row r="7320" spans="1:7">
      <c r="A7320" s="521"/>
      <c r="B7320" s="521"/>
      <c r="C7320" s="525"/>
      <c r="D7320" s="521"/>
      <c r="E7320" s="521"/>
      <c r="F7320" s="526"/>
      <c r="G7320" s="521"/>
    </row>
    <row r="7321" spans="1:7">
      <c r="A7321" s="521"/>
      <c r="B7321" s="521"/>
      <c r="C7321" s="525"/>
      <c r="D7321" s="521"/>
      <c r="E7321" s="521"/>
      <c r="F7321" s="526"/>
      <c r="G7321" s="521"/>
    </row>
    <row r="7322" spans="1:7">
      <c r="A7322" s="521"/>
      <c r="B7322" s="521"/>
      <c r="C7322" s="525"/>
      <c r="D7322" s="521"/>
      <c r="E7322" s="521"/>
      <c r="F7322" s="526"/>
      <c r="G7322" s="521"/>
    </row>
    <row r="7323" spans="1:7">
      <c r="A7323" s="521"/>
      <c r="B7323" s="521"/>
      <c r="C7323" s="525"/>
      <c r="D7323" s="521"/>
      <c r="E7323" s="521"/>
      <c r="F7323" s="526"/>
      <c r="G7323" s="521"/>
    </row>
    <row r="7324" spans="1:7">
      <c r="A7324" s="521"/>
      <c r="B7324" s="521"/>
      <c r="C7324" s="525"/>
      <c r="D7324" s="521"/>
      <c r="E7324" s="521"/>
      <c r="F7324" s="526"/>
      <c r="G7324" s="521"/>
    </row>
    <row r="7325" spans="1:7">
      <c r="A7325" s="521"/>
      <c r="B7325" s="521"/>
      <c r="C7325" s="525"/>
      <c r="D7325" s="521"/>
      <c r="E7325" s="521"/>
      <c r="F7325" s="526"/>
      <c r="G7325" s="521"/>
    </row>
    <row r="7326" spans="1:7">
      <c r="A7326" s="521"/>
      <c r="B7326" s="521"/>
      <c r="C7326" s="525"/>
      <c r="D7326" s="521"/>
      <c r="E7326" s="521"/>
      <c r="F7326" s="526"/>
      <c r="G7326" s="521"/>
    </row>
    <row r="7327" spans="1:7">
      <c r="A7327" s="521"/>
      <c r="B7327" s="521"/>
      <c r="C7327" s="525"/>
      <c r="D7327" s="521"/>
      <c r="E7327" s="521"/>
      <c r="F7327" s="526"/>
      <c r="G7327" s="521"/>
    </row>
    <row r="7328" spans="1:7">
      <c r="A7328" s="521"/>
      <c r="B7328" s="521"/>
      <c r="C7328" s="525"/>
      <c r="D7328" s="521"/>
      <c r="E7328" s="521"/>
      <c r="F7328" s="526"/>
      <c r="G7328" s="521"/>
    </row>
    <row r="7329" spans="1:7">
      <c r="A7329" s="521"/>
      <c r="B7329" s="521"/>
      <c r="C7329" s="525"/>
      <c r="D7329" s="521"/>
      <c r="E7329" s="521"/>
      <c r="F7329" s="526"/>
      <c r="G7329" s="521"/>
    </row>
    <row r="7330" spans="1:7">
      <c r="A7330" s="521"/>
      <c r="B7330" s="521"/>
      <c r="C7330" s="525"/>
      <c r="D7330" s="521"/>
      <c r="E7330" s="521"/>
      <c r="F7330" s="526"/>
      <c r="G7330" s="521"/>
    </row>
    <row r="7331" spans="1:7">
      <c r="A7331" s="521"/>
      <c r="B7331" s="521"/>
      <c r="C7331" s="525"/>
      <c r="D7331" s="521"/>
      <c r="E7331" s="521"/>
      <c r="F7331" s="526"/>
      <c r="G7331" s="521"/>
    </row>
    <row r="7332" spans="1:7">
      <c r="A7332" s="521"/>
      <c r="B7332" s="521"/>
      <c r="C7332" s="525"/>
      <c r="D7332" s="521"/>
      <c r="E7332" s="521"/>
      <c r="F7332" s="526"/>
      <c r="G7332" s="521"/>
    </row>
    <row r="7333" spans="1:7">
      <c r="A7333" s="521"/>
      <c r="B7333" s="521"/>
      <c r="C7333" s="525"/>
      <c r="D7333" s="521"/>
      <c r="E7333" s="521"/>
      <c r="F7333" s="526"/>
      <c r="G7333" s="521"/>
    </row>
    <row r="7334" spans="1:7">
      <c r="A7334" s="521"/>
      <c r="B7334" s="521"/>
      <c r="C7334" s="525"/>
      <c r="D7334" s="521"/>
      <c r="E7334" s="521"/>
      <c r="F7334" s="526"/>
      <c r="G7334" s="521"/>
    </row>
    <row r="7335" spans="1:7">
      <c r="A7335" s="521"/>
      <c r="B7335" s="521"/>
      <c r="C7335" s="525"/>
      <c r="D7335" s="521"/>
      <c r="E7335" s="521"/>
      <c r="F7335" s="526"/>
      <c r="G7335" s="521"/>
    </row>
    <row r="7336" spans="1:7">
      <c r="A7336" s="521"/>
      <c r="B7336" s="521"/>
      <c r="C7336" s="525"/>
      <c r="D7336" s="521"/>
      <c r="E7336" s="521"/>
      <c r="F7336" s="526"/>
      <c r="G7336" s="521"/>
    </row>
    <row r="7337" spans="1:7">
      <c r="A7337" s="521"/>
      <c r="B7337" s="521"/>
      <c r="C7337" s="525"/>
      <c r="D7337" s="521"/>
      <c r="E7337" s="521"/>
      <c r="F7337" s="526"/>
      <c r="G7337" s="521"/>
    </row>
    <row r="7338" spans="1:7">
      <c r="A7338" s="521"/>
      <c r="B7338" s="521"/>
      <c r="C7338" s="525"/>
      <c r="D7338" s="521"/>
      <c r="E7338" s="521"/>
      <c r="F7338" s="526"/>
      <c r="G7338" s="521"/>
    </row>
    <row r="7339" spans="1:7">
      <c r="A7339" s="521"/>
      <c r="B7339" s="521"/>
      <c r="C7339" s="525"/>
      <c r="D7339" s="521"/>
      <c r="E7339" s="521"/>
      <c r="F7339" s="526"/>
      <c r="G7339" s="521"/>
    </row>
    <row r="7340" spans="1:7">
      <c r="A7340" s="521"/>
      <c r="B7340" s="521"/>
      <c r="C7340" s="525"/>
      <c r="D7340" s="521"/>
      <c r="E7340" s="521"/>
      <c r="F7340" s="526"/>
      <c r="G7340" s="521"/>
    </row>
    <row r="7341" spans="1:7">
      <c r="A7341" s="521"/>
      <c r="B7341" s="521"/>
      <c r="C7341" s="525"/>
      <c r="D7341" s="521"/>
      <c r="E7341" s="521"/>
      <c r="F7341" s="526"/>
      <c r="G7341" s="521"/>
    </row>
    <row r="7342" spans="1:7">
      <c r="A7342" s="521"/>
      <c r="B7342" s="521"/>
      <c r="C7342" s="525"/>
      <c r="D7342" s="521"/>
      <c r="E7342" s="521"/>
      <c r="F7342" s="526"/>
      <c r="G7342" s="521"/>
    </row>
    <row r="7343" spans="1:7">
      <c r="A7343" s="521"/>
      <c r="B7343" s="521"/>
      <c r="C7343" s="525"/>
      <c r="D7343" s="521"/>
      <c r="E7343" s="521"/>
      <c r="F7343" s="526"/>
      <c r="G7343" s="521"/>
    </row>
    <row r="7344" spans="1:7">
      <c r="A7344" s="521"/>
      <c r="B7344" s="521"/>
      <c r="C7344" s="525"/>
      <c r="D7344" s="521"/>
      <c r="E7344" s="521"/>
      <c r="F7344" s="526"/>
      <c r="G7344" s="521"/>
    </row>
    <row r="7345" spans="1:7">
      <c r="A7345" s="521"/>
      <c r="B7345" s="521"/>
      <c r="C7345" s="525"/>
      <c r="D7345" s="521"/>
      <c r="E7345" s="521"/>
      <c r="F7345" s="526"/>
      <c r="G7345" s="521"/>
    </row>
    <row r="7346" spans="1:7">
      <c r="A7346" s="521"/>
      <c r="B7346" s="521"/>
      <c r="C7346" s="525"/>
      <c r="D7346" s="521"/>
      <c r="E7346" s="521"/>
      <c r="F7346" s="526"/>
      <c r="G7346" s="521"/>
    </row>
    <row r="7347" spans="1:7">
      <c r="A7347" s="521"/>
      <c r="B7347" s="521"/>
      <c r="C7347" s="525"/>
      <c r="D7347" s="521"/>
      <c r="E7347" s="521"/>
      <c r="F7347" s="526"/>
      <c r="G7347" s="521"/>
    </row>
    <row r="7348" spans="1:7">
      <c r="A7348" s="521"/>
      <c r="B7348" s="521"/>
      <c r="C7348" s="525"/>
      <c r="D7348" s="521"/>
      <c r="E7348" s="521"/>
      <c r="F7348" s="526"/>
      <c r="G7348" s="521"/>
    </row>
    <row r="7349" spans="1:7">
      <c r="A7349" s="521"/>
      <c r="B7349" s="521"/>
      <c r="C7349" s="525"/>
      <c r="D7349" s="521"/>
      <c r="E7349" s="521"/>
      <c r="F7349" s="526"/>
      <c r="G7349" s="521"/>
    </row>
    <row r="7350" spans="1:7">
      <c r="A7350" s="521"/>
      <c r="B7350" s="521"/>
      <c r="C7350" s="525"/>
      <c r="D7350" s="521"/>
      <c r="E7350" s="521"/>
      <c r="F7350" s="526"/>
      <c r="G7350" s="521"/>
    </row>
    <row r="7351" spans="1:7">
      <c r="A7351" s="521"/>
      <c r="B7351" s="521"/>
      <c r="C7351" s="525"/>
      <c r="D7351" s="521"/>
      <c r="E7351" s="521"/>
      <c r="F7351" s="526"/>
      <c r="G7351" s="521"/>
    </row>
    <row r="7352" spans="1:7">
      <c r="A7352" s="521"/>
      <c r="B7352" s="521"/>
      <c r="C7352" s="525"/>
      <c r="D7352" s="521"/>
      <c r="E7352" s="521"/>
      <c r="F7352" s="526"/>
      <c r="G7352" s="521"/>
    </row>
    <row r="7353" spans="1:7">
      <c r="A7353" s="521"/>
      <c r="B7353" s="521"/>
      <c r="C7353" s="525"/>
      <c r="D7353" s="521"/>
      <c r="E7353" s="521"/>
      <c r="F7353" s="526"/>
      <c r="G7353" s="521"/>
    </row>
    <row r="7354" spans="1:7">
      <c r="A7354" s="521"/>
      <c r="B7354" s="521"/>
      <c r="C7354" s="525"/>
      <c r="D7354" s="521"/>
      <c r="E7354" s="521"/>
      <c r="F7354" s="526"/>
      <c r="G7354" s="521"/>
    </row>
    <row r="7355" spans="1:7">
      <c r="A7355" s="521"/>
      <c r="B7355" s="521"/>
      <c r="C7355" s="525"/>
      <c r="D7355" s="521"/>
      <c r="E7355" s="521"/>
      <c r="F7355" s="526"/>
      <c r="G7355" s="521"/>
    </row>
    <row r="7356" spans="1:7">
      <c r="A7356" s="521"/>
      <c r="B7356" s="521"/>
      <c r="C7356" s="525"/>
      <c r="D7356" s="521"/>
      <c r="E7356" s="521"/>
      <c r="F7356" s="526"/>
      <c r="G7356" s="521"/>
    </row>
    <row r="7357" spans="1:7">
      <c r="A7357" s="521"/>
      <c r="B7357" s="521"/>
      <c r="C7357" s="525"/>
      <c r="D7357" s="521"/>
      <c r="E7357" s="521"/>
      <c r="F7357" s="526"/>
      <c r="G7357" s="521"/>
    </row>
    <row r="7358" spans="1:7">
      <c r="A7358" s="521"/>
      <c r="B7358" s="521"/>
      <c r="C7358" s="525"/>
      <c r="D7358" s="521"/>
      <c r="E7358" s="521"/>
      <c r="F7358" s="526"/>
      <c r="G7358" s="521"/>
    </row>
    <row r="7359" spans="1:7">
      <c r="A7359" s="521"/>
      <c r="B7359" s="521"/>
      <c r="C7359" s="525"/>
      <c r="D7359" s="521"/>
      <c r="E7359" s="521"/>
      <c r="F7359" s="526"/>
      <c r="G7359" s="521"/>
    </row>
    <row r="7360" spans="1:7">
      <c r="A7360" s="521"/>
      <c r="B7360" s="521"/>
      <c r="C7360" s="525"/>
      <c r="D7360" s="521"/>
      <c r="E7360" s="521"/>
      <c r="F7360" s="526"/>
      <c r="G7360" s="521"/>
    </row>
    <row r="7361" spans="1:7">
      <c r="A7361" s="521"/>
      <c r="B7361" s="521"/>
      <c r="C7361" s="525"/>
      <c r="D7361" s="521"/>
      <c r="E7361" s="521"/>
      <c r="F7361" s="526"/>
      <c r="G7361" s="521"/>
    </row>
    <row r="7362" spans="1:7">
      <c r="A7362" s="521"/>
      <c r="B7362" s="521"/>
      <c r="C7362" s="525"/>
      <c r="D7362" s="521"/>
      <c r="E7362" s="521"/>
      <c r="F7362" s="526"/>
      <c r="G7362" s="521"/>
    </row>
    <row r="7363" spans="1:7">
      <c r="A7363" s="521"/>
      <c r="B7363" s="521"/>
      <c r="C7363" s="525"/>
      <c r="D7363" s="521"/>
      <c r="E7363" s="521"/>
      <c r="F7363" s="526"/>
      <c r="G7363" s="521"/>
    </row>
    <row r="7364" spans="1:7">
      <c r="A7364" s="521"/>
      <c r="B7364" s="521"/>
      <c r="C7364" s="525"/>
      <c r="D7364" s="521"/>
      <c r="E7364" s="521"/>
      <c r="F7364" s="526"/>
      <c r="G7364" s="521"/>
    </row>
    <row r="7365" spans="1:7">
      <c r="A7365" s="521"/>
      <c r="B7365" s="521"/>
      <c r="C7365" s="525"/>
      <c r="D7365" s="521"/>
      <c r="E7365" s="521"/>
      <c r="F7365" s="526"/>
      <c r="G7365" s="521"/>
    </row>
    <row r="7366" spans="1:7">
      <c r="A7366" s="521"/>
      <c r="B7366" s="521"/>
      <c r="C7366" s="525"/>
      <c r="D7366" s="521"/>
      <c r="E7366" s="521"/>
      <c r="F7366" s="526"/>
      <c r="G7366" s="521"/>
    </row>
    <row r="7367" spans="1:7">
      <c r="A7367" s="521"/>
      <c r="B7367" s="521"/>
      <c r="C7367" s="525"/>
      <c r="D7367" s="521"/>
      <c r="E7367" s="521"/>
      <c r="F7367" s="526"/>
      <c r="G7367" s="521"/>
    </row>
    <row r="7368" spans="1:7">
      <c r="A7368" s="521"/>
      <c r="B7368" s="521"/>
      <c r="C7368" s="525"/>
      <c r="D7368" s="521"/>
      <c r="E7368" s="521"/>
      <c r="F7368" s="526"/>
      <c r="G7368" s="521"/>
    </row>
    <row r="7369" spans="1:7">
      <c r="A7369" s="521"/>
      <c r="B7369" s="521"/>
      <c r="C7369" s="525"/>
      <c r="D7369" s="521"/>
      <c r="E7369" s="521"/>
      <c r="F7369" s="526"/>
      <c r="G7369" s="521"/>
    </row>
    <row r="7370" spans="1:7">
      <c r="A7370" s="521"/>
      <c r="B7370" s="521"/>
      <c r="C7370" s="525"/>
      <c r="D7370" s="521"/>
      <c r="E7370" s="521"/>
      <c r="F7370" s="526"/>
      <c r="G7370" s="521"/>
    </row>
    <row r="7371" spans="1:7">
      <c r="A7371" s="521"/>
      <c r="B7371" s="521"/>
      <c r="C7371" s="525"/>
      <c r="D7371" s="521"/>
      <c r="E7371" s="521"/>
      <c r="F7371" s="526"/>
      <c r="G7371" s="521"/>
    </row>
    <row r="7372" spans="1:7">
      <c r="A7372" s="521"/>
      <c r="B7372" s="521"/>
      <c r="C7372" s="525"/>
      <c r="D7372" s="521"/>
      <c r="E7372" s="521"/>
      <c r="F7372" s="526"/>
      <c r="G7372" s="521"/>
    </row>
    <row r="7373" spans="1:7">
      <c r="A7373" s="521"/>
      <c r="B7373" s="521"/>
      <c r="C7373" s="525"/>
      <c r="D7373" s="521"/>
      <c r="E7373" s="521"/>
      <c r="F7373" s="526"/>
      <c r="G7373" s="521"/>
    </row>
    <row r="7374" spans="1:7">
      <c r="A7374" s="521"/>
      <c r="B7374" s="521"/>
      <c r="C7374" s="525"/>
      <c r="D7374" s="521"/>
      <c r="E7374" s="521"/>
      <c r="F7374" s="526"/>
      <c r="G7374" s="521"/>
    </row>
    <row r="7375" spans="1:7">
      <c r="A7375" s="521"/>
      <c r="B7375" s="521"/>
      <c r="C7375" s="525"/>
      <c r="D7375" s="521"/>
      <c r="E7375" s="521"/>
      <c r="F7375" s="526"/>
      <c r="G7375" s="521"/>
    </row>
    <row r="7376" spans="1:7">
      <c r="A7376" s="521"/>
      <c r="B7376" s="521"/>
      <c r="C7376" s="525"/>
      <c r="D7376" s="521"/>
      <c r="E7376" s="521"/>
      <c r="F7376" s="526"/>
      <c r="G7376" s="521"/>
    </row>
    <row r="7377" spans="1:7">
      <c r="A7377" s="521"/>
      <c r="B7377" s="521"/>
      <c r="C7377" s="525"/>
      <c r="D7377" s="521"/>
      <c r="E7377" s="521"/>
      <c r="F7377" s="526"/>
      <c r="G7377" s="521"/>
    </row>
    <row r="7378" spans="1:7">
      <c r="A7378" s="521"/>
      <c r="B7378" s="521"/>
      <c r="C7378" s="525"/>
      <c r="D7378" s="521"/>
      <c r="E7378" s="521"/>
      <c r="F7378" s="526"/>
      <c r="G7378" s="521"/>
    </row>
    <row r="7379" spans="1:7">
      <c r="A7379" s="521"/>
      <c r="B7379" s="521"/>
      <c r="C7379" s="525"/>
      <c r="D7379" s="521"/>
      <c r="E7379" s="521"/>
      <c r="F7379" s="526"/>
      <c r="G7379" s="521"/>
    </row>
    <row r="7380" spans="1:7">
      <c r="A7380" s="521"/>
      <c r="B7380" s="521"/>
      <c r="C7380" s="525"/>
      <c r="D7380" s="521"/>
      <c r="E7380" s="521"/>
      <c r="F7380" s="526"/>
      <c r="G7380" s="521"/>
    </row>
    <row r="7381" spans="1:7">
      <c r="A7381" s="521"/>
      <c r="B7381" s="521"/>
      <c r="C7381" s="525"/>
      <c r="D7381" s="521"/>
      <c r="E7381" s="521"/>
      <c r="F7381" s="526"/>
      <c r="G7381" s="521"/>
    </row>
    <row r="7382" spans="1:7">
      <c r="A7382" s="521"/>
      <c r="B7382" s="521"/>
      <c r="C7382" s="525"/>
      <c r="D7382" s="521"/>
      <c r="E7382" s="521"/>
      <c r="F7382" s="526"/>
      <c r="G7382" s="521"/>
    </row>
    <row r="7383" spans="1:7">
      <c r="A7383" s="521"/>
      <c r="B7383" s="521"/>
      <c r="C7383" s="525"/>
      <c r="D7383" s="521"/>
      <c r="E7383" s="521"/>
      <c r="F7383" s="526"/>
      <c r="G7383" s="521"/>
    </row>
    <row r="7384" spans="1:7">
      <c r="A7384" s="521"/>
      <c r="B7384" s="521"/>
      <c r="C7384" s="525"/>
      <c r="D7384" s="521"/>
      <c r="E7384" s="521"/>
      <c r="F7384" s="526"/>
      <c r="G7384" s="521"/>
    </row>
    <row r="7385" spans="1:7">
      <c r="A7385" s="521"/>
      <c r="B7385" s="521"/>
      <c r="C7385" s="525"/>
      <c r="D7385" s="521"/>
      <c r="E7385" s="521"/>
      <c r="F7385" s="526"/>
      <c r="G7385" s="521"/>
    </row>
    <row r="7386" spans="1:7">
      <c r="A7386" s="521"/>
      <c r="B7386" s="521"/>
      <c r="C7386" s="525"/>
      <c r="D7386" s="521"/>
      <c r="E7386" s="521"/>
      <c r="F7386" s="526"/>
      <c r="G7386" s="521"/>
    </row>
    <row r="7387" spans="1:7">
      <c r="A7387" s="521"/>
      <c r="B7387" s="521"/>
      <c r="C7387" s="525"/>
      <c r="D7387" s="521"/>
      <c r="E7387" s="521"/>
      <c r="F7387" s="526"/>
      <c r="G7387" s="521"/>
    </row>
    <row r="7388" spans="1:7">
      <c r="A7388" s="521"/>
      <c r="B7388" s="521"/>
      <c r="C7388" s="525"/>
      <c r="D7388" s="521"/>
      <c r="E7388" s="521"/>
      <c r="F7388" s="526"/>
      <c r="G7388" s="521"/>
    </row>
    <row r="7389" spans="1:7">
      <c r="A7389" s="521"/>
      <c r="B7389" s="521"/>
      <c r="C7389" s="525"/>
      <c r="D7389" s="521"/>
      <c r="E7389" s="521"/>
      <c r="F7389" s="526"/>
      <c r="G7389" s="521"/>
    </row>
    <row r="7390" spans="1:7">
      <c r="A7390" s="521"/>
      <c r="B7390" s="521"/>
      <c r="C7390" s="525"/>
      <c r="D7390" s="521"/>
      <c r="E7390" s="521"/>
      <c r="F7390" s="526"/>
      <c r="G7390" s="521"/>
    </row>
    <row r="7391" spans="1:7">
      <c r="A7391" s="521"/>
      <c r="B7391" s="521"/>
      <c r="C7391" s="525"/>
      <c r="D7391" s="521"/>
      <c r="E7391" s="521"/>
      <c r="F7391" s="526"/>
      <c r="G7391" s="521"/>
    </row>
    <row r="7392" spans="1:7">
      <c r="A7392" s="521"/>
      <c r="B7392" s="521"/>
      <c r="C7392" s="525"/>
      <c r="D7392" s="521"/>
      <c r="E7392" s="521"/>
      <c r="F7392" s="526"/>
      <c r="G7392" s="521"/>
    </row>
    <row r="7393" spans="1:7">
      <c r="A7393" s="521"/>
      <c r="B7393" s="521"/>
      <c r="C7393" s="525"/>
      <c r="D7393" s="521"/>
      <c r="E7393" s="521"/>
      <c r="F7393" s="526"/>
      <c r="G7393" s="521"/>
    </row>
    <row r="7394" spans="1:7">
      <c r="A7394" s="521"/>
      <c r="B7394" s="521"/>
      <c r="C7394" s="525"/>
      <c r="D7394" s="521"/>
      <c r="E7394" s="521"/>
      <c r="F7394" s="526"/>
      <c r="G7394" s="521"/>
    </row>
    <row r="7395" spans="1:7">
      <c r="A7395" s="521"/>
      <c r="B7395" s="521"/>
      <c r="C7395" s="525"/>
      <c r="D7395" s="521"/>
      <c r="E7395" s="521"/>
      <c r="F7395" s="526"/>
      <c r="G7395" s="521"/>
    </row>
    <row r="7396" spans="1:7">
      <c r="A7396" s="521"/>
      <c r="B7396" s="521"/>
      <c r="C7396" s="525"/>
      <c r="D7396" s="521"/>
      <c r="E7396" s="521"/>
      <c r="F7396" s="526"/>
      <c r="G7396" s="521"/>
    </row>
    <row r="7397" spans="1:7">
      <c r="A7397" s="521"/>
      <c r="B7397" s="521"/>
      <c r="C7397" s="525"/>
      <c r="D7397" s="521"/>
      <c r="E7397" s="521"/>
      <c r="F7397" s="526"/>
      <c r="G7397" s="521"/>
    </row>
    <row r="7398" spans="1:7">
      <c r="A7398" s="521"/>
      <c r="B7398" s="521"/>
      <c r="C7398" s="525"/>
      <c r="D7398" s="521"/>
      <c r="E7398" s="521"/>
      <c r="F7398" s="526"/>
      <c r="G7398" s="521"/>
    </row>
    <row r="7399" spans="1:7">
      <c r="A7399" s="521"/>
      <c r="B7399" s="521"/>
      <c r="C7399" s="525"/>
      <c r="D7399" s="521"/>
      <c r="E7399" s="521"/>
      <c r="F7399" s="526"/>
      <c r="G7399" s="521"/>
    </row>
    <row r="7400" spans="1:7">
      <c r="A7400" s="521"/>
      <c r="B7400" s="521"/>
      <c r="C7400" s="525"/>
      <c r="D7400" s="521"/>
      <c r="E7400" s="521"/>
      <c r="F7400" s="526"/>
      <c r="G7400" s="521"/>
    </row>
    <row r="7401" spans="1:7">
      <c r="A7401" s="521"/>
      <c r="B7401" s="521"/>
      <c r="C7401" s="525"/>
      <c r="D7401" s="521"/>
      <c r="E7401" s="521"/>
      <c r="F7401" s="526"/>
      <c r="G7401" s="521"/>
    </row>
    <row r="7402" spans="1:7">
      <c r="A7402" s="521"/>
      <c r="B7402" s="521"/>
      <c r="C7402" s="525"/>
      <c r="D7402" s="521"/>
      <c r="E7402" s="521"/>
      <c r="F7402" s="526"/>
      <c r="G7402" s="521"/>
    </row>
    <row r="7403" spans="1:7">
      <c r="A7403" s="521"/>
      <c r="B7403" s="521"/>
      <c r="C7403" s="525"/>
      <c r="D7403" s="521"/>
      <c r="E7403" s="521"/>
      <c r="F7403" s="526"/>
      <c r="G7403" s="521"/>
    </row>
    <row r="7404" spans="1:7">
      <c r="A7404" s="521"/>
      <c r="B7404" s="521"/>
      <c r="C7404" s="525"/>
      <c r="D7404" s="521"/>
      <c r="E7404" s="521"/>
      <c r="F7404" s="526"/>
      <c r="G7404" s="521"/>
    </row>
    <row r="7405" spans="1:7">
      <c r="A7405" s="521"/>
      <c r="B7405" s="521"/>
      <c r="C7405" s="525"/>
      <c r="D7405" s="521"/>
      <c r="E7405" s="521"/>
      <c r="F7405" s="526"/>
      <c r="G7405" s="521"/>
    </row>
    <row r="7406" spans="1:7">
      <c r="A7406" s="521"/>
      <c r="B7406" s="521"/>
      <c r="C7406" s="525"/>
      <c r="D7406" s="521"/>
      <c r="E7406" s="521"/>
      <c r="F7406" s="526"/>
      <c r="G7406" s="521"/>
    </row>
    <row r="7407" spans="1:7">
      <c r="A7407" s="521"/>
      <c r="B7407" s="521"/>
      <c r="C7407" s="525"/>
      <c r="D7407" s="521"/>
      <c r="E7407" s="521"/>
      <c r="F7407" s="526"/>
      <c r="G7407" s="521"/>
    </row>
    <row r="7408" spans="1:7">
      <c r="A7408" s="521"/>
      <c r="B7408" s="521"/>
      <c r="C7408" s="525"/>
      <c r="D7408" s="521"/>
      <c r="E7408" s="521"/>
      <c r="F7408" s="526"/>
      <c r="G7408" s="521"/>
    </row>
    <row r="7409" spans="1:7">
      <c r="A7409" s="521"/>
      <c r="B7409" s="521"/>
      <c r="C7409" s="525"/>
      <c r="D7409" s="521"/>
      <c r="E7409" s="521"/>
      <c r="F7409" s="526"/>
      <c r="G7409" s="521"/>
    </row>
    <row r="7410" spans="1:7">
      <c r="A7410" s="521"/>
      <c r="B7410" s="521"/>
      <c r="C7410" s="525"/>
      <c r="D7410" s="521"/>
      <c r="E7410" s="521"/>
      <c r="F7410" s="526"/>
      <c r="G7410" s="521"/>
    </row>
    <row r="7411" spans="1:7">
      <c r="A7411" s="521"/>
      <c r="B7411" s="521"/>
      <c r="C7411" s="525"/>
      <c r="D7411" s="521"/>
      <c r="E7411" s="521"/>
      <c r="F7411" s="526"/>
      <c r="G7411" s="521"/>
    </row>
    <row r="7412" spans="1:7">
      <c r="A7412" s="521"/>
      <c r="B7412" s="521"/>
      <c r="C7412" s="525"/>
      <c r="D7412" s="521"/>
      <c r="E7412" s="521"/>
      <c r="F7412" s="526"/>
      <c r="G7412" s="521"/>
    </row>
    <row r="7413" spans="1:7">
      <c r="A7413" s="521"/>
      <c r="B7413" s="521"/>
      <c r="C7413" s="525"/>
      <c r="D7413" s="521"/>
      <c r="E7413" s="521"/>
      <c r="F7413" s="526"/>
      <c r="G7413" s="521"/>
    </row>
    <row r="7414" spans="1:7">
      <c r="A7414" s="521"/>
      <c r="B7414" s="521"/>
      <c r="C7414" s="525"/>
      <c r="D7414" s="521"/>
      <c r="E7414" s="521"/>
      <c r="F7414" s="526"/>
      <c r="G7414" s="521"/>
    </row>
    <row r="7415" spans="1:7">
      <c r="A7415" s="521"/>
      <c r="B7415" s="521"/>
      <c r="C7415" s="525"/>
      <c r="D7415" s="521"/>
      <c r="E7415" s="521"/>
      <c r="F7415" s="526"/>
      <c r="G7415" s="521"/>
    </row>
    <row r="7416" spans="1:7">
      <c r="A7416" s="521"/>
      <c r="B7416" s="521"/>
      <c r="C7416" s="525"/>
      <c r="D7416" s="521"/>
      <c r="E7416" s="521"/>
      <c r="F7416" s="526"/>
      <c r="G7416" s="521"/>
    </row>
    <row r="7417" spans="1:7">
      <c r="A7417" s="521"/>
      <c r="B7417" s="521"/>
      <c r="C7417" s="525"/>
      <c r="D7417" s="521"/>
      <c r="E7417" s="521"/>
      <c r="F7417" s="526"/>
      <c r="G7417" s="521"/>
    </row>
    <row r="7418" spans="1:7">
      <c r="A7418" s="521"/>
      <c r="B7418" s="521"/>
      <c r="C7418" s="525"/>
      <c r="D7418" s="521"/>
      <c r="E7418" s="521"/>
      <c r="F7418" s="526"/>
      <c r="G7418" s="521"/>
    </row>
    <row r="7419" spans="1:7">
      <c r="A7419" s="521"/>
      <c r="B7419" s="521"/>
      <c r="C7419" s="525"/>
      <c r="D7419" s="521"/>
      <c r="E7419" s="521"/>
      <c r="F7419" s="526"/>
      <c r="G7419" s="521"/>
    </row>
    <row r="7420" spans="1:7">
      <c r="A7420" s="521"/>
      <c r="B7420" s="521"/>
      <c r="C7420" s="525"/>
      <c r="D7420" s="521"/>
      <c r="E7420" s="521"/>
      <c r="F7420" s="526"/>
      <c r="G7420" s="521"/>
    </row>
    <row r="7421" spans="1:7">
      <c r="A7421" s="521"/>
      <c r="B7421" s="521"/>
      <c r="C7421" s="525"/>
      <c r="D7421" s="521"/>
      <c r="E7421" s="521"/>
      <c r="F7421" s="526"/>
      <c r="G7421" s="521"/>
    </row>
    <row r="7422" spans="1:7">
      <c r="A7422" s="521"/>
      <c r="B7422" s="521"/>
      <c r="C7422" s="525"/>
      <c r="D7422" s="521"/>
      <c r="E7422" s="521"/>
      <c r="F7422" s="526"/>
      <c r="G7422" s="521"/>
    </row>
    <row r="7423" spans="1:7">
      <c r="A7423" s="521"/>
      <c r="B7423" s="521"/>
      <c r="C7423" s="525"/>
      <c r="D7423" s="521"/>
      <c r="E7423" s="521"/>
      <c r="F7423" s="526"/>
      <c r="G7423" s="521"/>
    </row>
    <row r="7424" spans="1:7">
      <c r="A7424" s="521"/>
      <c r="B7424" s="521"/>
      <c r="C7424" s="525"/>
      <c r="D7424" s="521"/>
      <c r="E7424" s="521"/>
      <c r="F7424" s="526"/>
      <c r="G7424" s="521"/>
    </row>
    <row r="7425" spans="1:7">
      <c r="A7425" s="521"/>
      <c r="B7425" s="521"/>
      <c r="C7425" s="525"/>
      <c r="D7425" s="521"/>
      <c r="E7425" s="521"/>
      <c r="F7425" s="526"/>
      <c r="G7425" s="521"/>
    </row>
    <row r="7426" spans="1:7">
      <c r="A7426" s="521"/>
      <c r="B7426" s="521"/>
      <c r="C7426" s="525"/>
      <c r="D7426" s="521"/>
      <c r="E7426" s="521"/>
      <c r="F7426" s="526"/>
      <c r="G7426" s="521"/>
    </row>
    <row r="7427" spans="1:7">
      <c r="A7427" s="521"/>
      <c r="B7427" s="521"/>
      <c r="C7427" s="525"/>
      <c r="D7427" s="521"/>
      <c r="E7427" s="521"/>
      <c r="F7427" s="526"/>
      <c r="G7427" s="521"/>
    </row>
    <row r="7428" spans="1:7">
      <c r="A7428" s="521"/>
      <c r="B7428" s="521"/>
      <c r="C7428" s="525"/>
      <c r="D7428" s="521"/>
      <c r="E7428" s="521"/>
      <c r="F7428" s="526"/>
      <c r="G7428" s="521"/>
    </row>
    <row r="7429" spans="1:7">
      <c r="A7429" s="521"/>
      <c r="B7429" s="521"/>
      <c r="C7429" s="525"/>
      <c r="D7429" s="521"/>
      <c r="E7429" s="521"/>
      <c r="F7429" s="526"/>
      <c r="G7429" s="521"/>
    </row>
    <row r="7430" spans="1:7">
      <c r="A7430" s="521"/>
      <c r="B7430" s="521"/>
      <c r="C7430" s="525"/>
      <c r="D7430" s="521"/>
      <c r="E7430" s="521"/>
      <c r="F7430" s="526"/>
      <c r="G7430" s="521"/>
    </row>
    <row r="7431" spans="1:7">
      <c r="A7431" s="521"/>
      <c r="B7431" s="521"/>
      <c r="C7431" s="525"/>
      <c r="D7431" s="521"/>
      <c r="E7431" s="521"/>
      <c r="F7431" s="526"/>
      <c r="G7431" s="521"/>
    </row>
    <row r="7432" spans="1:7">
      <c r="A7432" s="521"/>
      <c r="B7432" s="521"/>
      <c r="C7432" s="525"/>
      <c r="D7432" s="521"/>
      <c r="E7432" s="521"/>
      <c r="F7432" s="526"/>
      <c r="G7432" s="521"/>
    </row>
    <row r="7433" spans="1:7">
      <c r="A7433" s="521"/>
      <c r="B7433" s="521"/>
      <c r="C7433" s="525"/>
      <c r="D7433" s="521"/>
      <c r="E7433" s="521"/>
      <c r="F7433" s="526"/>
      <c r="G7433" s="521"/>
    </row>
    <row r="7434" spans="1:7">
      <c r="A7434" s="521"/>
      <c r="B7434" s="521"/>
      <c r="C7434" s="525"/>
      <c r="D7434" s="521"/>
      <c r="E7434" s="521"/>
      <c r="F7434" s="526"/>
      <c r="G7434" s="521"/>
    </row>
    <row r="7435" spans="1:7">
      <c r="A7435" s="521"/>
      <c r="B7435" s="521"/>
      <c r="C7435" s="525"/>
      <c r="D7435" s="521"/>
      <c r="E7435" s="521"/>
      <c r="F7435" s="526"/>
      <c r="G7435" s="521"/>
    </row>
    <row r="7436" spans="1:7">
      <c r="A7436" s="521"/>
      <c r="B7436" s="521"/>
      <c r="C7436" s="525"/>
      <c r="D7436" s="521"/>
      <c r="E7436" s="521"/>
      <c r="F7436" s="526"/>
      <c r="G7436" s="521"/>
    </row>
    <row r="7437" spans="1:7">
      <c r="A7437" s="521"/>
      <c r="B7437" s="521"/>
      <c r="C7437" s="525"/>
      <c r="D7437" s="521"/>
      <c r="E7437" s="521"/>
      <c r="F7437" s="526"/>
      <c r="G7437" s="521"/>
    </row>
    <row r="7438" spans="1:7">
      <c r="A7438" s="521"/>
      <c r="B7438" s="521"/>
      <c r="C7438" s="525"/>
      <c r="D7438" s="521"/>
      <c r="E7438" s="521"/>
      <c r="F7438" s="526"/>
      <c r="G7438" s="521"/>
    </row>
    <row r="7439" spans="1:7">
      <c r="A7439" s="521"/>
      <c r="B7439" s="521"/>
      <c r="C7439" s="525"/>
      <c r="D7439" s="521"/>
      <c r="E7439" s="521"/>
      <c r="F7439" s="526"/>
      <c r="G7439" s="521"/>
    </row>
    <row r="7440" spans="1:7">
      <c r="A7440" s="521"/>
      <c r="B7440" s="521"/>
      <c r="C7440" s="525"/>
      <c r="D7440" s="521"/>
      <c r="E7440" s="521"/>
      <c r="F7440" s="526"/>
      <c r="G7440" s="521"/>
    </row>
    <row r="7441" spans="1:7">
      <c r="A7441" s="521"/>
      <c r="B7441" s="521"/>
      <c r="C7441" s="525"/>
      <c r="D7441" s="521"/>
      <c r="E7441" s="521"/>
      <c r="F7441" s="526"/>
      <c r="G7441" s="521"/>
    </row>
    <row r="7442" spans="1:7">
      <c r="A7442" s="521"/>
      <c r="B7442" s="521"/>
      <c r="C7442" s="525"/>
      <c r="D7442" s="521"/>
      <c r="E7442" s="521"/>
      <c r="F7442" s="526"/>
      <c r="G7442" s="521"/>
    </row>
    <row r="7443" spans="1:7">
      <c r="A7443" s="521"/>
      <c r="B7443" s="521"/>
      <c r="C7443" s="525"/>
      <c r="D7443" s="521"/>
      <c r="E7443" s="521"/>
      <c r="F7443" s="526"/>
      <c r="G7443" s="521"/>
    </row>
    <row r="7444" spans="1:7">
      <c r="A7444" s="521"/>
      <c r="B7444" s="521"/>
      <c r="C7444" s="525"/>
      <c r="D7444" s="521"/>
      <c r="E7444" s="521"/>
      <c r="F7444" s="526"/>
      <c r="G7444" s="521"/>
    </row>
    <row r="7445" spans="1:7">
      <c r="A7445" s="521"/>
      <c r="B7445" s="521"/>
      <c r="C7445" s="525"/>
      <c r="D7445" s="521"/>
      <c r="E7445" s="521"/>
      <c r="F7445" s="526"/>
      <c r="G7445" s="521"/>
    </row>
    <row r="7446" spans="1:7">
      <c r="A7446" s="521"/>
      <c r="B7446" s="521"/>
      <c r="C7446" s="525"/>
      <c r="D7446" s="521"/>
      <c r="E7446" s="521"/>
      <c r="F7446" s="526"/>
      <c r="G7446" s="521"/>
    </row>
    <row r="7447" spans="1:7">
      <c r="A7447" s="521"/>
      <c r="B7447" s="521"/>
      <c r="C7447" s="525"/>
      <c r="D7447" s="521"/>
      <c r="E7447" s="521"/>
      <c r="F7447" s="526"/>
      <c r="G7447" s="521"/>
    </row>
    <row r="7448" spans="1:7">
      <c r="A7448" s="521"/>
      <c r="B7448" s="521"/>
      <c r="C7448" s="525"/>
      <c r="D7448" s="521"/>
      <c r="E7448" s="521"/>
      <c r="F7448" s="526"/>
      <c r="G7448" s="521"/>
    </row>
    <row r="7449" spans="1:7">
      <c r="A7449" s="521"/>
      <c r="B7449" s="521"/>
      <c r="C7449" s="525"/>
      <c r="D7449" s="521"/>
      <c r="E7449" s="521"/>
      <c r="F7449" s="526"/>
      <c r="G7449" s="521"/>
    </row>
    <row r="7450" spans="1:7">
      <c r="A7450" s="521"/>
      <c r="B7450" s="521"/>
      <c r="C7450" s="525"/>
      <c r="D7450" s="521"/>
      <c r="E7450" s="521"/>
      <c r="F7450" s="526"/>
      <c r="G7450" s="521"/>
    </row>
    <row r="7451" spans="1:7">
      <c r="A7451" s="521"/>
      <c r="B7451" s="521"/>
      <c r="C7451" s="525"/>
      <c r="D7451" s="521"/>
      <c r="E7451" s="521"/>
      <c r="F7451" s="526"/>
      <c r="G7451" s="521"/>
    </row>
    <row r="7452" spans="1:7">
      <c r="A7452" s="521"/>
      <c r="B7452" s="521"/>
      <c r="C7452" s="525"/>
      <c r="D7452" s="521"/>
      <c r="E7452" s="521"/>
      <c r="F7452" s="526"/>
      <c r="G7452" s="521"/>
    </row>
    <row r="7453" spans="1:7">
      <c r="A7453" s="521"/>
      <c r="B7453" s="521"/>
      <c r="C7453" s="525"/>
      <c r="D7453" s="521"/>
      <c r="E7453" s="521"/>
      <c r="F7453" s="526"/>
      <c r="G7453" s="521"/>
    </row>
    <row r="7454" spans="1:7">
      <c r="A7454" s="521"/>
      <c r="B7454" s="521"/>
      <c r="C7454" s="525"/>
      <c r="D7454" s="521"/>
      <c r="E7454" s="521"/>
      <c r="F7454" s="526"/>
      <c r="G7454" s="521"/>
    </row>
    <row r="7455" spans="1:7">
      <c r="A7455" s="521"/>
      <c r="B7455" s="521"/>
      <c r="C7455" s="525"/>
      <c r="D7455" s="521"/>
      <c r="E7455" s="521"/>
      <c r="F7455" s="526"/>
      <c r="G7455" s="521"/>
    </row>
    <row r="7456" spans="1:7">
      <c r="A7456" s="521"/>
      <c r="B7456" s="521"/>
      <c r="C7456" s="525"/>
      <c r="D7456" s="521"/>
      <c r="E7456" s="521"/>
      <c r="F7456" s="526"/>
      <c r="G7456" s="521"/>
    </row>
    <row r="7457" spans="1:7">
      <c r="A7457" s="521"/>
      <c r="B7457" s="521"/>
      <c r="C7457" s="525"/>
      <c r="D7457" s="521"/>
      <c r="E7457" s="521"/>
      <c r="F7457" s="526"/>
      <c r="G7457" s="521"/>
    </row>
    <row r="7458" spans="1:7">
      <c r="A7458" s="521"/>
      <c r="B7458" s="521"/>
      <c r="C7458" s="525"/>
      <c r="D7458" s="521"/>
      <c r="E7458" s="521"/>
      <c r="F7458" s="526"/>
      <c r="G7458" s="521"/>
    </row>
    <row r="7459" spans="1:7">
      <c r="A7459" s="521"/>
      <c r="B7459" s="521"/>
      <c r="C7459" s="525"/>
      <c r="D7459" s="521"/>
      <c r="E7459" s="521"/>
      <c r="F7459" s="526"/>
      <c r="G7459" s="521"/>
    </row>
    <row r="7460" spans="1:7">
      <c r="A7460" s="521"/>
      <c r="B7460" s="521"/>
      <c r="C7460" s="525"/>
      <c r="D7460" s="521"/>
      <c r="E7460" s="521"/>
      <c r="F7460" s="526"/>
      <c r="G7460" s="521"/>
    </row>
    <row r="7461" spans="1:7">
      <c r="A7461" s="521"/>
      <c r="B7461" s="521"/>
      <c r="C7461" s="525"/>
      <c r="D7461" s="521"/>
      <c r="E7461" s="521"/>
      <c r="F7461" s="526"/>
      <c r="G7461" s="521"/>
    </row>
    <row r="7462" spans="1:7">
      <c r="A7462" s="521"/>
      <c r="B7462" s="521"/>
      <c r="C7462" s="525"/>
      <c r="D7462" s="521"/>
      <c r="E7462" s="521"/>
      <c r="F7462" s="526"/>
      <c r="G7462" s="521"/>
    </row>
    <row r="7463" spans="1:7">
      <c r="A7463" s="521"/>
      <c r="B7463" s="521"/>
      <c r="C7463" s="525"/>
      <c r="D7463" s="521"/>
      <c r="E7463" s="521"/>
      <c r="F7463" s="526"/>
      <c r="G7463" s="521"/>
    </row>
    <row r="7464" spans="1:7">
      <c r="A7464" s="521"/>
      <c r="B7464" s="521"/>
      <c r="C7464" s="525"/>
      <c r="D7464" s="521"/>
      <c r="E7464" s="521"/>
      <c r="F7464" s="526"/>
      <c r="G7464" s="521"/>
    </row>
    <row r="7465" spans="1:7">
      <c r="A7465" s="521"/>
      <c r="B7465" s="521"/>
      <c r="C7465" s="525"/>
      <c r="D7465" s="521"/>
      <c r="E7465" s="521"/>
      <c r="F7465" s="526"/>
      <c r="G7465" s="521"/>
    </row>
    <row r="7466" spans="1:7">
      <c r="A7466" s="521"/>
      <c r="B7466" s="521"/>
      <c r="C7466" s="525"/>
      <c r="D7466" s="521"/>
      <c r="E7466" s="521"/>
      <c r="F7466" s="526"/>
      <c r="G7466" s="521"/>
    </row>
    <row r="7467" spans="1:7">
      <c r="A7467" s="521"/>
      <c r="B7467" s="521"/>
      <c r="C7467" s="525"/>
      <c r="D7467" s="521"/>
      <c r="E7467" s="521"/>
      <c r="F7467" s="526"/>
      <c r="G7467" s="521"/>
    </row>
    <row r="7468" spans="1:7">
      <c r="A7468" s="521"/>
      <c r="B7468" s="521"/>
      <c r="C7468" s="525"/>
      <c r="D7468" s="521"/>
      <c r="E7468" s="521"/>
      <c r="F7468" s="526"/>
      <c r="G7468" s="521"/>
    </row>
    <row r="7469" spans="1:7">
      <c r="A7469" s="521"/>
      <c r="B7469" s="521"/>
      <c r="C7469" s="525"/>
      <c r="D7469" s="521"/>
      <c r="E7469" s="521"/>
      <c r="F7469" s="526"/>
      <c r="G7469" s="521"/>
    </row>
    <row r="7470" spans="1:7">
      <c r="A7470" s="521"/>
      <c r="B7470" s="521"/>
      <c r="C7470" s="525"/>
      <c r="D7470" s="521"/>
      <c r="E7470" s="521"/>
      <c r="F7470" s="526"/>
      <c r="G7470" s="521"/>
    </row>
    <row r="7471" spans="1:7">
      <c r="A7471" s="521"/>
      <c r="B7471" s="521"/>
      <c r="C7471" s="525"/>
      <c r="D7471" s="521"/>
      <c r="E7471" s="521"/>
      <c r="F7471" s="526"/>
      <c r="G7471" s="521"/>
    </row>
    <row r="7472" spans="1:7">
      <c r="A7472" s="521"/>
      <c r="B7472" s="521"/>
      <c r="C7472" s="525"/>
      <c r="D7472" s="521"/>
      <c r="E7472" s="521"/>
      <c r="F7472" s="526"/>
      <c r="G7472" s="521"/>
    </row>
    <row r="7473" spans="1:7">
      <c r="A7473" s="521"/>
      <c r="B7473" s="521"/>
      <c r="C7473" s="525"/>
      <c r="D7473" s="521"/>
      <c r="E7473" s="521"/>
      <c r="F7473" s="526"/>
      <c r="G7473" s="521"/>
    </row>
    <row r="7474" spans="1:7">
      <c r="A7474" s="521"/>
      <c r="B7474" s="521"/>
      <c r="C7474" s="525"/>
      <c r="D7474" s="521"/>
      <c r="E7474" s="521"/>
      <c r="F7474" s="526"/>
      <c r="G7474" s="521"/>
    </row>
    <row r="7475" spans="1:7">
      <c r="A7475" s="521"/>
      <c r="B7475" s="521"/>
      <c r="C7475" s="525"/>
      <c r="D7475" s="521"/>
      <c r="E7475" s="521"/>
      <c r="F7475" s="526"/>
      <c r="G7475" s="521"/>
    </row>
    <row r="7476" spans="1:7">
      <c r="A7476" s="521"/>
      <c r="B7476" s="521"/>
      <c r="C7476" s="525"/>
      <c r="D7476" s="521"/>
      <c r="E7476" s="521"/>
      <c r="F7476" s="526"/>
      <c r="G7476" s="521"/>
    </row>
    <row r="7477" spans="1:7">
      <c r="A7477" s="521"/>
      <c r="B7477" s="521"/>
      <c r="C7477" s="525"/>
      <c r="D7477" s="521"/>
      <c r="E7477" s="521"/>
      <c r="F7477" s="526"/>
      <c r="G7477" s="521"/>
    </row>
    <row r="7478" spans="1:7">
      <c r="A7478" s="521"/>
      <c r="B7478" s="521"/>
      <c r="C7478" s="525"/>
      <c r="D7478" s="521"/>
      <c r="E7478" s="521"/>
      <c r="F7478" s="526"/>
      <c r="G7478" s="521"/>
    </row>
    <row r="7479" spans="1:7">
      <c r="A7479" s="521"/>
      <c r="B7479" s="521"/>
      <c r="C7479" s="525"/>
      <c r="D7479" s="521"/>
      <c r="E7479" s="521"/>
      <c r="F7479" s="526"/>
      <c r="G7479" s="521"/>
    </row>
    <row r="7480" spans="1:7">
      <c r="A7480" s="521"/>
      <c r="B7480" s="521"/>
      <c r="C7480" s="525"/>
      <c r="D7480" s="521"/>
      <c r="E7480" s="521"/>
      <c r="F7480" s="526"/>
      <c r="G7480" s="521"/>
    </row>
    <row r="7481" spans="1:7">
      <c r="A7481" s="521"/>
      <c r="B7481" s="521"/>
      <c r="C7481" s="525"/>
      <c r="D7481" s="521"/>
      <c r="E7481" s="521"/>
      <c r="F7481" s="526"/>
      <c r="G7481" s="521"/>
    </row>
    <row r="7482" spans="1:7">
      <c r="A7482" s="521"/>
      <c r="B7482" s="521"/>
      <c r="C7482" s="525"/>
      <c r="D7482" s="521"/>
      <c r="E7482" s="521"/>
      <c r="F7482" s="526"/>
      <c r="G7482" s="521"/>
    </row>
    <row r="7483" spans="1:7">
      <c r="A7483" s="521"/>
      <c r="B7483" s="521"/>
      <c r="C7483" s="525"/>
      <c r="D7483" s="521"/>
      <c r="E7483" s="521"/>
      <c r="F7483" s="526"/>
      <c r="G7483" s="521"/>
    </row>
    <row r="7484" spans="1:7">
      <c r="A7484" s="521"/>
      <c r="B7484" s="521"/>
      <c r="C7484" s="525"/>
      <c r="D7484" s="521"/>
      <c r="E7484" s="521"/>
      <c r="F7484" s="526"/>
      <c r="G7484" s="521"/>
    </row>
    <row r="7485" spans="1:7">
      <c r="A7485" s="521"/>
      <c r="B7485" s="521"/>
      <c r="C7485" s="525"/>
      <c r="D7485" s="521"/>
      <c r="E7485" s="521"/>
      <c r="F7485" s="526"/>
      <c r="G7485" s="521"/>
    </row>
    <row r="7486" spans="1:7">
      <c r="A7486" s="521"/>
      <c r="B7486" s="521"/>
      <c r="C7486" s="525"/>
      <c r="D7486" s="521"/>
      <c r="E7486" s="521"/>
      <c r="F7486" s="526"/>
      <c r="G7486" s="521"/>
    </row>
    <row r="7487" spans="1:7">
      <c r="A7487" s="521"/>
      <c r="B7487" s="521"/>
      <c r="C7487" s="525"/>
      <c r="D7487" s="521"/>
      <c r="E7487" s="521"/>
      <c r="F7487" s="526"/>
      <c r="G7487" s="521"/>
    </row>
    <row r="7488" spans="1:7">
      <c r="A7488" s="521"/>
      <c r="B7488" s="521"/>
      <c r="C7488" s="525"/>
      <c r="D7488" s="521"/>
      <c r="E7488" s="521"/>
      <c r="F7488" s="526"/>
      <c r="G7488" s="521"/>
    </row>
    <row r="7489" spans="1:7">
      <c r="A7489" s="521"/>
      <c r="B7489" s="521"/>
      <c r="C7489" s="525"/>
      <c r="D7489" s="521"/>
      <c r="E7489" s="521"/>
      <c r="F7489" s="526"/>
      <c r="G7489" s="521"/>
    </row>
    <row r="7490" spans="1:7">
      <c r="A7490" s="521"/>
      <c r="B7490" s="521"/>
      <c r="C7490" s="525"/>
      <c r="D7490" s="521"/>
      <c r="E7490" s="521"/>
      <c r="F7490" s="526"/>
      <c r="G7490" s="521"/>
    </row>
    <row r="7491" spans="1:7">
      <c r="A7491" s="521"/>
      <c r="B7491" s="521"/>
      <c r="C7491" s="525"/>
      <c r="D7491" s="521"/>
      <c r="E7491" s="521"/>
      <c r="F7491" s="526"/>
      <c r="G7491" s="521"/>
    </row>
    <row r="7492" spans="1:7">
      <c r="A7492" s="521"/>
      <c r="B7492" s="521"/>
      <c r="C7492" s="525"/>
      <c r="D7492" s="521"/>
      <c r="E7492" s="521"/>
      <c r="F7492" s="526"/>
      <c r="G7492" s="521"/>
    </row>
    <row r="7493" spans="1:7">
      <c r="A7493" s="521"/>
      <c r="B7493" s="521"/>
      <c r="C7493" s="525"/>
      <c r="D7493" s="521"/>
      <c r="E7493" s="521"/>
      <c r="F7493" s="526"/>
      <c r="G7493" s="521"/>
    </row>
    <row r="7494" spans="1:7">
      <c r="A7494" s="521"/>
      <c r="B7494" s="521"/>
      <c r="C7494" s="525"/>
      <c r="D7494" s="521"/>
      <c r="E7494" s="521"/>
      <c r="F7494" s="526"/>
      <c r="G7494" s="521"/>
    </row>
    <row r="7495" spans="1:7">
      <c r="A7495" s="521"/>
      <c r="B7495" s="521"/>
      <c r="C7495" s="525"/>
      <c r="D7495" s="521"/>
      <c r="E7495" s="521"/>
      <c r="F7495" s="526"/>
      <c r="G7495" s="521"/>
    </row>
    <row r="7496" spans="1:7">
      <c r="A7496" s="521"/>
      <c r="B7496" s="521"/>
      <c r="C7496" s="525"/>
      <c r="D7496" s="521"/>
      <c r="E7496" s="521"/>
      <c r="F7496" s="526"/>
      <c r="G7496" s="521"/>
    </row>
    <row r="7497" spans="1:7">
      <c r="A7497" s="521"/>
      <c r="B7497" s="521"/>
      <c r="C7497" s="525"/>
      <c r="D7497" s="521"/>
      <c r="E7497" s="521"/>
      <c r="F7497" s="526"/>
      <c r="G7497" s="521"/>
    </row>
    <row r="7498" spans="1:7">
      <c r="A7498" s="521"/>
      <c r="B7498" s="521"/>
      <c r="C7498" s="525"/>
      <c r="D7498" s="521"/>
      <c r="E7498" s="521"/>
      <c r="F7498" s="526"/>
      <c r="G7498" s="521"/>
    </row>
    <row r="7499" spans="1:7">
      <c r="A7499" s="521"/>
      <c r="B7499" s="521"/>
      <c r="C7499" s="525"/>
      <c r="D7499" s="521"/>
      <c r="E7499" s="521"/>
      <c r="F7499" s="526"/>
      <c r="G7499" s="521"/>
    </row>
    <row r="7500" spans="1:7">
      <c r="A7500" s="521"/>
      <c r="B7500" s="521"/>
      <c r="C7500" s="525"/>
      <c r="D7500" s="521"/>
      <c r="E7500" s="521"/>
      <c r="F7500" s="526"/>
      <c r="G7500" s="521"/>
    </row>
    <row r="7501" spans="1:7">
      <c r="A7501" s="521"/>
      <c r="B7501" s="521"/>
      <c r="C7501" s="525"/>
      <c r="D7501" s="521"/>
      <c r="E7501" s="521"/>
      <c r="F7501" s="526"/>
      <c r="G7501" s="521"/>
    </row>
    <row r="7502" spans="1:7">
      <c r="A7502" s="521"/>
      <c r="B7502" s="521"/>
      <c r="C7502" s="525"/>
      <c r="D7502" s="521"/>
      <c r="E7502" s="521"/>
      <c r="F7502" s="526"/>
      <c r="G7502" s="521"/>
    </row>
    <row r="7503" spans="1:7">
      <c r="A7503" s="521"/>
      <c r="B7503" s="521"/>
      <c r="C7503" s="525"/>
      <c r="D7503" s="521"/>
      <c r="E7503" s="521"/>
      <c r="F7503" s="526"/>
      <c r="G7503" s="521"/>
    </row>
    <row r="7504" spans="1:7">
      <c r="A7504" s="521"/>
      <c r="B7504" s="521"/>
      <c r="C7504" s="525"/>
      <c r="D7504" s="521"/>
      <c r="E7504" s="521"/>
      <c r="F7504" s="526"/>
      <c r="G7504" s="521"/>
    </row>
    <row r="7505" spans="1:7">
      <c r="A7505" s="521"/>
      <c r="B7505" s="521"/>
      <c r="C7505" s="525"/>
      <c r="D7505" s="521"/>
      <c r="E7505" s="521"/>
      <c r="F7505" s="526"/>
      <c r="G7505" s="521"/>
    </row>
    <row r="7506" spans="1:7">
      <c r="A7506" s="521"/>
      <c r="B7506" s="521"/>
      <c r="C7506" s="525"/>
      <c r="D7506" s="521"/>
      <c r="E7506" s="521"/>
      <c r="F7506" s="526"/>
      <c r="G7506" s="521"/>
    </row>
    <row r="7507" spans="1:7">
      <c r="A7507" s="521"/>
      <c r="B7507" s="521"/>
      <c r="C7507" s="525"/>
      <c r="D7507" s="521"/>
      <c r="E7507" s="521"/>
      <c r="F7507" s="526"/>
      <c r="G7507" s="521"/>
    </row>
    <row r="7508" spans="1:7">
      <c r="A7508" s="521"/>
      <c r="B7508" s="521"/>
      <c r="C7508" s="525"/>
      <c r="D7508" s="521"/>
      <c r="E7508" s="521"/>
      <c r="F7508" s="526"/>
      <c r="G7508" s="521"/>
    </row>
    <row r="7509" spans="1:7">
      <c r="A7509" s="521"/>
      <c r="B7509" s="521"/>
      <c r="C7509" s="525"/>
      <c r="D7509" s="521"/>
      <c r="E7509" s="521"/>
      <c r="F7509" s="526"/>
      <c r="G7509" s="521"/>
    </row>
    <row r="7510" spans="1:7">
      <c r="A7510" s="521"/>
      <c r="B7510" s="521"/>
      <c r="C7510" s="525"/>
      <c r="D7510" s="521"/>
      <c r="E7510" s="521"/>
      <c r="F7510" s="526"/>
      <c r="G7510" s="521"/>
    </row>
    <row r="7511" spans="1:7">
      <c r="A7511" s="521"/>
      <c r="B7511" s="521"/>
      <c r="C7511" s="525"/>
      <c r="D7511" s="521"/>
      <c r="E7511" s="521"/>
      <c r="F7511" s="526"/>
      <c r="G7511" s="521"/>
    </row>
    <row r="7512" spans="1:7">
      <c r="A7512" s="521"/>
      <c r="B7512" s="521"/>
      <c r="C7512" s="525"/>
      <c r="D7512" s="521"/>
      <c r="E7512" s="521"/>
      <c r="F7512" s="526"/>
      <c r="G7512" s="521"/>
    </row>
    <row r="7513" spans="1:7">
      <c r="A7513" s="521"/>
      <c r="B7513" s="521"/>
      <c r="C7513" s="525"/>
      <c r="D7513" s="521"/>
      <c r="E7513" s="521"/>
      <c r="F7513" s="526"/>
      <c r="G7513" s="521"/>
    </row>
    <row r="7514" spans="1:7">
      <c r="A7514" s="521"/>
      <c r="B7514" s="521"/>
      <c r="C7514" s="525"/>
      <c r="D7514" s="521"/>
      <c r="E7514" s="521"/>
      <c r="F7514" s="526"/>
      <c r="G7514" s="521"/>
    </row>
    <row r="7515" spans="1:7">
      <c r="A7515" s="521"/>
      <c r="B7515" s="521"/>
      <c r="C7515" s="525"/>
      <c r="D7515" s="521"/>
      <c r="E7515" s="521"/>
      <c r="F7515" s="526"/>
      <c r="G7515" s="521"/>
    </row>
    <row r="7516" spans="1:7">
      <c r="A7516" s="521"/>
      <c r="B7516" s="521"/>
      <c r="C7516" s="525"/>
      <c r="D7516" s="521"/>
      <c r="E7516" s="521"/>
      <c r="F7516" s="526"/>
      <c r="G7516" s="521"/>
    </row>
    <row r="7517" spans="1:7">
      <c r="A7517" s="521"/>
      <c r="B7517" s="521"/>
      <c r="C7517" s="525"/>
      <c r="D7517" s="521"/>
      <c r="E7517" s="521"/>
      <c r="F7517" s="526"/>
      <c r="G7517" s="521"/>
    </row>
    <row r="7518" spans="1:7">
      <c r="A7518" s="521"/>
      <c r="B7518" s="521"/>
      <c r="C7518" s="525"/>
      <c r="D7518" s="521"/>
      <c r="E7518" s="521"/>
      <c r="F7518" s="526"/>
      <c r="G7518" s="521"/>
    </row>
    <row r="7519" spans="1:7">
      <c r="A7519" s="521"/>
      <c r="B7519" s="521"/>
      <c r="C7519" s="525"/>
      <c r="D7519" s="521"/>
      <c r="E7519" s="521"/>
      <c r="F7519" s="526"/>
      <c r="G7519" s="521"/>
    </row>
    <row r="7520" spans="1:7">
      <c r="A7520" s="521"/>
      <c r="B7520" s="521"/>
      <c r="C7520" s="525"/>
      <c r="D7520" s="521"/>
      <c r="E7520" s="521"/>
      <c r="F7520" s="526"/>
      <c r="G7520" s="521"/>
    </row>
    <row r="7521" spans="1:7">
      <c r="A7521" s="521"/>
      <c r="B7521" s="521"/>
      <c r="C7521" s="525"/>
      <c r="D7521" s="521"/>
      <c r="E7521" s="521"/>
      <c r="F7521" s="526"/>
      <c r="G7521" s="521"/>
    </row>
    <row r="7522" spans="1:7">
      <c r="A7522" s="521"/>
      <c r="B7522" s="521"/>
      <c r="C7522" s="525"/>
      <c r="D7522" s="521"/>
      <c r="E7522" s="521"/>
      <c r="F7522" s="526"/>
      <c r="G7522" s="521"/>
    </row>
    <row r="7523" spans="1:7">
      <c r="A7523" s="521"/>
      <c r="B7523" s="521"/>
      <c r="C7523" s="525"/>
      <c r="D7523" s="521"/>
      <c r="E7523" s="521"/>
      <c r="F7523" s="526"/>
      <c r="G7523" s="521"/>
    </row>
    <row r="7524" spans="1:7">
      <c r="A7524" s="521"/>
      <c r="B7524" s="521"/>
      <c r="C7524" s="525"/>
      <c r="D7524" s="521"/>
      <c r="E7524" s="521"/>
      <c r="F7524" s="526"/>
      <c r="G7524" s="521"/>
    </row>
    <row r="7525" spans="1:7">
      <c r="A7525" s="521"/>
      <c r="B7525" s="521"/>
      <c r="C7525" s="525"/>
      <c r="D7525" s="521"/>
      <c r="E7525" s="521"/>
      <c r="F7525" s="526"/>
      <c r="G7525" s="521"/>
    </row>
    <row r="7526" spans="1:7">
      <c r="A7526" s="521"/>
      <c r="B7526" s="521"/>
      <c r="C7526" s="525"/>
      <c r="D7526" s="521"/>
      <c r="E7526" s="521"/>
      <c r="F7526" s="526"/>
      <c r="G7526" s="521"/>
    </row>
    <row r="7527" spans="1:7">
      <c r="A7527" s="521"/>
      <c r="B7527" s="521"/>
      <c r="C7527" s="525"/>
      <c r="D7527" s="521"/>
      <c r="E7527" s="521"/>
      <c r="F7527" s="526"/>
      <c r="G7527" s="521"/>
    </row>
    <row r="7528" spans="1:7">
      <c r="A7528" s="521"/>
      <c r="B7528" s="521"/>
      <c r="C7528" s="525"/>
      <c r="D7528" s="521"/>
      <c r="E7528" s="521"/>
      <c r="F7528" s="526"/>
      <c r="G7528" s="521"/>
    </row>
    <row r="7529" spans="1:7">
      <c r="A7529" s="521"/>
      <c r="B7529" s="521"/>
      <c r="C7529" s="525"/>
      <c r="D7529" s="521"/>
      <c r="E7529" s="521"/>
      <c r="F7529" s="526"/>
      <c r="G7529" s="521"/>
    </row>
    <row r="7530" spans="1:7">
      <c r="A7530" s="521"/>
      <c r="B7530" s="521"/>
      <c r="C7530" s="525"/>
      <c r="D7530" s="521"/>
      <c r="E7530" s="521"/>
      <c r="F7530" s="526"/>
      <c r="G7530" s="521"/>
    </row>
    <row r="7531" spans="1:7">
      <c r="A7531" s="521"/>
      <c r="B7531" s="521"/>
      <c r="C7531" s="525"/>
      <c r="D7531" s="521"/>
      <c r="E7531" s="521"/>
      <c r="F7531" s="526"/>
      <c r="G7531" s="521"/>
    </row>
    <row r="7532" spans="1:7">
      <c r="A7532" s="521"/>
      <c r="B7532" s="521"/>
      <c r="C7532" s="525"/>
      <c r="D7532" s="521"/>
      <c r="E7532" s="521"/>
      <c r="F7532" s="526"/>
      <c r="G7532" s="521"/>
    </row>
    <row r="7533" spans="1:7">
      <c r="A7533" s="521"/>
      <c r="B7533" s="521"/>
      <c r="C7533" s="525"/>
      <c r="D7533" s="521"/>
      <c r="E7533" s="521"/>
      <c r="F7533" s="526"/>
      <c r="G7533" s="521"/>
    </row>
    <row r="7534" spans="1:7">
      <c r="A7534" s="521"/>
      <c r="B7534" s="521"/>
      <c r="C7534" s="525"/>
      <c r="D7534" s="521"/>
      <c r="E7534" s="521"/>
      <c r="F7534" s="526"/>
      <c r="G7534" s="521"/>
    </row>
    <row r="7535" spans="1:7">
      <c r="A7535" s="521"/>
      <c r="B7535" s="521"/>
      <c r="C7535" s="525"/>
      <c r="D7535" s="521"/>
      <c r="E7535" s="521"/>
      <c r="F7535" s="526"/>
      <c r="G7535" s="521"/>
    </row>
    <row r="7536" spans="1:7">
      <c r="A7536" s="521"/>
      <c r="B7536" s="521"/>
      <c r="C7536" s="525"/>
      <c r="D7536" s="521"/>
      <c r="E7536" s="521"/>
      <c r="F7536" s="526"/>
      <c r="G7536" s="521"/>
    </row>
    <row r="7537" spans="1:7">
      <c r="A7537" s="521"/>
      <c r="B7537" s="521"/>
      <c r="C7537" s="525"/>
      <c r="D7537" s="521"/>
      <c r="E7537" s="521"/>
      <c r="F7537" s="526"/>
      <c r="G7537" s="521"/>
    </row>
    <row r="7538" spans="1:7">
      <c r="A7538" s="521"/>
      <c r="B7538" s="521"/>
      <c r="C7538" s="525"/>
      <c r="D7538" s="521"/>
      <c r="E7538" s="521"/>
      <c r="F7538" s="526"/>
      <c r="G7538" s="521"/>
    </row>
    <row r="7539" spans="1:7">
      <c r="A7539" s="521"/>
      <c r="B7539" s="521"/>
      <c r="C7539" s="525"/>
      <c r="D7539" s="521"/>
      <c r="E7539" s="521"/>
      <c r="F7539" s="526"/>
      <c r="G7539" s="521"/>
    </row>
    <row r="7540" spans="1:7">
      <c r="A7540" s="521"/>
      <c r="B7540" s="521"/>
      <c r="C7540" s="525"/>
      <c r="D7540" s="521"/>
      <c r="E7540" s="521"/>
      <c r="F7540" s="526"/>
      <c r="G7540" s="521"/>
    </row>
    <row r="7541" spans="1:7">
      <c r="A7541" s="521"/>
      <c r="B7541" s="521"/>
      <c r="C7541" s="525"/>
      <c r="D7541" s="521"/>
      <c r="E7541" s="521"/>
      <c r="F7541" s="526"/>
      <c r="G7541" s="521"/>
    </row>
    <row r="7542" spans="1:7">
      <c r="A7542" s="521"/>
      <c r="B7542" s="521"/>
      <c r="C7542" s="525"/>
      <c r="D7542" s="521"/>
      <c r="E7542" s="521"/>
      <c r="F7542" s="526"/>
      <c r="G7542" s="521"/>
    </row>
    <row r="7543" spans="1:7">
      <c r="A7543" s="521"/>
      <c r="B7543" s="521"/>
      <c r="C7543" s="525"/>
      <c r="D7543" s="521"/>
      <c r="E7543" s="521"/>
      <c r="F7543" s="526"/>
      <c r="G7543" s="521"/>
    </row>
    <row r="7544" spans="1:7">
      <c r="A7544" s="521"/>
      <c r="B7544" s="521"/>
      <c r="C7544" s="525"/>
      <c r="D7544" s="521"/>
      <c r="E7544" s="521"/>
      <c r="F7544" s="526"/>
      <c r="G7544" s="521"/>
    </row>
    <row r="7545" spans="1:7">
      <c r="A7545" s="521"/>
      <c r="B7545" s="521"/>
      <c r="C7545" s="525"/>
      <c r="D7545" s="521"/>
      <c r="E7545" s="521"/>
      <c r="F7545" s="526"/>
      <c r="G7545" s="521"/>
    </row>
    <row r="7546" spans="1:7">
      <c r="A7546" s="521"/>
      <c r="B7546" s="521"/>
      <c r="C7546" s="525"/>
      <c r="D7546" s="521"/>
      <c r="E7546" s="521"/>
      <c r="F7546" s="526"/>
      <c r="G7546" s="521"/>
    </row>
    <row r="7547" spans="1:7">
      <c r="A7547" s="521"/>
      <c r="B7547" s="521"/>
      <c r="C7547" s="525"/>
      <c r="D7547" s="521"/>
      <c r="E7547" s="521"/>
      <c r="F7547" s="526"/>
      <c r="G7547" s="521"/>
    </row>
    <row r="7548" spans="1:7">
      <c r="A7548" s="521"/>
      <c r="B7548" s="521"/>
      <c r="C7548" s="525"/>
      <c r="D7548" s="521"/>
      <c r="E7548" s="521"/>
      <c r="F7548" s="526"/>
      <c r="G7548" s="521"/>
    </row>
    <row r="7549" spans="1:7">
      <c r="A7549" s="521"/>
      <c r="B7549" s="521"/>
      <c r="C7549" s="525"/>
      <c r="D7549" s="521"/>
      <c r="E7549" s="521"/>
      <c r="F7549" s="526"/>
      <c r="G7549" s="521"/>
    </row>
    <row r="7550" spans="1:7">
      <c r="A7550" s="521"/>
      <c r="B7550" s="521"/>
      <c r="C7550" s="525"/>
      <c r="D7550" s="521"/>
      <c r="E7550" s="521"/>
      <c r="F7550" s="526"/>
      <c r="G7550" s="521"/>
    </row>
    <row r="7551" spans="1:7">
      <c r="A7551" s="521"/>
      <c r="B7551" s="521"/>
      <c r="C7551" s="525"/>
      <c r="D7551" s="521"/>
      <c r="E7551" s="521"/>
      <c r="F7551" s="526"/>
      <c r="G7551" s="521"/>
    </row>
    <row r="7552" spans="1:7">
      <c r="A7552" s="521"/>
      <c r="B7552" s="521"/>
      <c r="C7552" s="525"/>
      <c r="D7552" s="521"/>
      <c r="E7552" s="521"/>
      <c r="F7552" s="526"/>
      <c r="G7552" s="521"/>
    </row>
    <row r="7553" spans="1:7">
      <c r="A7553" s="521"/>
      <c r="B7553" s="521"/>
      <c r="C7553" s="525"/>
      <c r="D7553" s="521"/>
      <c r="E7553" s="521"/>
      <c r="F7553" s="526"/>
      <c r="G7553" s="521"/>
    </row>
    <row r="7554" spans="1:7">
      <c r="A7554" s="521"/>
      <c r="B7554" s="521"/>
      <c r="C7554" s="525"/>
      <c r="D7554" s="521"/>
      <c r="E7554" s="521"/>
      <c r="F7554" s="526"/>
      <c r="G7554" s="521"/>
    </row>
    <row r="7555" spans="1:7">
      <c r="A7555" s="521"/>
      <c r="B7555" s="521"/>
      <c r="C7555" s="525"/>
      <c r="D7555" s="521"/>
      <c r="E7555" s="521"/>
      <c r="F7555" s="526"/>
      <c r="G7555" s="521"/>
    </row>
    <row r="7556" spans="1:7">
      <c r="A7556" s="521"/>
      <c r="B7556" s="521"/>
      <c r="C7556" s="525"/>
      <c r="D7556" s="521"/>
      <c r="E7556" s="521"/>
      <c r="F7556" s="526"/>
      <c r="G7556" s="521"/>
    </row>
    <row r="7557" spans="1:7">
      <c r="A7557" s="521"/>
      <c r="B7557" s="521"/>
      <c r="C7557" s="525"/>
      <c r="D7557" s="521"/>
      <c r="E7557" s="521"/>
      <c r="F7557" s="526"/>
      <c r="G7557" s="521"/>
    </row>
    <row r="7558" spans="1:7">
      <c r="A7558" s="521"/>
      <c r="B7558" s="521"/>
      <c r="C7558" s="525"/>
      <c r="D7558" s="521"/>
      <c r="E7558" s="521"/>
      <c r="F7558" s="526"/>
      <c r="G7558" s="521"/>
    </row>
    <row r="7559" spans="1:7">
      <c r="A7559" s="521"/>
      <c r="B7559" s="521"/>
      <c r="C7559" s="525"/>
      <c r="D7559" s="521"/>
      <c r="E7559" s="521"/>
      <c r="F7559" s="526"/>
      <c r="G7559" s="521"/>
    </row>
    <row r="7560" spans="1:7">
      <c r="A7560" s="521"/>
      <c r="B7560" s="521"/>
      <c r="C7560" s="525"/>
      <c r="D7560" s="521"/>
      <c r="E7560" s="521"/>
      <c r="F7560" s="526"/>
      <c r="G7560" s="521"/>
    </row>
    <row r="7561" spans="1:7">
      <c r="A7561" s="521"/>
      <c r="B7561" s="521"/>
      <c r="C7561" s="525"/>
      <c r="D7561" s="521"/>
      <c r="E7561" s="521"/>
      <c r="F7561" s="526"/>
      <c r="G7561" s="521"/>
    </row>
    <row r="7562" spans="1:7">
      <c r="A7562" s="521"/>
      <c r="B7562" s="521"/>
      <c r="C7562" s="525"/>
      <c r="D7562" s="521"/>
      <c r="E7562" s="521"/>
      <c r="F7562" s="526"/>
      <c r="G7562" s="521"/>
    </row>
    <row r="7563" spans="1:7">
      <c r="A7563" s="521"/>
      <c r="B7563" s="521"/>
      <c r="C7563" s="525"/>
      <c r="D7563" s="521"/>
      <c r="E7563" s="521"/>
      <c r="F7563" s="526"/>
      <c r="G7563" s="521"/>
    </row>
    <row r="7564" spans="1:7">
      <c r="A7564" s="521"/>
      <c r="B7564" s="521"/>
      <c r="C7564" s="525"/>
      <c r="D7564" s="521"/>
      <c r="E7564" s="521"/>
      <c r="F7564" s="526"/>
      <c r="G7564" s="521"/>
    </row>
    <row r="7565" spans="1:7">
      <c r="A7565" s="521"/>
      <c r="B7565" s="521"/>
      <c r="C7565" s="525"/>
      <c r="D7565" s="521"/>
      <c r="E7565" s="521"/>
      <c r="F7565" s="526"/>
      <c r="G7565" s="521"/>
    </row>
    <row r="7566" spans="1:7">
      <c r="A7566" s="521"/>
      <c r="B7566" s="521"/>
      <c r="C7566" s="525"/>
      <c r="D7566" s="521"/>
      <c r="E7566" s="521"/>
      <c r="F7566" s="526"/>
      <c r="G7566" s="521"/>
    </row>
    <row r="7567" spans="1:7">
      <c r="A7567" s="521"/>
      <c r="B7567" s="521"/>
      <c r="C7567" s="525"/>
      <c r="D7567" s="521"/>
      <c r="E7567" s="521"/>
      <c r="F7567" s="526"/>
      <c r="G7567" s="521"/>
    </row>
    <row r="7568" spans="1:7">
      <c r="A7568" s="521"/>
      <c r="B7568" s="521"/>
      <c r="C7568" s="525"/>
      <c r="D7568" s="521"/>
      <c r="E7568" s="521"/>
      <c r="F7568" s="526"/>
      <c r="G7568" s="521"/>
    </row>
    <row r="7569" spans="1:7">
      <c r="A7569" s="521"/>
      <c r="B7569" s="521"/>
      <c r="C7569" s="525"/>
      <c r="D7569" s="521"/>
      <c r="E7569" s="521"/>
      <c r="F7569" s="526"/>
      <c r="G7569" s="521"/>
    </row>
    <row r="7570" spans="1:7">
      <c r="A7570" s="521"/>
      <c r="B7570" s="521"/>
      <c r="C7570" s="525"/>
      <c r="D7570" s="521"/>
      <c r="E7570" s="521"/>
      <c r="F7570" s="526"/>
      <c r="G7570" s="521"/>
    </row>
    <row r="7571" spans="1:7">
      <c r="A7571" s="521"/>
      <c r="B7571" s="521"/>
      <c r="C7571" s="525"/>
      <c r="D7571" s="521"/>
      <c r="E7571" s="521"/>
      <c r="F7571" s="526"/>
      <c r="G7571" s="521"/>
    </row>
    <row r="7572" spans="1:7">
      <c r="A7572" s="521"/>
      <c r="B7572" s="521"/>
      <c r="C7572" s="525"/>
      <c r="D7572" s="521"/>
      <c r="E7572" s="521"/>
      <c r="F7572" s="526"/>
      <c r="G7572" s="521"/>
    </row>
    <row r="7573" spans="1:7">
      <c r="A7573" s="521"/>
      <c r="B7573" s="521"/>
      <c r="C7573" s="525"/>
      <c r="D7573" s="521"/>
      <c r="E7573" s="521"/>
      <c r="F7573" s="526"/>
      <c r="G7573" s="521"/>
    </row>
    <row r="7574" spans="1:7">
      <c r="A7574" s="521"/>
      <c r="B7574" s="521"/>
      <c r="C7574" s="525"/>
      <c r="D7574" s="521"/>
      <c r="E7574" s="521"/>
      <c r="F7574" s="526"/>
      <c r="G7574" s="521"/>
    </row>
    <row r="7575" spans="1:7">
      <c r="A7575" s="521"/>
      <c r="B7575" s="521"/>
      <c r="C7575" s="525"/>
      <c r="D7575" s="521"/>
      <c r="E7575" s="521"/>
      <c r="F7575" s="526"/>
      <c r="G7575" s="521"/>
    </row>
    <row r="7576" spans="1:7">
      <c r="A7576" s="521"/>
      <c r="B7576" s="521"/>
      <c r="C7576" s="525"/>
      <c r="D7576" s="521"/>
      <c r="E7576" s="521"/>
      <c r="F7576" s="526"/>
      <c r="G7576" s="521"/>
    </row>
    <row r="7577" spans="1:7">
      <c r="A7577" s="521"/>
      <c r="B7577" s="521"/>
      <c r="C7577" s="525"/>
      <c r="D7577" s="521"/>
      <c r="E7577" s="521"/>
      <c r="F7577" s="526"/>
      <c r="G7577" s="521"/>
    </row>
    <row r="7578" spans="1:7">
      <c r="A7578" s="521"/>
      <c r="B7578" s="521"/>
      <c r="C7578" s="525"/>
      <c r="D7578" s="521"/>
      <c r="E7578" s="521"/>
      <c r="F7578" s="526"/>
      <c r="G7578" s="521"/>
    </row>
    <row r="7579" spans="1:7">
      <c r="A7579" s="521"/>
      <c r="B7579" s="521"/>
      <c r="C7579" s="525"/>
      <c r="D7579" s="521"/>
      <c r="E7579" s="521"/>
      <c r="F7579" s="526"/>
      <c r="G7579" s="521"/>
    </row>
    <row r="7580" spans="1:7">
      <c r="A7580" s="521"/>
      <c r="B7580" s="521"/>
      <c r="C7580" s="525"/>
      <c r="D7580" s="521"/>
      <c r="E7580" s="521"/>
      <c r="F7580" s="526"/>
      <c r="G7580" s="521"/>
    </row>
    <row r="7581" spans="1:7">
      <c r="A7581" s="521"/>
      <c r="B7581" s="521"/>
      <c r="C7581" s="525"/>
      <c r="D7581" s="521"/>
      <c r="E7581" s="521"/>
      <c r="F7581" s="526"/>
      <c r="G7581" s="521"/>
    </row>
    <row r="7582" spans="1:7">
      <c r="A7582" s="521"/>
      <c r="B7582" s="521"/>
      <c r="C7582" s="525"/>
      <c r="D7582" s="521"/>
      <c r="E7582" s="521"/>
      <c r="F7582" s="526"/>
      <c r="G7582" s="521"/>
    </row>
    <row r="7583" spans="1:7">
      <c r="A7583" s="521"/>
      <c r="B7583" s="521"/>
      <c r="C7583" s="525"/>
      <c r="D7583" s="521"/>
      <c r="E7583" s="521"/>
      <c r="F7583" s="526"/>
      <c r="G7583" s="521"/>
    </row>
    <row r="7584" spans="1:7">
      <c r="A7584" s="521"/>
      <c r="B7584" s="521"/>
      <c r="C7584" s="525"/>
      <c r="D7584" s="521"/>
      <c r="E7584" s="521"/>
      <c r="F7584" s="526"/>
      <c r="G7584" s="521"/>
    </row>
    <row r="7585" spans="1:7">
      <c r="A7585" s="521"/>
      <c r="B7585" s="521"/>
      <c r="C7585" s="525"/>
      <c r="D7585" s="521"/>
      <c r="E7585" s="521"/>
      <c r="F7585" s="526"/>
      <c r="G7585" s="521"/>
    </row>
    <row r="7586" spans="1:7">
      <c r="A7586" s="521"/>
      <c r="B7586" s="521"/>
      <c r="C7586" s="525"/>
      <c r="D7586" s="521"/>
      <c r="E7586" s="521"/>
      <c r="F7586" s="526"/>
      <c r="G7586" s="521"/>
    </row>
    <row r="7587" spans="1:7">
      <c r="A7587" s="521"/>
      <c r="B7587" s="521"/>
      <c r="C7587" s="525"/>
      <c r="D7587" s="521"/>
      <c r="E7587" s="521"/>
      <c r="F7587" s="526"/>
      <c r="G7587" s="521"/>
    </row>
    <row r="7588" spans="1:7">
      <c r="A7588" s="521"/>
      <c r="B7588" s="521"/>
      <c r="C7588" s="525"/>
      <c r="D7588" s="521"/>
      <c r="E7588" s="521"/>
      <c r="F7588" s="526"/>
      <c r="G7588" s="521"/>
    </row>
    <row r="7589" spans="1:7">
      <c r="A7589" s="521"/>
      <c r="B7589" s="521"/>
      <c r="C7589" s="525"/>
      <c r="D7589" s="521"/>
      <c r="E7589" s="521"/>
      <c r="F7589" s="526"/>
      <c r="G7589" s="521"/>
    </row>
    <row r="7590" spans="1:7">
      <c r="A7590" s="521"/>
      <c r="B7590" s="521"/>
      <c r="C7590" s="525"/>
      <c r="D7590" s="521"/>
      <c r="E7590" s="521"/>
      <c r="F7590" s="526"/>
      <c r="G7590" s="521"/>
    </row>
    <row r="7591" spans="1:7">
      <c r="A7591" s="521"/>
      <c r="B7591" s="521"/>
      <c r="C7591" s="525"/>
      <c r="D7591" s="521"/>
      <c r="E7591" s="521"/>
      <c r="F7591" s="526"/>
      <c r="G7591" s="521"/>
    </row>
    <row r="7592" spans="1:7">
      <c r="A7592" s="521"/>
      <c r="B7592" s="521"/>
      <c r="C7592" s="525"/>
      <c r="D7592" s="521"/>
      <c r="E7592" s="521"/>
      <c r="F7592" s="526"/>
      <c r="G7592" s="521"/>
    </row>
    <row r="7593" spans="1:7">
      <c r="A7593" s="521"/>
      <c r="B7593" s="521"/>
      <c r="C7593" s="525"/>
      <c r="D7593" s="521"/>
      <c r="E7593" s="521"/>
      <c r="F7593" s="526"/>
      <c r="G7593" s="521"/>
    </row>
    <row r="7594" spans="1:7">
      <c r="A7594" s="521"/>
      <c r="B7594" s="521"/>
      <c r="C7594" s="525"/>
      <c r="D7594" s="521"/>
      <c r="E7594" s="521"/>
      <c r="F7594" s="526"/>
      <c r="G7594" s="521"/>
    </row>
    <row r="7595" spans="1:7">
      <c r="A7595" s="521"/>
      <c r="B7595" s="521"/>
      <c r="C7595" s="525"/>
      <c r="D7595" s="521"/>
      <c r="E7595" s="521"/>
      <c r="F7595" s="526"/>
      <c r="G7595" s="521"/>
    </row>
    <row r="7596" spans="1:7">
      <c r="A7596" s="521"/>
      <c r="B7596" s="521"/>
      <c r="C7596" s="525"/>
      <c r="D7596" s="521"/>
      <c r="E7596" s="521"/>
      <c r="F7596" s="526"/>
      <c r="G7596" s="521"/>
    </row>
    <row r="7597" spans="1:7">
      <c r="A7597" s="521"/>
      <c r="B7597" s="521"/>
      <c r="C7597" s="525"/>
      <c r="D7597" s="521"/>
      <c r="E7597" s="521"/>
      <c r="F7597" s="526"/>
      <c r="G7597" s="521"/>
    </row>
    <row r="7598" spans="1:7">
      <c r="A7598" s="521"/>
      <c r="B7598" s="521"/>
      <c r="C7598" s="525"/>
      <c r="D7598" s="521"/>
      <c r="E7598" s="521"/>
      <c r="F7598" s="526"/>
      <c r="G7598" s="521"/>
    </row>
    <row r="7599" spans="1:7">
      <c r="A7599" s="521"/>
      <c r="B7599" s="521"/>
      <c r="C7599" s="525"/>
      <c r="D7599" s="521"/>
      <c r="E7599" s="521"/>
      <c r="F7599" s="526"/>
      <c r="G7599" s="521"/>
    </row>
    <row r="7600" spans="1:7">
      <c r="A7600" s="521"/>
      <c r="B7600" s="521"/>
      <c r="C7600" s="525"/>
      <c r="D7600" s="521"/>
      <c r="E7600" s="521"/>
      <c r="F7600" s="526"/>
      <c r="G7600" s="521"/>
    </row>
    <row r="7601" spans="1:7">
      <c r="A7601" s="521"/>
      <c r="B7601" s="521"/>
      <c r="C7601" s="525"/>
      <c r="D7601" s="521"/>
      <c r="E7601" s="521"/>
      <c r="F7601" s="526"/>
      <c r="G7601" s="521"/>
    </row>
    <row r="7602" spans="1:7">
      <c r="A7602" s="521"/>
      <c r="B7602" s="521"/>
      <c r="C7602" s="525"/>
      <c r="D7602" s="521"/>
      <c r="E7602" s="521"/>
      <c r="F7602" s="526"/>
      <c r="G7602" s="521"/>
    </row>
    <row r="7603" spans="1:7">
      <c r="A7603" s="521"/>
      <c r="B7603" s="521"/>
      <c r="C7603" s="525"/>
      <c r="D7603" s="521"/>
      <c r="E7603" s="521"/>
      <c r="F7603" s="526"/>
      <c r="G7603" s="521"/>
    </row>
    <row r="7604" spans="1:7">
      <c r="A7604" s="521"/>
      <c r="B7604" s="521"/>
      <c r="C7604" s="525"/>
      <c r="D7604" s="521"/>
      <c r="E7604" s="521"/>
      <c r="F7604" s="526"/>
      <c r="G7604" s="521"/>
    </row>
    <row r="7605" spans="1:7">
      <c r="A7605" s="521"/>
      <c r="B7605" s="521"/>
      <c r="C7605" s="525"/>
      <c r="D7605" s="521"/>
      <c r="E7605" s="521"/>
      <c r="F7605" s="526"/>
      <c r="G7605" s="521"/>
    </row>
    <row r="7606" spans="1:7">
      <c r="A7606" s="521"/>
      <c r="B7606" s="521"/>
      <c r="C7606" s="525"/>
      <c r="D7606" s="521"/>
      <c r="E7606" s="521"/>
      <c r="F7606" s="526"/>
      <c r="G7606" s="521"/>
    </row>
    <row r="7607" spans="1:7">
      <c r="A7607" s="521"/>
      <c r="B7607" s="521"/>
      <c r="C7607" s="525"/>
      <c r="D7607" s="521"/>
      <c r="E7607" s="521"/>
      <c r="F7607" s="526"/>
      <c r="G7607" s="521"/>
    </row>
    <row r="7608" spans="1:7">
      <c r="A7608" s="521"/>
      <c r="B7608" s="521"/>
      <c r="C7608" s="525"/>
      <c r="D7608" s="521"/>
      <c r="E7608" s="521"/>
      <c r="F7608" s="526"/>
      <c r="G7608" s="521"/>
    </row>
    <row r="7609" spans="1:7">
      <c r="A7609" s="521"/>
      <c r="B7609" s="521"/>
      <c r="C7609" s="525"/>
      <c r="D7609" s="521"/>
      <c r="E7609" s="521"/>
      <c r="F7609" s="526"/>
      <c r="G7609" s="521"/>
    </row>
    <row r="7610" spans="1:7">
      <c r="A7610" s="521"/>
      <c r="B7610" s="521"/>
      <c r="C7610" s="525"/>
      <c r="D7610" s="521"/>
      <c r="E7610" s="521"/>
      <c r="F7610" s="526"/>
      <c r="G7610" s="521"/>
    </row>
    <row r="7611" spans="1:7">
      <c r="A7611" s="521"/>
      <c r="B7611" s="521"/>
      <c r="C7611" s="525"/>
      <c r="D7611" s="521"/>
      <c r="E7611" s="521"/>
      <c r="F7611" s="526"/>
      <c r="G7611" s="521"/>
    </row>
    <row r="7612" spans="1:7">
      <c r="A7612" s="521"/>
      <c r="B7612" s="521"/>
      <c r="C7612" s="525"/>
      <c r="D7612" s="521"/>
      <c r="E7612" s="521"/>
      <c r="F7612" s="526"/>
      <c r="G7612" s="521"/>
    </row>
    <row r="7613" spans="1:7">
      <c r="A7613" s="521"/>
      <c r="B7613" s="521"/>
      <c r="C7613" s="525"/>
      <c r="D7613" s="521"/>
      <c r="E7613" s="521"/>
      <c r="F7613" s="526"/>
      <c r="G7613" s="521"/>
    </row>
    <row r="7614" spans="1:7">
      <c r="A7614" s="521"/>
      <c r="B7614" s="521"/>
      <c r="C7614" s="525"/>
      <c r="D7614" s="521"/>
      <c r="E7614" s="521"/>
      <c r="F7614" s="526"/>
      <c r="G7614" s="521"/>
    </row>
    <row r="7615" spans="1:7">
      <c r="A7615" s="521"/>
      <c r="B7615" s="521"/>
      <c r="C7615" s="525"/>
      <c r="D7615" s="521"/>
      <c r="E7615" s="521"/>
      <c r="F7615" s="526"/>
      <c r="G7615" s="521"/>
    </row>
    <row r="7616" spans="1:7">
      <c r="A7616" s="521"/>
      <c r="B7616" s="521"/>
      <c r="C7616" s="525"/>
      <c r="D7616" s="521"/>
      <c r="E7616" s="521"/>
      <c r="F7616" s="526"/>
      <c r="G7616" s="521"/>
    </row>
    <row r="7617" spans="1:7">
      <c r="A7617" s="521"/>
      <c r="B7617" s="521"/>
      <c r="C7617" s="525"/>
      <c r="D7617" s="521"/>
      <c r="E7617" s="521"/>
      <c r="F7617" s="526"/>
      <c r="G7617" s="521"/>
    </row>
    <row r="7618" spans="1:7">
      <c r="A7618" s="521"/>
      <c r="B7618" s="521"/>
      <c r="C7618" s="525"/>
      <c r="D7618" s="521"/>
      <c r="E7618" s="521"/>
      <c r="F7618" s="526"/>
      <c r="G7618" s="521"/>
    </row>
    <row r="7619" spans="1:7">
      <c r="A7619" s="521"/>
      <c r="B7619" s="521"/>
      <c r="C7619" s="525"/>
      <c r="D7619" s="521"/>
      <c r="E7619" s="521"/>
      <c r="F7619" s="526"/>
      <c r="G7619" s="521"/>
    </row>
    <row r="7620" spans="1:7">
      <c r="A7620" s="521"/>
      <c r="B7620" s="521"/>
      <c r="C7620" s="525"/>
      <c r="D7620" s="521"/>
      <c r="E7620" s="521"/>
      <c r="F7620" s="526"/>
      <c r="G7620" s="521"/>
    </row>
    <row r="7621" spans="1:7">
      <c r="A7621" s="521"/>
      <c r="B7621" s="521"/>
      <c r="C7621" s="525"/>
      <c r="D7621" s="521"/>
      <c r="E7621" s="521"/>
      <c r="F7621" s="526"/>
      <c r="G7621" s="521"/>
    </row>
    <row r="7622" spans="1:7">
      <c r="A7622" s="521"/>
      <c r="B7622" s="521"/>
      <c r="C7622" s="525"/>
      <c r="D7622" s="521"/>
      <c r="E7622" s="521"/>
      <c r="F7622" s="526"/>
      <c r="G7622" s="521"/>
    </row>
    <row r="7623" spans="1:7">
      <c r="A7623" s="521"/>
      <c r="B7623" s="521"/>
      <c r="C7623" s="525"/>
      <c r="D7623" s="521"/>
      <c r="E7623" s="521"/>
      <c r="F7623" s="526"/>
      <c r="G7623" s="521"/>
    </row>
    <row r="7624" spans="1:7">
      <c r="A7624" s="521"/>
      <c r="B7624" s="521"/>
      <c r="C7624" s="525"/>
      <c r="D7624" s="521"/>
      <c r="E7624" s="521"/>
      <c r="F7624" s="526"/>
      <c r="G7624" s="521"/>
    </row>
    <row r="7625" spans="1:7">
      <c r="A7625" s="521"/>
      <c r="B7625" s="521"/>
      <c r="C7625" s="525"/>
      <c r="D7625" s="521"/>
      <c r="E7625" s="521"/>
      <c r="F7625" s="526"/>
      <c r="G7625" s="521"/>
    </row>
    <row r="7626" spans="1:7">
      <c r="A7626" s="521"/>
      <c r="B7626" s="521"/>
      <c r="C7626" s="525"/>
      <c r="D7626" s="521"/>
      <c r="E7626" s="521"/>
      <c r="F7626" s="526"/>
      <c r="G7626" s="521"/>
    </row>
    <row r="7627" spans="1:7">
      <c r="A7627" s="521"/>
      <c r="B7627" s="521"/>
      <c r="C7627" s="525"/>
      <c r="D7627" s="521"/>
      <c r="E7627" s="521"/>
      <c r="F7627" s="526"/>
      <c r="G7627" s="521"/>
    </row>
    <row r="7628" spans="1:7">
      <c r="A7628" s="521"/>
      <c r="B7628" s="521"/>
      <c r="C7628" s="525"/>
      <c r="D7628" s="521"/>
      <c r="E7628" s="521"/>
      <c r="F7628" s="526"/>
      <c r="G7628" s="521"/>
    </row>
    <row r="7629" spans="1:7">
      <c r="A7629" s="521"/>
      <c r="B7629" s="521"/>
      <c r="C7629" s="525"/>
      <c r="D7629" s="521"/>
      <c r="E7629" s="521"/>
      <c r="F7629" s="526"/>
      <c r="G7629" s="521"/>
    </row>
    <row r="7630" spans="1:7">
      <c r="A7630" s="521"/>
      <c r="B7630" s="521"/>
      <c r="C7630" s="525"/>
      <c r="D7630" s="521"/>
      <c r="E7630" s="521"/>
      <c r="F7630" s="526"/>
      <c r="G7630" s="521"/>
    </row>
    <row r="7631" spans="1:7">
      <c r="A7631" s="521"/>
      <c r="B7631" s="521"/>
      <c r="C7631" s="525"/>
      <c r="D7631" s="521"/>
      <c r="E7631" s="521"/>
      <c r="F7631" s="526"/>
      <c r="G7631" s="521"/>
    </row>
    <row r="7632" spans="1:7">
      <c r="A7632" s="521"/>
      <c r="B7632" s="521"/>
      <c r="C7632" s="525"/>
      <c r="D7632" s="521"/>
      <c r="E7632" s="521"/>
      <c r="F7632" s="526"/>
      <c r="G7632" s="521"/>
    </row>
    <row r="7633" spans="1:7">
      <c r="A7633" s="521"/>
      <c r="B7633" s="521"/>
      <c r="C7633" s="525"/>
      <c r="D7633" s="521"/>
      <c r="E7633" s="521"/>
      <c r="F7633" s="526"/>
      <c r="G7633" s="521"/>
    </row>
    <row r="7634" spans="1:7">
      <c r="A7634" s="521"/>
      <c r="B7634" s="521"/>
      <c r="C7634" s="525"/>
      <c r="D7634" s="521"/>
      <c r="E7634" s="521"/>
      <c r="F7634" s="526"/>
      <c r="G7634" s="521"/>
    </row>
    <row r="7635" spans="1:7">
      <c r="A7635" s="521"/>
      <c r="B7635" s="521"/>
      <c r="C7635" s="525"/>
      <c r="D7635" s="521"/>
      <c r="E7635" s="521"/>
      <c r="F7635" s="526"/>
      <c r="G7635" s="521"/>
    </row>
    <row r="7636" spans="1:7">
      <c r="A7636" s="521"/>
      <c r="B7636" s="521"/>
      <c r="C7636" s="525"/>
      <c r="D7636" s="521"/>
      <c r="E7636" s="521"/>
      <c r="F7636" s="526"/>
      <c r="G7636" s="521"/>
    </row>
    <row r="7637" spans="1:7">
      <c r="A7637" s="521"/>
      <c r="B7637" s="521"/>
      <c r="C7637" s="525"/>
      <c r="D7637" s="521"/>
      <c r="E7637" s="521"/>
      <c r="F7637" s="526"/>
      <c r="G7637" s="521"/>
    </row>
    <row r="7638" spans="1:7">
      <c r="A7638" s="521"/>
      <c r="B7638" s="521"/>
      <c r="C7638" s="525"/>
      <c r="D7638" s="521"/>
      <c r="E7638" s="521"/>
      <c r="F7638" s="526"/>
      <c r="G7638" s="521"/>
    </row>
    <row r="7639" spans="1:7">
      <c r="A7639" s="521"/>
      <c r="B7639" s="521"/>
      <c r="C7639" s="525"/>
      <c r="D7639" s="521"/>
      <c r="E7639" s="521"/>
      <c r="F7639" s="526"/>
      <c r="G7639" s="521"/>
    </row>
    <row r="7640" spans="1:7">
      <c r="A7640" s="521"/>
      <c r="B7640" s="521"/>
      <c r="C7640" s="525"/>
      <c r="D7640" s="521"/>
      <c r="E7640" s="521"/>
      <c r="F7640" s="526"/>
      <c r="G7640" s="521"/>
    </row>
    <row r="7641" spans="1:7">
      <c r="A7641" s="521"/>
      <c r="B7641" s="521"/>
      <c r="C7641" s="525"/>
      <c r="D7641" s="521"/>
      <c r="E7641" s="521"/>
      <c r="F7641" s="526"/>
      <c r="G7641" s="521"/>
    </row>
    <row r="7642" spans="1:7">
      <c r="A7642" s="521"/>
      <c r="B7642" s="521"/>
      <c r="C7642" s="525"/>
      <c r="D7642" s="521"/>
      <c r="E7642" s="521"/>
      <c r="F7642" s="526"/>
      <c r="G7642" s="521"/>
    </row>
    <row r="7643" spans="1:7">
      <c r="A7643" s="521"/>
      <c r="B7643" s="521"/>
      <c r="C7643" s="525"/>
      <c r="D7643" s="521"/>
      <c r="E7643" s="521"/>
      <c r="F7643" s="526"/>
      <c r="G7643" s="521"/>
    </row>
    <row r="7644" spans="1:7">
      <c r="A7644" s="521"/>
      <c r="B7644" s="521"/>
      <c r="C7644" s="525"/>
      <c r="D7644" s="521"/>
      <c r="E7644" s="521"/>
      <c r="F7644" s="526"/>
      <c r="G7644" s="521"/>
    </row>
    <row r="7645" spans="1:7">
      <c r="A7645" s="521"/>
      <c r="B7645" s="521"/>
      <c r="C7645" s="525"/>
      <c r="D7645" s="521"/>
      <c r="E7645" s="521"/>
      <c r="F7645" s="526"/>
      <c r="G7645" s="521"/>
    </row>
    <row r="7646" spans="1:7">
      <c r="A7646" s="521"/>
      <c r="B7646" s="521"/>
      <c r="C7646" s="525"/>
      <c r="D7646" s="521"/>
      <c r="E7646" s="521"/>
      <c r="F7646" s="526"/>
      <c r="G7646" s="521"/>
    </row>
    <row r="7647" spans="1:7">
      <c r="A7647" s="521"/>
      <c r="B7647" s="521"/>
      <c r="C7647" s="525"/>
      <c r="D7647" s="521"/>
      <c r="E7647" s="521"/>
      <c r="F7647" s="526"/>
      <c r="G7647" s="521"/>
    </row>
    <row r="7648" spans="1:7">
      <c r="A7648" s="521"/>
      <c r="B7648" s="521"/>
      <c r="C7648" s="525"/>
      <c r="D7648" s="521"/>
      <c r="E7648" s="521"/>
      <c r="F7648" s="526"/>
      <c r="G7648" s="521"/>
    </row>
    <row r="7649" spans="1:7">
      <c r="A7649" s="521"/>
      <c r="B7649" s="521"/>
      <c r="C7649" s="525"/>
      <c r="D7649" s="521"/>
      <c r="E7649" s="521"/>
      <c r="F7649" s="526"/>
      <c r="G7649" s="521"/>
    </row>
    <row r="7650" spans="1:7">
      <c r="A7650" s="521"/>
      <c r="B7650" s="521"/>
      <c r="C7650" s="525"/>
      <c r="D7650" s="521"/>
      <c r="E7650" s="521"/>
      <c r="F7650" s="526"/>
      <c r="G7650" s="521"/>
    </row>
    <row r="7651" spans="1:7">
      <c r="A7651" s="521"/>
      <c r="B7651" s="521"/>
      <c r="C7651" s="525"/>
      <c r="D7651" s="521"/>
      <c r="E7651" s="521"/>
      <c r="F7651" s="526"/>
      <c r="G7651" s="521"/>
    </row>
    <row r="7652" spans="1:7">
      <c r="A7652" s="521"/>
      <c r="B7652" s="521"/>
      <c r="C7652" s="525"/>
      <c r="D7652" s="521"/>
      <c r="E7652" s="521"/>
      <c r="F7652" s="526"/>
      <c r="G7652" s="521"/>
    </row>
    <row r="7653" spans="1:7">
      <c r="A7653" s="521"/>
      <c r="B7653" s="521"/>
      <c r="C7653" s="525"/>
      <c r="D7653" s="521"/>
      <c r="E7653" s="521"/>
      <c r="F7653" s="526"/>
      <c r="G7653" s="521"/>
    </row>
    <row r="7654" spans="1:7">
      <c r="A7654" s="521"/>
      <c r="B7654" s="521"/>
      <c r="C7654" s="525"/>
      <c r="D7654" s="521"/>
      <c r="E7654" s="521"/>
      <c r="F7654" s="526"/>
      <c r="G7654" s="521"/>
    </row>
    <row r="7655" spans="1:7">
      <c r="A7655" s="521"/>
      <c r="B7655" s="521"/>
      <c r="C7655" s="525"/>
      <c r="D7655" s="521"/>
      <c r="E7655" s="521"/>
      <c r="F7655" s="526"/>
      <c r="G7655" s="521"/>
    </row>
    <row r="7656" spans="1:7">
      <c r="A7656" s="521"/>
      <c r="B7656" s="521"/>
      <c r="C7656" s="525"/>
      <c r="D7656" s="521"/>
      <c r="E7656" s="521"/>
      <c r="F7656" s="526"/>
      <c r="G7656" s="521"/>
    </row>
    <row r="7657" spans="1:7">
      <c r="A7657" s="521"/>
      <c r="B7657" s="521"/>
      <c r="C7657" s="525"/>
      <c r="D7657" s="521"/>
      <c r="E7657" s="521"/>
      <c r="F7657" s="526"/>
      <c r="G7657" s="521"/>
    </row>
    <row r="7658" spans="1:7">
      <c r="A7658" s="521"/>
      <c r="B7658" s="521"/>
      <c r="C7658" s="525"/>
      <c r="D7658" s="521"/>
      <c r="E7658" s="521"/>
      <c r="F7658" s="526"/>
      <c r="G7658" s="521"/>
    </row>
    <row r="7659" spans="1:7">
      <c r="A7659" s="521"/>
      <c r="B7659" s="521"/>
      <c r="C7659" s="525"/>
      <c r="D7659" s="521"/>
      <c r="E7659" s="521"/>
      <c r="F7659" s="526"/>
      <c r="G7659" s="521"/>
    </row>
    <row r="7660" spans="1:7">
      <c r="A7660" s="521"/>
      <c r="B7660" s="521"/>
      <c r="C7660" s="525"/>
      <c r="D7660" s="521"/>
      <c r="E7660" s="521"/>
      <c r="F7660" s="526"/>
      <c r="G7660" s="521"/>
    </row>
    <row r="7661" spans="1:7">
      <c r="A7661" s="521"/>
      <c r="B7661" s="521"/>
      <c r="C7661" s="525"/>
      <c r="D7661" s="521"/>
      <c r="E7661" s="521"/>
      <c r="F7661" s="526"/>
      <c r="G7661" s="521"/>
    </row>
    <row r="7662" spans="1:7">
      <c r="A7662" s="521"/>
      <c r="B7662" s="521"/>
      <c r="C7662" s="525"/>
      <c r="D7662" s="521"/>
      <c r="E7662" s="521"/>
      <c r="F7662" s="526"/>
      <c r="G7662" s="521"/>
    </row>
    <row r="7663" spans="1:7">
      <c r="A7663" s="521"/>
      <c r="B7663" s="521"/>
      <c r="C7663" s="525"/>
      <c r="D7663" s="521"/>
      <c r="E7663" s="521"/>
      <c r="F7663" s="526"/>
      <c r="G7663" s="521"/>
    </row>
    <row r="7664" spans="1:7">
      <c r="A7664" s="521"/>
      <c r="B7664" s="521"/>
      <c r="C7664" s="525"/>
      <c r="D7664" s="521"/>
      <c r="E7664" s="521"/>
      <c r="F7664" s="526"/>
      <c r="G7664" s="521"/>
    </row>
    <row r="7665" spans="1:7">
      <c r="A7665" s="521"/>
      <c r="B7665" s="521"/>
      <c r="C7665" s="525"/>
      <c r="D7665" s="521"/>
      <c r="E7665" s="521"/>
      <c r="F7665" s="526"/>
      <c r="G7665" s="521"/>
    </row>
    <row r="7666" spans="1:7">
      <c r="A7666" s="521"/>
      <c r="B7666" s="521"/>
      <c r="C7666" s="525"/>
      <c r="D7666" s="521"/>
      <c r="E7666" s="521"/>
      <c r="F7666" s="526"/>
      <c r="G7666" s="521"/>
    </row>
    <row r="7667" spans="1:7">
      <c r="A7667" s="521"/>
      <c r="B7667" s="521"/>
      <c r="C7667" s="525"/>
      <c r="D7667" s="521"/>
      <c r="E7667" s="521"/>
      <c r="F7667" s="526"/>
      <c r="G7667" s="521"/>
    </row>
    <row r="7668" spans="1:7">
      <c r="A7668" s="521"/>
      <c r="B7668" s="521"/>
      <c r="C7668" s="525"/>
      <c r="D7668" s="521"/>
      <c r="E7668" s="521"/>
      <c r="F7668" s="526"/>
      <c r="G7668" s="521"/>
    </row>
    <row r="7669" spans="1:7">
      <c r="A7669" s="521"/>
      <c r="B7669" s="521"/>
      <c r="C7669" s="525"/>
      <c r="D7669" s="521"/>
      <c r="E7669" s="521"/>
      <c r="F7669" s="526"/>
      <c r="G7669" s="521"/>
    </row>
    <row r="7670" spans="1:7">
      <c r="A7670" s="521"/>
      <c r="B7670" s="521"/>
      <c r="C7670" s="525"/>
      <c r="D7670" s="521"/>
      <c r="E7670" s="521"/>
      <c r="F7670" s="526"/>
      <c r="G7670" s="521"/>
    </row>
    <row r="7671" spans="1:7">
      <c r="A7671" s="521"/>
      <c r="B7671" s="521"/>
      <c r="C7671" s="525"/>
      <c r="D7671" s="521"/>
      <c r="E7671" s="521"/>
      <c r="F7671" s="526"/>
      <c r="G7671" s="521"/>
    </row>
    <row r="7672" spans="1:7">
      <c r="A7672" s="521"/>
      <c r="B7672" s="521"/>
      <c r="C7672" s="525"/>
      <c r="D7672" s="521"/>
      <c r="E7672" s="521"/>
      <c r="F7672" s="526"/>
      <c r="G7672" s="521"/>
    </row>
    <row r="7673" spans="1:7">
      <c r="A7673" s="521"/>
      <c r="B7673" s="521"/>
      <c r="C7673" s="525"/>
      <c r="D7673" s="521"/>
      <c r="E7673" s="521"/>
      <c r="F7673" s="526"/>
      <c r="G7673" s="521"/>
    </row>
    <row r="7674" spans="1:7">
      <c r="A7674" s="521"/>
      <c r="B7674" s="521"/>
      <c r="C7674" s="525"/>
      <c r="D7674" s="521"/>
      <c r="E7674" s="521"/>
      <c r="F7674" s="526"/>
      <c r="G7674" s="521"/>
    </row>
    <row r="7675" spans="1:7">
      <c r="A7675" s="521"/>
      <c r="B7675" s="521"/>
      <c r="C7675" s="525"/>
      <c r="D7675" s="521"/>
      <c r="E7675" s="521"/>
      <c r="F7675" s="526"/>
      <c r="G7675" s="521"/>
    </row>
    <row r="7676" spans="1:7">
      <c r="A7676" s="521"/>
      <c r="B7676" s="521"/>
      <c r="C7676" s="525"/>
      <c r="D7676" s="521"/>
      <c r="E7676" s="521"/>
      <c r="F7676" s="526"/>
      <c r="G7676" s="521"/>
    </row>
    <row r="7677" spans="1:7">
      <c r="A7677" s="521"/>
      <c r="B7677" s="521"/>
      <c r="C7677" s="525"/>
      <c r="D7677" s="521"/>
      <c r="E7677" s="521"/>
      <c r="F7677" s="526"/>
      <c r="G7677" s="521"/>
    </row>
    <row r="7678" spans="1:7">
      <c r="A7678" s="521"/>
      <c r="B7678" s="521"/>
      <c r="C7678" s="525"/>
      <c r="D7678" s="521"/>
      <c r="E7678" s="521"/>
      <c r="F7678" s="526"/>
      <c r="G7678" s="521"/>
    </row>
    <row r="7679" spans="1:7">
      <c r="A7679" s="521"/>
      <c r="B7679" s="521"/>
      <c r="C7679" s="525"/>
      <c r="D7679" s="521"/>
      <c r="E7679" s="521"/>
      <c r="F7679" s="526"/>
      <c r="G7679" s="521"/>
    </row>
    <row r="7680" spans="1:7">
      <c r="A7680" s="521"/>
      <c r="B7680" s="521"/>
      <c r="C7680" s="525"/>
      <c r="D7680" s="521"/>
      <c r="E7680" s="521"/>
      <c r="F7680" s="526"/>
      <c r="G7680" s="521"/>
    </row>
    <row r="7681" spans="1:7">
      <c r="A7681" s="521"/>
      <c r="B7681" s="521"/>
      <c r="C7681" s="525"/>
      <c r="D7681" s="521"/>
      <c r="E7681" s="521"/>
      <c r="F7681" s="526"/>
      <c r="G7681" s="521"/>
    </row>
    <row r="7682" spans="1:7">
      <c r="A7682" s="521"/>
      <c r="B7682" s="521"/>
      <c r="C7682" s="525"/>
      <c r="D7682" s="521"/>
      <c r="E7682" s="521"/>
      <c r="F7682" s="526"/>
      <c r="G7682" s="521"/>
    </row>
    <row r="7683" spans="1:7">
      <c r="A7683" s="521"/>
      <c r="B7683" s="521"/>
      <c r="C7683" s="525"/>
      <c r="D7683" s="521"/>
      <c r="E7683" s="521"/>
      <c r="F7683" s="526"/>
      <c r="G7683" s="521"/>
    </row>
    <row r="7684" spans="1:7">
      <c r="A7684" s="521"/>
      <c r="B7684" s="521"/>
      <c r="C7684" s="525"/>
      <c r="D7684" s="521"/>
      <c r="E7684" s="521"/>
      <c r="F7684" s="526"/>
      <c r="G7684" s="521"/>
    </row>
    <row r="7685" spans="1:7">
      <c r="A7685" s="521"/>
      <c r="B7685" s="521"/>
      <c r="C7685" s="525"/>
      <c r="D7685" s="521"/>
      <c r="E7685" s="521"/>
      <c r="F7685" s="526"/>
      <c r="G7685" s="521"/>
    </row>
    <row r="7686" spans="1:7">
      <c r="A7686" s="521"/>
      <c r="B7686" s="521"/>
      <c r="C7686" s="525"/>
      <c r="D7686" s="521"/>
      <c r="E7686" s="521"/>
      <c r="F7686" s="526"/>
      <c r="G7686" s="521"/>
    </row>
    <row r="7687" spans="1:7">
      <c r="A7687" s="521"/>
      <c r="B7687" s="521"/>
      <c r="C7687" s="525"/>
      <c r="D7687" s="521"/>
      <c r="E7687" s="521"/>
      <c r="F7687" s="526"/>
      <c r="G7687" s="521"/>
    </row>
    <row r="7688" spans="1:7">
      <c r="A7688" s="521"/>
      <c r="B7688" s="521"/>
      <c r="C7688" s="525"/>
      <c r="D7688" s="521"/>
      <c r="E7688" s="521"/>
      <c r="F7688" s="526"/>
      <c r="G7688" s="521"/>
    </row>
    <row r="7689" spans="1:7">
      <c r="A7689" s="521"/>
      <c r="B7689" s="521"/>
      <c r="C7689" s="525"/>
      <c r="D7689" s="521"/>
      <c r="E7689" s="521"/>
      <c r="F7689" s="526"/>
      <c r="G7689" s="521"/>
    </row>
    <row r="7690" spans="1:7">
      <c r="A7690" s="521"/>
      <c r="B7690" s="521"/>
      <c r="C7690" s="525"/>
      <c r="D7690" s="521"/>
      <c r="E7690" s="521"/>
      <c r="F7690" s="526"/>
      <c r="G7690" s="521"/>
    </row>
    <row r="7691" spans="1:7">
      <c r="A7691" s="521"/>
      <c r="B7691" s="521"/>
      <c r="C7691" s="525"/>
      <c r="D7691" s="521"/>
      <c r="E7691" s="521"/>
      <c r="F7691" s="526"/>
      <c r="G7691" s="521"/>
    </row>
    <row r="7692" spans="1:7">
      <c r="A7692" s="521"/>
      <c r="B7692" s="521"/>
      <c r="C7692" s="525"/>
      <c r="D7692" s="521"/>
      <c r="E7692" s="521"/>
      <c r="F7692" s="526"/>
      <c r="G7692" s="521"/>
    </row>
    <row r="7693" spans="1:7">
      <c r="A7693" s="521"/>
      <c r="B7693" s="521"/>
      <c r="C7693" s="525"/>
      <c r="D7693" s="521"/>
      <c r="E7693" s="521"/>
      <c r="F7693" s="526"/>
      <c r="G7693" s="521"/>
    </row>
    <row r="7694" spans="1:7">
      <c r="A7694" s="521"/>
      <c r="B7694" s="521"/>
      <c r="C7694" s="525"/>
      <c r="D7694" s="521"/>
      <c r="E7694" s="521"/>
      <c r="F7694" s="526"/>
      <c r="G7694" s="521"/>
    </row>
    <row r="7695" spans="1:7">
      <c r="A7695" s="521"/>
      <c r="B7695" s="521"/>
      <c r="C7695" s="525"/>
      <c r="D7695" s="521"/>
      <c r="E7695" s="521"/>
      <c r="F7695" s="526"/>
      <c r="G7695" s="521"/>
    </row>
    <row r="7696" spans="1:7">
      <c r="A7696" s="521"/>
      <c r="B7696" s="521"/>
      <c r="C7696" s="525"/>
      <c r="D7696" s="521"/>
      <c r="E7696" s="521"/>
      <c r="F7696" s="526"/>
      <c r="G7696" s="521"/>
    </row>
    <row r="7697" spans="1:7">
      <c r="A7697" s="521"/>
      <c r="B7697" s="521"/>
      <c r="C7697" s="525"/>
      <c r="D7697" s="521"/>
      <c r="E7697" s="521"/>
      <c r="F7697" s="526"/>
      <c r="G7697" s="521"/>
    </row>
    <row r="7698" spans="1:7">
      <c r="A7698" s="521"/>
      <c r="B7698" s="521"/>
      <c r="C7698" s="525"/>
      <c r="D7698" s="521"/>
      <c r="E7698" s="521"/>
      <c r="F7698" s="526"/>
      <c r="G7698" s="521"/>
    </row>
    <row r="7699" spans="1:7">
      <c r="A7699" s="521"/>
      <c r="B7699" s="521"/>
      <c r="C7699" s="525"/>
      <c r="D7699" s="521"/>
      <c r="E7699" s="521"/>
      <c r="F7699" s="526"/>
      <c r="G7699" s="521"/>
    </row>
    <row r="7700" spans="1:7">
      <c r="A7700" s="521"/>
      <c r="B7700" s="521"/>
      <c r="C7700" s="525"/>
      <c r="D7700" s="521"/>
      <c r="E7700" s="521"/>
      <c r="F7700" s="526"/>
      <c r="G7700" s="521"/>
    </row>
    <row r="7701" spans="1:7">
      <c r="A7701" s="521"/>
      <c r="B7701" s="521"/>
      <c r="C7701" s="525"/>
      <c r="D7701" s="521"/>
      <c r="E7701" s="521"/>
      <c r="F7701" s="526"/>
      <c r="G7701" s="521"/>
    </row>
    <row r="7702" spans="1:7">
      <c r="A7702" s="521"/>
      <c r="B7702" s="521"/>
      <c r="C7702" s="525"/>
      <c r="D7702" s="521"/>
      <c r="E7702" s="521"/>
      <c r="F7702" s="526"/>
      <c r="G7702" s="521"/>
    </row>
    <row r="7703" spans="1:7">
      <c r="A7703" s="521"/>
      <c r="B7703" s="521"/>
      <c r="C7703" s="525"/>
      <c r="D7703" s="521"/>
      <c r="E7703" s="521"/>
      <c r="F7703" s="526"/>
      <c r="G7703" s="521"/>
    </row>
    <row r="7704" spans="1:7">
      <c r="A7704" s="521"/>
      <c r="B7704" s="521"/>
      <c r="C7704" s="525"/>
      <c r="D7704" s="521"/>
      <c r="E7704" s="521"/>
      <c r="F7704" s="526"/>
      <c r="G7704" s="521"/>
    </row>
    <row r="7705" spans="1:7">
      <c r="A7705" s="521"/>
      <c r="B7705" s="521"/>
      <c r="C7705" s="525"/>
      <c r="D7705" s="521"/>
      <c r="E7705" s="521"/>
      <c r="F7705" s="526"/>
      <c r="G7705" s="521"/>
    </row>
    <row r="7706" spans="1:7">
      <c r="A7706" s="521"/>
      <c r="B7706" s="521"/>
      <c r="C7706" s="525"/>
      <c r="D7706" s="521"/>
      <c r="E7706" s="521"/>
      <c r="F7706" s="526"/>
      <c r="G7706" s="521"/>
    </row>
    <row r="7707" spans="1:7">
      <c r="A7707" s="521"/>
      <c r="B7707" s="521"/>
      <c r="C7707" s="525"/>
      <c r="D7707" s="521"/>
      <c r="E7707" s="521"/>
      <c r="F7707" s="526"/>
      <c r="G7707" s="521"/>
    </row>
    <row r="7708" spans="1:7">
      <c r="A7708" s="521"/>
      <c r="B7708" s="521"/>
      <c r="C7708" s="525"/>
      <c r="D7708" s="521"/>
      <c r="E7708" s="521"/>
      <c r="F7708" s="526"/>
      <c r="G7708" s="521"/>
    </row>
    <row r="7709" spans="1:7">
      <c r="A7709" s="521"/>
      <c r="B7709" s="521"/>
      <c r="C7709" s="525"/>
      <c r="D7709" s="521"/>
      <c r="E7709" s="521"/>
      <c r="F7709" s="526"/>
      <c r="G7709" s="521"/>
    </row>
    <row r="7710" spans="1:7">
      <c r="A7710" s="521"/>
      <c r="B7710" s="521"/>
      <c r="C7710" s="525"/>
      <c r="D7710" s="521"/>
      <c r="E7710" s="521"/>
      <c r="F7710" s="526"/>
      <c r="G7710" s="521"/>
    </row>
    <row r="7711" spans="1:7">
      <c r="A7711" s="521"/>
      <c r="B7711" s="521"/>
      <c r="C7711" s="525"/>
      <c r="D7711" s="521"/>
      <c r="E7711" s="521"/>
      <c r="F7711" s="526"/>
      <c r="G7711" s="521"/>
    </row>
    <row r="7712" spans="1:7">
      <c r="A7712" s="521"/>
      <c r="B7712" s="521"/>
      <c r="C7712" s="525"/>
      <c r="D7712" s="521"/>
      <c r="E7712" s="521"/>
      <c r="F7712" s="526"/>
      <c r="G7712" s="521"/>
    </row>
    <row r="7713" spans="1:7">
      <c r="A7713" s="521"/>
      <c r="B7713" s="521"/>
      <c r="C7713" s="525"/>
      <c r="D7713" s="521"/>
      <c r="E7713" s="521"/>
      <c r="F7713" s="526"/>
      <c r="G7713" s="521"/>
    </row>
    <row r="7714" spans="1:7">
      <c r="A7714" s="521"/>
      <c r="B7714" s="521"/>
      <c r="C7714" s="525"/>
      <c r="D7714" s="521"/>
      <c r="E7714" s="521"/>
      <c r="F7714" s="526"/>
      <c r="G7714" s="521"/>
    </row>
    <row r="7715" spans="1:7">
      <c r="A7715" s="521"/>
      <c r="B7715" s="521"/>
      <c r="C7715" s="525"/>
      <c r="D7715" s="521"/>
      <c r="E7715" s="521"/>
      <c r="F7715" s="526"/>
      <c r="G7715" s="521"/>
    </row>
    <row r="7716" spans="1:7">
      <c r="A7716" s="521"/>
      <c r="B7716" s="521"/>
      <c r="C7716" s="525"/>
      <c r="D7716" s="521"/>
      <c r="E7716" s="521"/>
      <c r="F7716" s="526"/>
      <c r="G7716" s="521"/>
    </row>
    <row r="7717" spans="1:7">
      <c r="A7717" s="521"/>
      <c r="B7717" s="521"/>
      <c r="C7717" s="525"/>
      <c r="D7717" s="521"/>
      <c r="E7717" s="521"/>
      <c r="F7717" s="526"/>
      <c r="G7717" s="521"/>
    </row>
    <row r="7718" spans="1:7">
      <c r="A7718" s="521"/>
      <c r="B7718" s="521"/>
      <c r="C7718" s="525"/>
      <c r="D7718" s="521"/>
      <c r="E7718" s="521"/>
      <c r="F7718" s="526"/>
      <c r="G7718" s="521"/>
    </row>
    <row r="7719" spans="1:7">
      <c r="A7719" s="521"/>
      <c r="B7719" s="521"/>
      <c r="C7719" s="525"/>
      <c r="D7719" s="521"/>
      <c r="E7719" s="521"/>
      <c r="F7719" s="526"/>
      <c r="G7719" s="521"/>
    </row>
    <row r="7720" spans="1:7">
      <c r="A7720" s="521"/>
      <c r="B7720" s="521"/>
      <c r="C7720" s="525"/>
      <c r="D7720" s="521"/>
      <c r="E7720" s="521"/>
      <c r="F7720" s="526"/>
      <c r="G7720" s="521"/>
    </row>
    <row r="7721" spans="1:7">
      <c r="A7721" s="521"/>
      <c r="B7721" s="521"/>
      <c r="C7721" s="525"/>
      <c r="D7721" s="521"/>
      <c r="E7721" s="521"/>
      <c r="F7721" s="526"/>
      <c r="G7721" s="521"/>
    </row>
    <row r="7722" spans="1:7">
      <c r="A7722" s="521"/>
      <c r="B7722" s="521"/>
      <c r="C7722" s="525"/>
      <c r="D7722" s="521"/>
      <c r="E7722" s="521"/>
      <c r="F7722" s="526"/>
      <c r="G7722" s="521"/>
    </row>
    <row r="7723" spans="1:7">
      <c r="A7723" s="521"/>
      <c r="B7723" s="521"/>
      <c r="C7723" s="525"/>
      <c r="D7723" s="521"/>
      <c r="E7723" s="521"/>
      <c r="F7723" s="526"/>
      <c r="G7723" s="521"/>
    </row>
    <row r="7724" spans="1:7">
      <c r="A7724" s="521"/>
      <c r="B7724" s="521"/>
      <c r="C7724" s="525"/>
      <c r="D7724" s="521"/>
      <c r="E7724" s="521"/>
      <c r="F7724" s="526"/>
      <c r="G7724" s="521"/>
    </row>
    <row r="7725" spans="1:7">
      <c r="A7725" s="521"/>
      <c r="B7725" s="521"/>
      <c r="C7725" s="525"/>
      <c r="D7725" s="521"/>
      <c r="E7725" s="521"/>
      <c r="F7725" s="526"/>
      <c r="G7725" s="521"/>
    </row>
    <row r="7726" spans="1:7">
      <c r="A7726" s="521"/>
      <c r="B7726" s="521"/>
      <c r="C7726" s="525"/>
      <c r="D7726" s="521"/>
      <c r="E7726" s="521"/>
      <c r="F7726" s="526"/>
      <c r="G7726" s="521"/>
    </row>
    <row r="7727" spans="1:7">
      <c r="A7727" s="521"/>
      <c r="B7727" s="521"/>
      <c r="C7727" s="525"/>
      <c r="D7727" s="521"/>
      <c r="E7727" s="521"/>
      <c r="F7727" s="526"/>
      <c r="G7727" s="521"/>
    </row>
    <row r="7728" spans="1:7">
      <c r="A7728" s="521"/>
      <c r="B7728" s="521"/>
      <c r="C7728" s="525"/>
      <c r="D7728" s="521"/>
      <c r="E7728" s="521"/>
      <c r="F7728" s="526"/>
      <c r="G7728" s="521"/>
    </row>
    <row r="7729" spans="1:7">
      <c r="A7729" s="521"/>
      <c r="B7729" s="521"/>
      <c r="C7729" s="525"/>
      <c r="D7729" s="521"/>
      <c r="E7729" s="521"/>
      <c r="F7729" s="526"/>
      <c r="G7729" s="521"/>
    </row>
    <row r="7730" spans="1:7">
      <c r="A7730" s="521"/>
      <c r="B7730" s="521"/>
      <c r="C7730" s="525"/>
      <c r="D7730" s="521"/>
      <c r="E7730" s="521"/>
      <c r="F7730" s="526"/>
      <c r="G7730" s="521"/>
    </row>
    <row r="7731" spans="1:7">
      <c r="A7731" s="521"/>
      <c r="B7731" s="521"/>
      <c r="C7731" s="525"/>
      <c r="D7731" s="521"/>
      <c r="E7731" s="521"/>
      <c r="F7731" s="526"/>
      <c r="G7731" s="521"/>
    </row>
    <row r="7732" spans="1:7">
      <c r="A7732" s="521"/>
      <c r="B7732" s="521"/>
      <c r="C7732" s="525"/>
      <c r="D7732" s="521"/>
      <c r="E7732" s="521"/>
      <c r="F7732" s="526"/>
      <c r="G7732" s="521"/>
    </row>
    <row r="7733" spans="1:7">
      <c r="A7733" s="521"/>
      <c r="B7733" s="521"/>
      <c r="C7733" s="525"/>
      <c r="D7733" s="521"/>
      <c r="E7733" s="521"/>
      <c r="F7733" s="526"/>
      <c r="G7733" s="521"/>
    </row>
    <row r="7734" spans="1:7">
      <c r="A7734" s="521"/>
      <c r="B7734" s="521"/>
      <c r="C7734" s="525"/>
      <c r="D7734" s="521"/>
      <c r="E7734" s="521"/>
      <c r="F7734" s="526"/>
      <c r="G7734" s="521"/>
    </row>
    <row r="7735" spans="1:7">
      <c r="A7735" s="521"/>
      <c r="B7735" s="521"/>
      <c r="C7735" s="525"/>
      <c r="D7735" s="521"/>
      <c r="E7735" s="521"/>
      <c r="F7735" s="526"/>
      <c r="G7735" s="521"/>
    </row>
    <row r="7736" spans="1:7">
      <c r="A7736" s="521"/>
      <c r="B7736" s="521"/>
      <c r="C7736" s="525"/>
      <c r="D7736" s="521"/>
      <c r="E7736" s="521"/>
      <c r="F7736" s="526"/>
      <c r="G7736" s="521"/>
    </row>
    <row r="7737" spans="1:7">
      <c r="A7737" s="521"/>
      <c r="B7737" s="521"/>
      <c r="C7737" s="525"/>
      <c r="D7737" s="521"/>
      <c r="E7737" s="521"/>
      <c r="F7737" s="526"/>
      <c r="G7737" s="521"/>
    </row>
    <row r="7738" spans="1:7">
      <c r="A7738" s="521"/>
      <c r="B7738" s="521"/>
      <c r="C7738" s="525"/>
      <c r="D7738" s="521"/>
      <c r="E7738" s="521"/>
      <c r="F7738" s="526"/>
      <c r="G7738" s="521"/>
    </row>
    <row r="7739" spans="1:7">
      <c r="A7739" s="521"/>
      <c r="B7739" s="521"/>
      <c r="C7739" s="525"/>
      <c r="D7739" s="521"/>
      <c r="E7739" s="521"/>
      <c r="F7739" s="526"/>
      <c r="G7739" s="521"/>
    </row>
    <row r="7740" spans="1:7">
      <c r="A7740" s="521"/>
      <c r="B7740" s="521"/>
      <c r="C7740" s="525"/>
      <c r="D7740" s="521"/>
      <c r="E7740" s="521"/>
      <c r="F7740" s="526"/>
      <c r="G7740" s="521"/>
    </row>
    <row r="7741" spans="1:7">
      <c r="A7741" s="521"/>
      <c r="B7741" s="521"/>
      <c r="C7741" s="525"/>
      <c r="D7741" s="521"/>
      <c r="E7741" s="521"/>
      <c r="F7741" s="526"/>
      <c r="G7741" s="521"/>
    </row>
    <row r="7742" spans="1:7">
      <c r="A7742" s="521"/>
      <c r="B7742" s="521"/>
      <c r="C7742" s="525"/>
      <c r="D7742" s="521"/>
      <c r="E7742" s="521"/>
      <c r="F7742" s="526"/>
      <c r="G7742" s="521"/>
    </row>
    <row r="7743" spans="1:7">
      <c r="A7743" s="521"/>
      <c r="B7743" s="521"/>
      <c r="C7743" s="525"/>
      <c r="D7743" s="521"/>
      <c r="E7743" s="521"/>
      <c r="F7743" s="526"/>
      <c r="G7743" s="521"/>
    </row>
    <row r="7744" spans="1:7">
      <c r="A7744" s="521"/>
      <c r="B7744" s="521"/>
      <c r="C7744" s="525"/>
      <c r="D7744" s="521"/>
      <c r="E7744" s="521"/>
      <c r="F7744" s="526"/>
      <c r="G7744" s="521"/>
    </row>
    <row r="7745" spans="1:7">
      <c r="A7745" s="521"/>
      <c r="B7745" s="521"/>
      <c r="C7745" s="525"/>
      <c r="D7745" s="521"/>
      <c r="E7745" s="521"/>
      <c r="F7745" s="526"/>
      <c r="G7745" s="521"/>
    </row>
    <row r="7746" spans="1:7">
      <c r="A7746" s="521"/>
      <c r="B7746" s="521"/>
      <c r="C7746" s="525"/>
      <c r="D7746" s="521"/>
      <c r="E7746" s="521"/>
      <c r="F7746" s="526"/>
      <c r="G7746" s="521"/>
    </row>
    <row r="7747" spans="1:7">
      <c r="A7747" s="521"/>
      <c r="B7747" s="521"/>
      <c r="C7747" s="525"/>
      <c r="D7747" s="521"/>
      <c r="E7747" s="521"/>
      <c r="F7747" s="526"/>
      <c r="G7747" s="521"/>
    </row>
    <row r="7748" spans="1:7">
      <c r="A7748" s="521"/>
      <c r="B7748" s="521"/>
      <c r="C7748" s="525"/>
      <c r="D7748" s="521"/>
      <c r="E7748" s="521"/>
      <c r="F7748" s="526"/>
      <c r="G7748" s="521"/>
    </row>
    <row r="7749" spans="1:7">
      <c r="A7749" s="521"/>
      <c r="B7749" s="521"/>
      <c r="C7749" s="525"/>
      <c r="D7749" s="521"/>
      <c r="E7749" s="521"/>
      <c r="F7749" s="526"/>
      <c r="G7749" s="521"/>
    </row>
    <row r="7750" spans="1:7">
      <c r="A7750" s="521"/>
      <c r="B7750" s="521"/>
      <c r="C7750" s="525"/>
      <c r="D7750" s="521"/>
      <c r="E7750" s="521"/>
      <c r="F7750" s="526"/>
      <c r="G7750" s="521"/>
    </row>
    <row r="7751" spans="1:7">
      <c r="A7751" s="521"/>
      <c r="B7751" s="521"/>
      <c r="C7751" s="525"/>
      <c r="D7751" s="521"/>
      <c r="E7751" s="521"/>
      <c r="F7751" s="526"/>
      <c r="G7751" s="521"/>
    </row>
    <row r="7752" spans="1:7">
      <c r="A7752" s="521"/>
      <c r="B7752" s="521"/>
      <c r="C7752" s="525"/>
      <c r="D7752" s="521"/>
      <c r="E7752" s="521"/>
      <c r="F7752" s="526"/>
      <c r="G7752" s="521"/>
    </row>
    <row r="7753" spans="1:7">
      <c r="A7753" s="521"/>
      <c r="B7753" s="521"/>
      <c r="C7753" s="525"/>
      <c r="D7753" s="521"/>
      <c r="E7753" s="521"/>
      <c r="F7753" s="526"/>
      <c r="G7753" s="521"/>
    </row>
    <row r="7754" spans="1:7">
      <c r="A7754" s="521"/>
      <c r="B7754" s="521"/>
      <c r="C7754" s="525"/>
      <c r="D7754" s="521"/>
      <c r="E7754" s="521"/>
      <c r="F7754" s="526"/>
      <c r="G7754" s="521"/>
    </row>
    <row r="7755" spans="1:7">
      <c r="A7755" s="521"/>
      <c r="B7755" s="521"/>
      <c r="C7755" s="525"/>
      <c r="D7755" s="521"/>
      <c r="E7755" s="521"/>
      <c r="F7755" s="526"/>
      <c r="G7755" s="521"/>
    </row>
    <row r="7756" spans="1:7">
      <c r="A7756" s="521"/>
      <c r="B7756" s="521"/>
      <c r="C7756" s="525"/>
      <c r="D7756" s="521"/>
      <c r="E7756" s="521"/>
      <c r="F7756" s="526"/>
      <c r="G7756" s="521"/>
    </row>
    <row r="7757" spans="1:7">
      <c r="A7757" s="521"/>
      <c r="B7757" s="521"/>
      <c r="C7757" s="525"/>
      <c r="D7757" s="521"/>
      <c r="E7757" s="521"/>
      <c r="F7757" s="526"/>
      <c r="G7757" s="521"/>
    </row>
    <row r="7758" spans="1:7">
      <c r="A7758" s="521"/>
      <c r="B7758" s="521"/>
      <c r="C7758" s="525"/>
      <c r="D7758" s="521"/>
      <c r="E7758" s="521"/>
      <c r="F7758" s="526"/>
      <c r="G7758" s="521"/>
    </row>
    <row r="7759" spans="1:7">
      <c r="A7759" s="521"/>
      <c r="B7759" s="521"/>
      <c r="C7759" s="525"/>
      <c r="D7759" s="521"/>
      <c r="E7759" s="521"/>
      <c r="F7759" s="526"/>
      <c r="G7759" s="521"/>
    </row>
    <row r="7760" spans="1:7">
      <c r="A7760" s="521"/>
      <c r="B7760" s="521"/>
      <c r="C7760" s="525"/>
      <c r="D7760" s="521"/>
      <c r="E7760" s="521"/>
      <c r="F7760" s="526"/>
      <c r="G7760" s="521"/>
    </row>
    <row r="7761" spans="1:7">
      <c r="A7761" s="521"/>
      <c r="B7761" s="521"/>
      <c r="C7761" s="525"/>
      <c r="D7761" s="521"/>
      <c r="E7761" s="521"/>
      <c r="F7761" s="526"/>
      <c r="G7761" s="521"/>
    </row>
    <row r="7762" spans="1:7">
      <c r="A7762" s="521"/>
      <c r="B7762" s="521"/>
      <c r="C7762" s="525"/>
      <c r="D7762" s="521"/>
      <c r="E7762" s="521"/>
      <c r="F7762" s="526"/>
      <c r="G7762" s="521"/>
    </row>
    <row r="7763" spans="1:7">
      <c r="A7763" s="521"/>
      <c r="B7763" s="521"/>
      <c r="C7763" s="525"/>
      <c r="D7763" s="521"/>
      <c r="E7763" s="521"/>
      <c r="F7763" s="526"/>
      <c r="G7763" s="521"/>
    </row>
    <row r="7764" spans="1:7">
      <c r="A7764" s="521"/>
      <c r="B7764" s="521"/>
      <c r="C7764" s="525"/>
      <c r="D7764" s="521"/>
      <c r="E7764" s="521"/>
      <c r="F7764" s="526"/>
      <c r="G7764" s="521"/>
    </row>
    <row r="7765" spans="1:7">
      <c r="A7765" s="521"/>
      <c r="B7765" s="521"/>
      <c r="C7765" s="525"/>
      <c r="D7765" s="521"/>
      <c r="E7765" s="521"/>
      <c r="F7765" s="526"/>
      <c r="G7765" s="521"/>
    </row>
    <row r="7766" spans="1:7">
      <c r="A7766" s="521"/>
      <c r="B7766" s="521"/>
      <c r="C7766" s="525"/>
      <c r="D7766" s="521"/>
      <c r="E7766" s="521"/>
      <c r="F7766" s="526"/>
      <c r="G7766" s="521"/>
    </row>
    <row r="7767" spans="1:7">
      <c r="A7767" s="521"/>
      <c r="B7767" s="521"/>
      <c r="C7767" s="525"/>
      <c r="D7767" s="521"/>
      <c r="E7767" s="521"/>
      <c r="F7767" s="526"/>
      <c r="G7767" s="521"/>
    </row>
    <row r="7768" spans="1:7">
      <c r="A7768" s="521"/>
      <c r="B7768" s="521"/>
      <c r="C7768" s="525"/>
      <c r="D7768" s="521"/>
      <c r="E7768" s="521"/>
      <c r="F7768" s="526"/>
      <c r="G7768" s="521"/>
    </row>
    <row r="7769" spans="1:7">
      <c r="A7769" s="521"/>
      <c r="B7769" s="521"/>
      <c r="C7769" s="525"/>
      <c r="D7769" s="521"/>
      <c r="E7769" s="521"/>
      <c r="F7769" s="526"/>
      <c r="G7769" s="521"/>
    </row>
    <row r="7770" spans="1:7">
      <c r="A7770" s="521"/>
      <c r="B7770" s="521"/>
      <c r="C7770" s="525"/>
      <c r="D7770" s="521"/>
      <c r="E7770" s="521"/>
      <c r="F7770" s="526"/>
      <c r="G7770" s="521"/>
    </row>
    <row r="7771" spans="1:7">
      <c r="A7771" s="521"/>
      <c r="B7771" s="521"/>
      <c r="C7771" s="525"/>
      <c r="D7771" s="521"/>
      <c r="E7771" s="521"/>
      <c r="F7771" s="526"/>
      <c r="G7771" s="521"/>
    </row>
    <row r="7772" spans="1:7">
      <c r="A7772" s="521"/>
      <c r="B7772" s="521"/>
      <c r="C7772" s="525"/>
      <c r="D7772" s="521"/>
      <c r="E7772" s="521"/>
      <c r="F7772" s="526"/>
      <c r="G7772" s="521"/>
    </row>
    <row r="7773" spans="1:7">
      <c r="A7773" s="521"/>
      <c r="B7773" s="521"/>
      <c r="C7773" s="525"/>
      <c r="D7773" s="521"/>
      <c r="E7773" s="521"/>
      <c r="F7773" s="526"/>
      <c r="G7773" s="521"/>
    </row>
    <row r="7774" spans="1:7">
      <c r="A7774" s="521"/>
      <c r="B7774" s="521"/>
      <c r="C7774" s="525"/>
      <c r="D7774" s="521"/>
      <c r="E7774" s="521"/>
      <c r="F7774" s="526"/>
      <c r="G7774" s="521"/>
    </row>
    <row r="7775" spans="1:7">
      <c r="A7775" s="521"/>
      <c r="B7775" s="521"/>
      <c r="C7775" s="525"/>
      <c r="D7775" s="521"/>
      <c r="E7775" s="521"/>
      <c r="F7775" s="526"/>
      <c r="G7775" s="521"/>
    </row>
    <row r="7776" spans="1:7">
      <c r="A7776" s="521"/>
      <c r="B7776" s="521"/>
      <c r="C7776" s="525"/>
      <c r="D7776" s="521"/>
      <c r="E7776" s="521"/>
      <c r="F7776" s="526"/>
      <c r="G7776" s="521"/>
    </row>
    <row r="7777" spans="1:7">
      <c r="A7777" s="521"/>
      <c r="B7777" s="521"/>
      <c r="C7777" s="525"/>
      <c r="D7777" s="521"/>
      <c r="E7777" s="521"/>
      <c r="F7777" s="526"/>
      <c r="G7777" s="521"/>
    </row>
    <row r="7778" spans="1:7">
      <c r="A7778" s="521"/>
      <c r="B7778" s="521"/>
      <c r="C7778" s="525"/>
      <c r="D7778" s="521"/>
      <c r="E7778" s="521"/>
      <c r="F7778" s="526"/>
      <c r="G7778" s="521"/>
    </row>
    <row r="7779" spans="1:7">
      <c r="A7779" s="521"/>
      <c r="B7779" s="521"/>
      <c r="C7779" s="525"/>
      <c r="D7779" s="521"/>
      <c r="E7779" s="521"/>
      <c r="F7779" s="526"/>
      <c r="G7779" s="521"/>
    </row>
    <row r="7780" spans="1:7">
      <c r="A7780" s="521"/>
      <c r="B7780" s="521"/>
      <c r="C7780" s="525"/>
      <c r="D7780" s="521"/>
      <c r="E7780" s="521"/>
      <c r="F7780" s="526"/>
      <c r="G7780" s="521"/>
    </row>
    <row r="7781" spans="1:7">
      <c r="A7781" s="521"/>
      <c r="B7781" s="521"/>
      <c r="C7781" s="525"/>
      <c r="D7781" s="521"/>
      <c r="E7781" s="521"/>
      <c r="F7781" s="526"/>
      <c r="G7781" s="521"/>
    </row>
    <row r="7782" spans="1:7">
      <c r="A7782" s="521"/>
      <c r="B7782" s="521"/>
      <c r="C7782" s="525"/>
      <c r="D7782" s="521"/>
      <c r="E7782" s="521"/>
      <c r="F7782" s="526"/>
      <c r="G7782" s="521"/>
    </row>
    <row r="7783" spans="1:7">
      <c r="A7783" s="521"/>
      <c r="B7783" s="521"/>
      <c r="C7783" s="525"/>
      <c r="D7783" s="521"/>
      <c r="E7783" s="521"/>
      <c r="F7783" s="526"/>
      <c r="G7783" s="521"/>
    </row>
    <row r="7784" spans="1:7">
      <c r="A7784" s="521"/>
      <c r="B7784" s="521"/>
      <c r="C7784" s="525"/>
      <c r="D7784" s="521"/>
      <c r="E7784" s="521"/>
      <c r="F7784" s="526"/>
      <c r="G7784" s="521"/>
    </row>
    <row r="7785" spans="1:7">
      <c r="A7785" s="521"/>
      <c r="B7785" s="521"/>
      <c r="C7785" s="525"/>
      <c r="D7785" s="521"/>
      <c r="E7785" s="521"/>
      <c r="F7785" s="526"/>
      <c r="G7785" s="521"/>
    </row>
    <row r="7786" spans="1:7">
      <c r="A7786" s="521"/>
      <c r="B7786" s="521"/>
      <c r="C7786" s="525"/>
      <c r="D7786" s="521"/>
      <c r="E7786" s="521"/>
      <c r="F7786" s="526"/>
      <c r="G7786" s="521"/>
    </row>
    <row r="7787" spans="1:7">
      <c r="A7787" s="521"/>
      <c r="B7787" s="521"/>
      <c r="C7787" s="525"/>
      <c r="D7787" s="521"/>
      <c r="E7787" s="521"/>
      <c r="F7787" s="526"/>
      <c r="G7787" s="521"/>
    </row>
    <row r="7788" spans="1:7">
      <c r="A7788" s="521"/>
      <c r="B7788" s="521"/>
      <c r="C7788" s="525"/>
      <c r="D7788" s="521"/>
      <c r="E7788" s="521"/>
      <c r="F7788" s="526"/>
      <c r="G7788" s="521"/>
    </row>
    <row r="7789" spans="1:7">
      <c r="A7789" s="521"/>
      <c r="B7789" s="521"/>
      <c r="C7789" s="525"/>
      <c r="D7789" s="521"/>
      <c r="E7789" s="521"/>
      <c r="F7789" s="526"/>
      <c r="G7789" s="521"/>
    </row>
    <row r="7790" spans="1:7">
      <c r="A7790" s="521"/>
      <c r="B7790" s="521"/>
      <c r="C7790" s="525"/>
      <c r="D7790" s="521"/>
      <c r="E7790" s="521"/>
      <c r="F7790" s="526"/>
      <c r="G7790" s="521"/>
    </row>
    <row r="7791" spans="1:7">
      <c r="A7791" s="521"/>
      <c r="B7791" s="521"/>
      <c r="C7791" s="525"/>
      <c r="D7791" s="521"/>
      <c r="E7791" s="521"/>
      <c r="F7791" s="526"/>
      <c r="G7791" s="521"/>
    </row>
    <row r="7792" spans="1:7">
      <c r="A7792" s="521"/>
      <c r="B7792" s="521"/>
      <c r="C7792" s="525"/>
      <c r="D7792" s="521"/>
      <c r="E7792" s="521"/>
      <c r="F7792" s="526"/>
      <c r="G7792" s="521"/>
    </row>
    <row r="7793" spans="1:7">
      <c r="A7793" s="521"/>
      <c r="B7793" s="521"/>
      <c r="C7793" s="525"/>
      <c r="D7793" s="521"/>
      <c r="E7793" s="521"/>
      <c r="F7793" s="526"/>
      <c r="G7793" s="521"/>
    </row>
    <row r="7794" spans="1:7">
      <c r="A7794" s="521"/>
      <c r="B7794" s="521"/>
      <c r="C7794" s="525"/>
      <c r="D7794" s="521"/>
      <c r="E7794" s="521"/>
      <c r="F7794" s="526"/>
      <c r="G7794" s="521"/>
    </row>
    <row r="7795" spans="1:7">
      <c r="A7795" s="521"/>
      <c r="B7795" s="521"/>
      <c r="C7795" s="525"/>
      <c r="D7795" s="521"/>
      <c r="E7795" s="521"/>
      <c r="F7795" s="526"/>
      <c r="G7795" s="521"/>
    </row>
    <row r="7796" spans="1:7">
      <c r="A7796" s="521"/>
      <c r="B7796" s="521"/>
      <c r="C7796" s="525"/>
      <c r="D7796" s="521"/>
      <c r="E7796" s="521"/>
      <c r="F7796" s="526"/>
      <c r="G7796" s="521"/>
    </row>
    <row r="7797" spans="1:7">
      <c r="A7797" s="521"/>
      <c r="B7797" s="521"/>
      <c r="C7797" s="525"/>
      <c r="D7797" s="521"/>
      <c r="E7797" s="521"/>
      <c r="F7797" s="526"/>
      <c r="G7797" s="521"/>
    </row>
    <row r="7798" spans="1:7">
      <c r="A7798" s="521"/>
      <c r="B7798" s="521"/>
      <c r="C7798" s="525"/>
      <c r="D7798" s="521"/>
      <c r="E7798" s="521"/>
      <c r="F7798" s="526"/>
      <c r="G7798" s="521"/>
    </row>
    <row r="7799" spans="1:7">
      <c r="A7799" s="521"/>
      <c r="B7799" s="521"/>
      <c r="C7799" s="525"/>
      <c r="D7799" s="521"/>
      <c r="E7799" s="521"/>
      <c r="F7799" s="526"/>
      <c r="G7799" s="521"/>
    </row>
    <row r="7800" spans="1:7">
      <c r="A7800" s="521"/>
      <c r="B7800" s="521"/>
      <c r="C7800" s="525"/>
      <c r="D7800" s="521"/>
      <c r="E7800" s="521"/>
      <c r="F7800" s="526"/>
      <c r="G7800" s="521"/>
    </row>
    <row r="7801" spans="1:7">
      <c r="A7801" s="521"/>
      <c r="B7801" s="521"/>
      <c r="C7801" s="525"/>
      <c r="D7801" s="521"/>
      <c r="E7801" s="521"/>
      <c r="F7801" s="526"/>
      <c r="G7801" s="521"/>
    </row>
    <row r="7802" spans="1:7">
      <c r="A7802" s="521"/>
      <c r="B7802" s="521"/>
      <c r="C7802" s="525"/>
      <c r="D7802" s="521"/>
      <c r="E7802" s="521"/>
      <c r="F7802" s="526"/>
      <c r="G7802" s="521"/>
    </row>
    <row r="7803" spans="1:7">
      <c r="A7803" s="521"/>
      <c r="B7803" s="521"/>
      <c r="C7803" s="525"/>
      <c r="D7803" s="521"/>
      <c r="E7803" s="521"/>
      <c r="F7803" s="526"/>
      <c r="G7803" s="521"/>
    </row>
    <row r="7804" spans="1:7">
      <c r="A7804" s="521"/>
      <c r="B7804" s="521"/>
      <c r="C7804" s="525"/>
      <c r="D7804" s="521"/>
      <c r="E7804" s="521"/>
      <c r="F7804" s="526"/>
      <c r="G7804" s="521"/>
    </row>
    <row r="7805" spans="1:7">
      <c r="A7805" s="521"/>
      <c r="B7805" s="521"/>
      <c r="C7805" s="525"/>
      <c r="D7805" s="521"/>
      <c r="E7805" s="521"/>
      <c r="F7805" s="526"/>
      <c r="G7805" s="521"/>
    </row>
    <row r="7806" spans="1:7">
      <c r="A7806" s="521"/>
      <c r="B7806" s="521"/>
      <c r="C7806" s="525"/>
      <c r="D7806" s="521"/>
      <c r="E7806" s="521"/>
      <c r="F7806" s="526"/>
      <c r="G7806" s="521"/>
    </row>
    <row r="7807" spans="1:7">
      <c r="A7807" s="521"/>
      <c r="B7807" s="521"/>
      <c r="C7807" s="525"/>
      <c r="D7807" s="521"/>
      <c r="E7807" s="521"/>
      <c r="F7807" s="526"/>
      <c r="G7807" s="521"/>
    </row>
    <row r="7808" spans="1:7">
      <c r="A7808" s="521"/>
      <c r="B7808" s="521"/>
      <c r="C7808" s="525"/>
      <c r="D7808" s="521"/>
      <c r="E7808" s="521"/>
      <c r="F7808" s="526"/>
      <c r="G7808" s="521"/>
    </row>
    <row r="7809" spans="1:7">
      <c r="A7809" s="521"/>
      <c r="B7809" s="521"/>
      <c r="C7809" s="525"/>
      <c r="D7809" s="521"/>
      <c r="E7809" s="521"/>
      <c r="F7809" s="526"/>
      <c r="G7809" s="521"/>
    </row>
    <row r="7810" spans="1:7">
      <c r="A7810" s="521"/>
      <c r="B7810" s="521"/>
      <c r="C7810" s="525"/>
      <c r="D7810" s="521"/>
      <c r="E7810" s="521"/>
      <c r="F7810" s="526"/>
      <c r="G7810" s="521"/>
    </row>
    <row r="7811" spans="1:7">
      <c r="A7811" s="521"/>
      <c r="B7811" s="521"/>
      <c r="C7811" s="525"/>
      <c r="D7811" s="521"/>
      <c r="E7811" s="521"/>
      <c r="F7811" s="526"/>
      <c r="G7811" s="521"/>
    </row>
    <row r="7812" spans="1:7">
      <c r="A7812" s="521"/>
      <c r="B7812" s="521"/>
      <c r="C7812" s="525"/>
      <c r="D7812" s="521"/>
      <c r="E7812" s="521"/>
      <c r="F7812" s="526"/>
      <c r="G7812" s="521"/>
    </row>
    <row r="7813" spans="1:7">
      <c r="A7813" s="521"/>
      <c r="B7813" s="521"/>
      <c r="C7813" s="525"/>
      <c r="D7813" s="521"/>
      <c r="E7813" s="521"/>
      <c r="F7813" s="526"/>
      <c r="G7813" s="521"/>
    </row>
    <row r="7814" spans="1:7">
      <c r="A7814" s="521"/>
      <c r="B7814" s="521"/>
      <c r="C7814" s="525"/>
      <c r="D7814" s="521"/>
      <c r="E7814" s="521"/>
      <c r="F7814" s="526"/>
      <c r="G7814" s="521"/>
    </row>
    <row r="7815" spans="1:7">
      <c r="A7815" s="521"/>
      <c r="B7815" s="521"/>
      <c r="C7815" s="525"/>
      <c r="D7815" s="521"/>
      <c r="E7815" s="521"/>
      <c r="F7815" s="526"/>
      <c r="G7815" s="521"/>
    </row>
    <row r="7816" spans="1:7">
      <c r="A7816" s="521"/>
      <c r="B7816" s="521"/>
      <c r="C7816" s="525"/>
      <c r="D7816" s="521"/>
      <c r="E7816" s="521"/>
      <c r="F7816" s="526"/>
      <c r="G7816" s="521"/>
    </row>
    <row r="7817" spans="1:7">
      <c r="A7817" s="521"/>
      <c r="B7817" s="521"/>
      <c r="C7817" s="525"/>
      <c r="D7817" s="521"/>
      <c r="E7817" s="521"/>
      <c r="F7817" s="526"/>
      <c r="G7817" s="521"/>
    </row>
    <row r="7818" spans="1:7">
      <c r="A7818" s="521"/>
      <c r="B7818" s="521"/>
      <c r="C7818" s="525"/>
      <c r="D7818" s="521"/>
      <c r="E7818" s="521"/>
      <c r="F7818" s="526"/>
      <c r="G7818" s="521"/>
    </row>
    <row r="7819" spans="1:7">
      <c r="A7819" s="521"/>
      <c r="B7819" s="521"/>
      <c r="C7819" s="525"/>
      <c r="D7819" s="521"/>
      <c r="E7819" s="521"/>
      <c r="F7819" s="526"/>
      <c r="G7819" s="521"/>
    </row>
    <row r="7820" spans="1:7">
      <c r="A7820" s="521"/>
      <c r="B7820" s="521"/>
      <c r="C7820" s="525"/>
      <c r="D7820" s="521"/>
      <c r="E7820" s="521"/>
      <c r="F7820" s="526"/>
      <c r="G7820" s="521"/>
    </row>
    <row r="7821" spans="1:7">
      <c r="A7821" s="521"/>
      <c r="B7821" s="521"/>
      <c r="C7821" s="525"/>
      <c r="D7821" s="521"/>
      <c r="E7821" s="521"/>
      <c r="F7821" s="526"/>
      <c r="G7821" s="521"/>
    </row>
    <row r="7822" spans="1:7">
      <c r="A7822" s="521"/>
      <c r="B7822" s="521"/>
      <c r="C7822" s="525"/>
      <c r="D7822" s="521"/>
      <c r="E7822" s="521"/>
      <c r="F7822" s="526"/>
      <c r="G7822" s="521"/>
    </row>
    <row r="7823" spans="1:7">
      <c r="A7823" s="521"/>
      <c r="B7823" s="521"/>
      <c r="C7823" s="525"/>
      <c r="D7823" s="521"/>
      <c r="E7823" s="521"/>
      <c r="F7823" s="526"/>
      <c r="G7823" s="521"/>
    </row>
    <row r="7824" spans="1:7">
      <c r="A7824" s="521"/>
      <c r="B7824" s="521"/>
      <c r="C7824" s="525"/>
      <c r="D7824" s="521"/>
      <c r="E7824" s="521"/>
      <c r="F7824" s="526"/>
      <c r="G7824" s="521"/>
    </row>
    <row r="7825" spans="1:7">
      <c r="A7825" s="521"/>
      <c r="B7825" s="521"/>
      <c r="C7825" s="525"/>
      <c r="D7825" s="521"/>
      <c r="E7825" s="521"/>
      <c r="F7825" s="526"/>
      <c r="G7825" s="521"/>
    </row>
    <row r="7826" spans="1:7">
      <c r="A7826" s="521"/>
      <c r="B7826" s="521"/>
      <c r="C7826" s="525"/>
      <c r="D7826" s="521"/>
      <c r="E7826" s="521"/>
      <c r="F7826" s="526"/>
      <c r="G7826" s="521"/>
    </row>
    <row r="7827" spans="1:7">
      <c r="A7827" s="521"/>
      <c r="B7827" s="521"/>
      <c r="C7827" s="525"/>
      <c r="D7827" s="521"/>
      <c r="E7827" s="521"/>
      <c r="F7827" s="526"/>
      <c r="G7827" s="521"/>
    </row>
    <row r="7828" spans="1:7">
      <c r="A7828" s="521"/>
      <c r="B7828" s="521"/>
      <c r="C7828" s="525"/>
      <c r="D7828" s="521"/>
      <c r="E7828" s="521"/>
      <c r="F7828" s="526"/>
      <c r="G7828" s="521"/>
    </row>
    <row r="7829" spans="1:7">
      <c r="A7829" s="521"/>
      <c r="B7829" s="521"/>
      <c r="C7829" s="525"/>
      <c r="D7829" s="521"/>
      <c r="E7829" s="521"/>
      <c r="F7829" s="526"/>
      <c r="G7829" s="521"/>
    </row>
    <row r="7830" spans="1:7">
      <c r="A7830" s="521"/>
      <c r="B7830" s="521"/>
      <c r="C7830" s="525"/>
      <c r="D7830" s="521"/>
      <c r="E7830" s="521"/>
      <c r="F7830" s="526"/>
      <c r="G7830" s="521"/>
    </row>
    <row r="7831" spans="1:7">
      <c r="A7831" s="521"/>
      <c r="B7831" s="521"/>
      <c r="C7831" s="525"/>
      <c r="D7831" s="521"/>
      <c r="E7831" s="521"/>
      <c r="F7831" s="526"/>
      <c r="G7831" s="521"/>
    </row>
    <row r="7832" spans="1:7">
      <c r="A7832" s="521"/>
      <c r="B7832" s="521"/>
      <c r="C7832" s="525"/>
      <c r="D7832" s="521"/>
      <c r="E7832" s="521"/>
      <c r="F7832" s="526"/>
      <c r="G7832" s="521"/>
    </row>
    <row r="7833" spans="1:7">
      <c r="A7833" s="521"/>
      <c r="B7833" s="521"/>
      <c r="C7833" s="525"/>
      <c r="D7833" s="521"/>
      <c r="E7833" s="521"/>
      <c r="F7833" s="526"/>
      <c r="G7833" s="521"/>
    </row>
    <row r="7834" spans="1:7">
      <c r="A7834" s="521"/>
      <c r="B7834" s="521"/>
      <c r="C7834" s="525"/>
      <c r="D7834" s="521"/>
      <c r="E7834" s="521"/>
      <c r="F7834" s="526"/>
      <c r="G7834" s="521"/>
    </row>
    <row r="7835" spans="1:7">
      <c r="A7835" s="521"/>
      <c r="B7835" s="521"/>
      <c r="C7835" s="525"/>
      <c r="D7835" s="521"/>
      <c r="E7835" s="521"/>
      <c r="F7835" s="526"/>
      <c r="G7835" s="521"/>
    </row>
    <row r="7836" spans="1:7">
      <c r="A7836" s="521"/>
      <c r="B7836" s="521"/>
      <c r="C7836" s="525"/>
      <c r="D7836" s="521"/>
      <c r="E7836" s="521"/>
      <c r="F7836" s="526"/>
      <c r="G7836" s="521"/>
    </row>
    <row r="7837" spans="1:7">
      <c r="A7837" s="521"/>
      <c r="B7837" s="521"/>
      <c r="C7837" s="525"/>
      <c r="D7837" s="521"/>
      <c r="E7837" s="521"/>
      <c r="F7837" s="526"/>
      <c r="G7837" s="521"/>
    </row>
    <row r="7838" spans="1:7">
      <c r="A7838" s="521"/>
      <c r="B7838" s="521"/>
      <c r="C7838" s="525"/>
      <c r="D7838" s="521"/>
      <c r="E7838" s="521"/>
      <c r="F7838" s="526"/>
      <c r="G7838" s="521"/>
    </row>
    <row r="7839" spans="1:7">
      <c r="A7839" s="521"/>
      <c r="B7839" s="521"/>
      <c r="C7839" s="525"/>
      <c r="D7839" s="521"/>
      <c r="E7839" s="521"/>
      <c r="F7839" s="526"/>
      <c r="G7839" s="521"/>
    </row>
    <row r="7840" spans="1:7">
      <c r="A7840" s="521"/>
      <c r="B7840" s="521"/>
      <c r="C7840" s="525"/>
      <c r="D7840" s="521"/>
      <c r="E7840" s="521"/>
      <c r="F7840" s="526"/>
      <c r="G7840" s="521"/>
    </row>
    <row r="7841" spans="1:7">
      <c r="A7841" s="521"/>
      <c r="B7841" s="521"/>
      <c r="C7841" s="525"/>
      <c r="D7841" s="521"/>
      <c r="E7841" s="521"/>
      <c r="F7841" s="526"/>
      <c r="G7841" s="521"/>
    </row>
    <row r="7842" spans="1:7">
      <c r="A7842" s="521"/>
      <c r="B7842" s="521"/>
      <c r="C7842" s="525"/>
      <c r="D7842" s="521"/>
      <c r="E7842" s="521"/>
      <c r="F7842" s="526"/>
      <c r="G7842" s="521"/>
    </row>
    <row r="7843" spans="1:7">
      <c r="A7843" s="521"/>
      <c r="B7843" s="521"/>
      <c r="C7843" s="525"/>
      <c r="D7843" s="521"/>
      <c r="E7843" s="521"/>
      <c r="F7843" s="526"/>
      <c r="G7843" s="521"/>
    </row>
    <row r="7844" spans="1:7">
      <c r="A7844" s="521"/>
      <c r="B7844" s="521"/>
      <c r="C7844" s="525"/>
      <c r="D7844" s="521"/>
      <c r="E7844" s="521"/>
      <c r="F7844" s="526"/>
      <c r="G7844" s="521"/>
    </row>
    <row r="7845" spans="1:7">
      <c r="A7845" s="521"/>
      <c r="B7845" s="521"/>
      <c r="C7845" s="525"/>
      <c r="D7845" s="521"/>
      <c r="E7845" s="521"/>
      <c r="F7845" s="526"/>
      <c r="G7845" s="521"/>
    </row>
    <row r="7846" spans="1:7">
      <c r="A7846" s="521"/>
      <c r="B7846" s="521"/>
      <c r="C7846" s="525"/>
      <c r="D7846" s="521"/>
      <c r="E7846" s="521"/>
      <c r="F7846" s="526"/>
      <c r="G7846" s="521"/>
    </row>
    <row r="7847" spans="1:7">
      <c r="A7847" s="521"/>
      <c r="B7847" s="521"/>
      <c r="C7847" s="525"/>
      <c r="D7847" s="521"/>
      <c r="E7847" s="521"/>
      <c r="F7847" s="526"/>
      <c r="G7847" s="521"/>
    </row>
    <row r="7848" spans="1:7">
      <c r="A7848" s="521"/>
      <c r="B7848" s="521"/>
      <c r="C7848" s="525"/>
      <c r="D7848" s="521"/>
      <c r="E7848" s="521"/>
      <c r="F7848" s="526"/>
      <c r="G7848" s="521"/>
    </row>
    <row r="7849" spans="1:7">
      <c r="A7849" s="521"/>
      <c r="B7849" s="521"/>
      <c r="C7849" s="525"/>
      <c r="D7849" s="521"/>
      <c r="E7849" s="521"/>
      <c r="F7849" s="526"/>
      <c r="G7849" s="521"/>
    </row>
    <row r="7850" spans="1:7">
      <c r="A7850" s="521"/>
      <c r="B7850" s="521"/>
      <c r="C7850" s="525"/>
      <c r="D7850" s="521"/>
      <c r="E7850" s="521"/>
      <c r="F7850" s="526"/>
      <c r="G7850" s="521"/>
    </row>
    <row r="7851" spans="1:7">
      <c r="A7851" s="521"/>
      <c r="B7851" s="521"/>
      <c r="C7851" s="525"/>
      <c r="D7851" s="521"/>
      <c r="E7851" s="521"/>
      <c r="F7851" s="526"/>
      <c r="G7851" s="521"/>
    </row>
    <row r="7852" spans="1:7">
      <c r="A7852" s="521"/>
      <c r="B7852" s="521"/>
      <c r="C7852" s="525"/>
      <c r="D7852" s="521"/>
      <c r="E7852" s="521"/>
      <c r="F7852" s="526"/>
      <c r="G7852" s="521"/>
    </row>
    <row r="7853" spans="1:7">
      <c r="A7853" s="521"/>
      <c r="B7853" s="521"/>
      <c r="C7853" s="525"/>
      <c r="D7853" s="521"/>
      <c r="E7853" s="521"/>
      <c r="F7853" s="526"/>
      <c r="G7853" s="521"/>
    </row>
    <row r="7854" spans="1:7">
      <c r="A7854" s="521"/>
      <c r="B7854" s="521"/>
      <c r="C7854" s="525"/>
      <c r="D7854" s="521"/>
      <c r="E7854" s="521"/>
      <c r="F7854" s="526"/>
      <c r="G7854" s="521"/>
    </row>
    <row r="7855" spans="1:7">
      <c r="A7855" s="521"/>
      <c r="B7855" s="521"/>
      <c r="C7855" s="525"/>
      <c r="D7855" s="521"/>
      <c r="E7855" s="521"/>
      <c r="F7855" s="526"/>
      <c r="G7855" s="521"/>
    </row>
    <row r="7856" spans="1:7">
      <c r="A7856" s="521"/>
      <c r="B7856" s="521"/>
      <c r="C7856" s="525"/>
      <c r="D7856" s="521"/>
      <c r="E7856" s="521"/>
      <c r="F7856" s="526"/>
      <c r="G7856" s="521"/>
    </row>
    <row r="7857" spans="1:7">
      <c r="A7857" s="521"/>
      <c r="B7857" s="521"/>
      <c r="C7857" s="525"/>
      <c r="D7857" s="521"/>
      <c r="E7857" s="521"/>
      <c r="F7857" s="526"/>
      <c r="G7857" s="521"/>
    </row>
    <row r="7858" spans="1:7">
      <c r="A7858" s="521"/>
      <c r="B7858" s="521"/>
      <c r="C7858" s="525"/>
      <c r="D7858" s="521"/>
      <c r="E7858" s="521"/>
      <c r="F7858" s="526"/>
      <c r="G7858" s="521"/>
    </row>
    <row r="7859" spans="1:7">
      <c r="A7859" s="521"/>
      <c r="B7859" s="521"/>
      <c r="C7859" s="525"/>
      <c r="D7859" s="521"/>
      <c r="E7859" s="521"/>
      <c r="F7859" s="526"/>
      <c r="G7859" s="521"/>
    </row>
    <row r="7860" spans="1:7">
      <c r="A7860" s="521"/>
      <c r="B7860" s="521"/>
      <c r="C7860" s="525"/>
      <c r="D7860" s="521"/>
      <c r="E7860" s="521"/>
      <c r="F7860" s="526"/>
      <c r="G7860" s="521"/>
    </row>
    <row r="7861" spans="1:7">
      <c r="A7861" s="521"/>
      <c r="B7861" s="521"/>
      <c r="C7861" s="525"/>
      <c r="D7861" s="521"/>
      <c r="E7861" s="521"/>
      <c r="F7861" s="526"/>
      <c r="G7861" s="521"/>
    </row>
    <row r="7862" spans="1:7">
      <c r="A7862" s="521"/>
      <c r="B7862" s="521"/>
      <c r="C7862" s="525"/>
      <c r="D7862" s="521"/>
      <c r="E7862" s="521"/>
      <c r="F7862" s="526"/>
      <c r="G7862" s="521"/>
    </row>
    <row r="7863" spans="1:7">
      <c r="A7863" s="521"/>
      <c r="B7863" s="521"/>
      <c r="C7863" s="525"/>
      <c r="D7863" s="521"/>
      <c r="E7863" s="521"/>
      <c r="F7863" s="526"/>
      <c r="G7863" s="521"/>
    </row>
    <row r="7864" spans="1:7">
      <c r="A7864" s="521"/>
      <c r="B7864" s="521"/>
      <c r="C7864" s="525"/>
      <c r="D7864" s="521"/>
      <c r="E7864" s="521"/>
      <c r="F7864" s="526"/>
      <c r="G7864" s="521"/>
    </row>
    <row r="7865" spans="1:7">
      <c r="A7865" s="521"/>
      <c r="B7865" s="521"/>
      <c r="C7865" s="525"/>
      <c r="D7865" s="521"/>
      <c r="E7865" s="521"/>
      <c r="F7865" s="526"/>
      <c r="G7865" s="521"/>
    </row>
    <row r="7866" spans="1:7">
      <c r="A7866" s="521"/>
      <c r="B7866" s="521"/>
      <c r="C7866" s="525"/>
      <c r="D7866" s="521"/>
      <c r="E7866" s="521"/>
      <c r="F7866" s="526"/>
      <c r="G7866" s="521"/>
    </row>
    <row r="7867" spans="1:7">
      <c r="A7867" s="521"/>
      <c r="B7867" s="521"/>
      <c r="C7867" s="525"/>
      <c r="D7867" s="521"/>
      <c r="E7867" s="521"/>
      <c r="F7867" s="526"/>
      <c r="G7867" s="521"/>
    </row>
    <row r="7868" spans="1:7">
      <c r="A7868" s="521"/>
      <c r="B7868" s="521"/>
      <c r="C7868" s="525"/>
      <c r="D7868" s="521"/>
      <c r="E7868" s="521"/>
      <c r="F7868" s="526"/>
      <c r="G7868" s="521"/>
    </row>
    <row r="7869" spans="1:7">
      <c r="A7869" s="521"/>
      <c r="B7869" s="521"/>
      <c r="C7869" s="525"/>
      <c r="D7869" s="521"/>
      <c r="E7869" s="521"/>
      <c r="F7869" s="526"/>
      <c r="G7869" s="521"/>
    </row>
    <row r="7870" spans="1:7">
      <c r="A7870" s="521"/>
      <c r="B7870" s="521"/>
      <c r="C7870" s="525"/>
      <c r="D7870" s="521"/>
      <c r="E7870" s="521"/>
      <c r="F7870" s="526"/>
      <c r="G7870" s="521"/>
    </row>
    <row r="7871" spans="1:7">
      <c r="A7871" s="521"/>
      <c r="B7871" s="521"/>
      <c r="C7871" s="525"/>
      <c r="D7871" s="521"/>
      <c r="E7871" s="521"/>
      <c r="F7871" s="526"/>
      <c r="G7871" s="521"/>
    </row>
    <row r="7872" spans="1:7">
      <c r="A7872" s="521"/>
      <c r="B7872" s="521"/>
      <c r="C7872" s="525"/>
      <c r="D7872" s="521"/>
      <c r="E7872" s="521"/>
      <c r="F7872" s="526"/>
      <c r="G7872" s="521"/>
    </row>
    <row r="7873" spans="1:7">
      <c r="A7873" s="521"/>
      <c r="B7873" s="521"/>
      <c r="C7873" s="525"/>
      <c r="D7873" s="521"/>
      <c r="E7873" s="521"/>
      <c r="F7873" s="526"/>
      <c r="G7873" s="521"/>
    </row>
    <row r="7874" spans="1:7">
      <c r="A7874" s="521"/>
      <c r="B7874" s="521"/>
      <c r="C7874" s="525"/>
      <c r="D7874" s="521"/>
      <c r="E7874" s="521"/>
      <c r="F7874" s="526"/>
      <c r="G7874" s="521"/>
    </row>
    <row r="7875" spans="1:7">
      <c r="A7875" s="521"/>
      <c r="B7875" s="521"/>
      <c r="C7875" s="525"/>
      <c r="D7875" s="521"/>
      <c r="E7875" s="521"/>
      <c r="F7875" s="526"/>
      <c r="G7875" s="521"/>
    </row>
    <row r="7876" spans="1:7">
      <c r="A7876" s="521"/>
      <c r="B7876" s="521"/>
      <c r="C7876" s="525"/>
      <c r="D7876" s="521"/>
      <c r="E7876" s="521"/>
      <c r="F7876" s="526"/>
      <c r="G7876" s="521"/>
    </row>
    <row r="7877" spans="1:7">
      <c r="A7877" s="521"/>
      <c r="B7877" s="521"/>
      <c r="C7877" s="525"/>
      <c r="D7877" s="521"/>
      <c r="E7877" s="521"/>
      <c r="F7877" s="526"/>
      <c r="G7877" s="521"/>
    </row>
    <row r="7878" spans="1:7">
      <c r="A7878" s="521"/>
      <c r="B7878" s="521"/>
      <c r="C7878" s="525"/>
      <c r="D7878" s="521"/>
      <c r="E7878" s="521"/>
      <c r="F7878" s="526"/>
      <c r="G7878" s="521"/>
    </row>
    <row r="7879" spans="1:7">
      <c r="A7879" s="521"/>
      <c r="B7879" s="521"/>
      <c r="C7879" s="525"/>
      <c r="D7879" s="521"/>
      <c r="E7879" s="521"/>
      <c r="F7879" s="526"/>
      <c r="G7879" s="521"/>
    </row>
    <row r="7880" spans="1:7">
      <c r="A7880" s="521"/>
      <c r="B7880" s="521"/>
      <c r="C7880" s="525"/>
      <c r="D7880" s="521"/>
      <c r="E7880" s="521"/>
      <c r="F7880" s="526"/>
      <c r="G7880" s="521"/>
    </row>
    <row r="7881" spans="1:7">
      <c r="A7881" s="521"/>
      <c r="B7881" s="521"/>
      <c r="C7881" s="525"/>
      <c r="D7881" s="521"/>
      <c r="E7881" s="521"/>
      <c r="F7881" s="526"/>
      <c r="G7881" s="521"/>
    </row>
    <row r="7882" spans="1:7">
      <c r="A7882" s="521"/>
      <c r="B7882" s="521"/>
      <c r="C7882" s="525"/>
      <c r="D7882" s="521"/>
      <c r="E7882" s="521"/>
      <c r="F7882" s="526"/>
      <c r="G7882" s="521"/>
    </row>
    <row r="7883" spans="1:7">
      <c r="A7883" s="521"/>
      <c r="B7883" s="521"/>
      <c r="C7883" s="525"/>
      <c r="D7883" s="521"/>
      <c r="E7883" s="521"/>
      <c r="F7883" s="526"/>
      <c r="G7883" s="521"/>
    </row>
    <row r="7884" spans="1:7">
      <c r="A7884" s="521"/>
      <c r="B7884" s="521"/>
      <c r="C7884" s="525"/>
      <c r="D7884" s="521"/>
      <c r="E7884" s="521"/>
      <c r="F7884" s="526"/>
      <c r="G7884" s="521"/>
    </row>
    <row r="7885" spans="1:7">
      <c r="A7885" s="521"/>
      <c r="B7885" s="521"/>
      <c r="C7885" s="525"/>
      <c r="D7885" s="521"/>
      <c r="E7885" s="521"/>
      <c r="F7885" s="526"/>
      <c r="G7885" s="521"/>
    </row>
    <row r="7886" spans="1:7">
      <c r="A7886" s="521"/>
      <c r="B7886" s="521"/>
      <c r="C7886" s="525"/>
      <c r="D7886" s="521"/>
      <c r="E7886" s="521"/>
      <c r="F7886" s="526"/>
      <c r="G7886" s="521"/>
    </row>
    <row r="7887" spans="1:7">
      <c r="A7887" s="521"/>
      <c r="B7887" s="521"/>
      <c r="C7887" s="525"/>
      <c r="D7887" s="521"/>
      <c r="E7887" s="521"/>
      <c r="F7887" s="526"/>
      <c r="G7887" s="521"/>
    </row>
    <row r="7888" spans="1:7">
      <c r="A7888" s="521"/>
      <c r="B7888" s="521"/>
      <c r="C7888" s="525"/>
      <c r="D7888" s="521"/>
      <c r="E7888" s="521"/>
      <c r="F7888" s="526"/>
      <c r="G7888" s="521"/>
    </row>
    <row r="7889" spans="1:7">
      <c r="A7889" s="521"/>
      <c r="B7889" s="521"/>
      <c r="C7889" s="525"/>
      <c r="D7889" s="521"/>
      <c r="E7889" s="521"/>
      <c r="F7889" s="526"/>
      <c r="G7889" s="521"/>
    </row>
    <row r="7890" spans="1:7">
      <c r="A7890" s="521"/>
      <c r="B7890" s="521"/>
      <c r="C7890" s="525"/>
      <c r="D7890" s="521"/>
      <c r="E7890" s="521"/>
      <c r="F7890" s="526"/>
      <c r="G7890" s="521"/>
    </row>
    <row r="7891" spans="1:7">
      <c r="A7891" s="521"/>
      <c r="B7891" s="521"/>
      <c r="C7891" s="525"/>
      <c r="D7891" s="521"/>
      <c r="E7891" s="521"/>
      <c r="F7891" s="526"/>
      <c r="G7891" s="521"/>
    </row>
    <row r="7892" spans="1:7">
      <c r="A7892" s="521"/>
      <c r="B7892" s="521"/>
      <c r="C7892" s="525"/>
      <c r="D7892" s="521"/>
      <c r="E7892" s="521"/>
      <c r="F7892" s="526"/>
      <c r="G7892" s="521"/>
    </row>
    <row r="7893" spans="1:7">
      <c r="A7893" s="521"/>
      <c r="B7893" s="521"/>
      <c r="C7893" s="525"/>
      <c r="D7893" s="521"/>
      <c r="E7893" s="521"/>
      <c r="F7893" s="526"/>
      <c r="G7893" s="521"/>
    </row>
    <row r="7894" spans="1:7">
      <c r="A7894" s="521"/>
      <c r="B7894" s="521"/>
      <c r="C7894" s="525"/>
      <c r="D7894" s="521"/>
      <c r="E7894" s="521"/>
      <c r="F7894" s="526"/>
      <c r="G7894" s="521"/>
    </row>
    <row r="7895" spans="1:7">
      <c r="A7895" s="521"/>
      <c r="B7895" s="521"/>
      <c r="C7895" s="525"/>
      <c r="D7895" s="521"/>
      <c r="E7895" s="521"/>
      <c r="F7895" s="526"/>
      <c r="G7895" s="521"/>
    </row>
    <row r="7896" spans="1:7">
      <c r="A7896" s="521"/>
      <c r="B7896" s="521"/>
      <c r="C7896" s="525"/>
      <c r="D7896" s="521"/>
      <c r="E7896" s="521"/>
      <c r="F7896" s="526"/>
      <c r="G7896" s="521"/>
    </row>
    <row r="7897" spans="1:7">
      <c r="A7897" s="521"/>
      <c r="B7897" s="521"/>
      <c r="C7897" s="525"/>
      <c r="D7897" s="521"/>
      <c r="E7897" s="521"/>
      <c r="F7897" s="526"/>
      <c r="G7897" s="521"/>
    </row>
    <row r="7898" spans="1:7">
      <c r="A7898" s="521"/>
      <c r="B7898" s="521"/>
      <c r="C7898" s="525"/>
      <c r="D7898" s="521"/>
      <c r="E7898" s="521"/>
      <c r="F7898" s="526"/>
      <c r="G7898" s="521"/>
    </row>
    <row r="7899" spans="1:7">
      <c r="A7899" s="521"/>
      <c r="B7899" s="521"/>
      <c r="C7899" s="525"/>
      <c r="D7899" s="521"/>
      <c r="E7899" s="521"/>
      <c r="F7899" s="526"/>
      <c r="G7899" s="521"/>
    </row>
    <row r="7900" spans="1:7">
      <c r="A7900" s="521"/>
      <c r="B7900" s="521"/>
      <c r="C7900" s="525"/>
      <c r="D7900" s="521"/>
      <c r="E7900" s="521"/>
      <c r="F7900" s="526"/>
      <c r="G7900" s="521"/>
    </row>
    <row r="7901" spans="1:7">
      <c r="A7901" s="521"/>
      <c r="B7901" s="521"/>
      <c r="C7901" s="525"/>
      <c r="D7901" s="521"/>
      <c r="E7901" s="521"/>
      <c r="F7901" s="526"/>
      <c r="G7901" s="521"/>
    </row>
    <row r="7902" spans="1:7">
      <c r="A7902" s="521"/>
      <c r="B7902" s="521"/>
      <c r="C7902" s="525"/>
      <c r="D7902" s="521"/>
      <c r="E7902" s="521"/>
      <c r="F7902" s="526"/>
      <c r="G7902" s="521"/>
    </row>
    <row r="7903" spans="1:7">
      <c r="A7903" s="521"/>
      <c r="B7903" s="521"/>
      <c r="C7903" s="525"/>
      <c r="D7903" s="521"/>
      <c r="E7903" s="521"/>
      <c r="F7903" s="526"/>
      <c r="G7903" s="521"/>
    </row>
    <row r="7904" spans="1:7">
      <c r="A7904" s="521"/>
      <c r="B7904" s="521"/>
      <c r="C7904" s="525"/>
      <c r="D7904" s="521"/>
      <c r="E7904" s="521"/>
      <c r="F7904" s="526"/>
      <c r="G7904" s="521"/>
    </row>
    <row r="7905" spans="1:7">
      <c r="A7905" s="521"/>
      <c r="B7905" s="521"/>
      <c r="C7905" s="525"/>
      <c r="D7905" s="521"/>
      <c r="E7905" s="521"/>
      <c r="F7905" s="526"/>
      <c r="G7905" s="521"/>
    </row>
    <row r="7906" spans="1:7">
      <c r="A7906" s="521"/>
      <c r="B7906" s="521"/>
      <c r="C7906" s="525"/>
      <c r="D7906" s="521"/>
      <c r="E7906" s="521"/>
      <c r="F7906" s="526"/>
      <c r="G7906" s="521"/>
    </row>
    <row r="7907" spans="1:7">
      <c r="A7907" s="521"/>
      <c r="B7907" s="521"/>
      <c r="C7907" s="525"/>
      <c r="D7907" s="521"/>
      <c r="E7907" s="521"/>
      <c r="F7907" s="526"/>
      <c r="G7907" s="521"/>
    </row>
    <row r="7908" spans="1:7">
      <c r="A7908" s="521"/>
      <c r="B7908" s="521"/>
      <c r="C7908" s="525"/>
      <c r="D7908" s="521"/>
      <c r="E7908" s="521"/>
      <c r="F7908" s="526"/>
      <c r="G7908" s="521"/>
    </row>
    <row r="7909" spans="1:7">
      <c r="A7909" s="521"/>
      <c r="B7909" s="521"/>
      <c r="C7909" s="525"/>
      <c r="D7909" s="521"/>
      <c r="E7909" s="521"/>
      <c r="F7909" s="526"/>
      <c r="G7909" s="521"/>
    </row>
    <row r="7910" spans="1:7">
      <c r="A7910" s="521"/>
      <c r="B7910" s="521"/>
      <c r="C7910" s="525"/>
      <c r="D7910" s="521"/>
      <c r="E7910" s="521"/>
      <c r="F7910" s="526"/>
      <c r="G7910" s="521"/>
    </row>
    <row r="7911" spans="1:7">
      <c r="A7911" s="521"/>
      <c r="B7911" s="521"/>
      <c r="C7911" s="525"/>
      <c r="D7911" s="521"/>
      <c r="E7911" s="521"/>
      <c r="F7911" s="526"/>
      <c r="G7911" s="521"/>
    </row>
    <row r="7912" spans="1:7">
      <c r="A7912" s="521"/>
      <c r="B7912" s="521"/>
      <c r="C7912" s="525"/>
      <c r="D7912" s="521"/>
      <c r="E7912" s="521"/>
      <c r="F7912" s="526"/>
      <c r="G7912" s="521"/>
    </row>
    <row r="7913" spans="1:7">
      <c r="A7913" s="521"/>
      <c r="B7913" s="521"/>
      <c r="C7913" s="525"/>
      <c r="D7913" s="521"/>
      <c r="E7913" s="521"/>
      <c r="F7913" s="526"/>
      <c r="G7913" s="521"/>
    </row>
    <row r="7914" spans="1:7">
      <c r="A7914" s="521"/>
      <c r="B7914" s="521"/>
      <c r="C7914" s="525"/>
      <c r="D7914" s="521"/>
      <c r="E7914" s="521"/>
      <c r="F7914" s="526"/>
      <c r="G7914" s="521"/>
    </row>
    <row r="7915" spans="1:7">
      <c r="A7915" s="521"/>
      <c r="B7915" s="521"/>
      <c r="C7915" s="525"/>
      <c r="D7915" s="521"/>
      <c r="E7915" s="521"/>
      <c r="F7915" s="526"/>
      <c r="G7915" s="521"/>
    </row>
    <row r="7916" spans="1:7">
      <c r="A7916" s="521"/>
      <c r="B7916" s="521"/>
      <c r="C7916" s="525"/>
      <c r="D7916" s="521"/>
      <c r="E7916" s="521"/>
      <c r="F7916" s="526"/>
      <c r="G7916" s="521"/>
    </row>
    <row r="7917" spans="1:7">
      <c r="A7917" s="521"/>
      <c r="B7917" s="521"/>
      <c r="C7917" s="525"/>
      <c r="D7917" s="521"/>
      <c r="E7917" s="521"/>
      <c r="F7917" s="526"/>
      <c r="G7917" s="521"/>
    </row>
    <row r="7918" spans="1:7">
      <c r="A7918" s="521"/>
      <c r="B7918" s="521"/>
      <c r="C7918" s="525"/>
      <c r="D7918" s="521"/>
      <c r="E7918" s="521"/>
      <c r="F7918" s="526"/>
      <c r="G7918" s="521"/>
    </row>
    <row r="7919" spans="1:7">
      <c r="A7919" s="521"/>
      <c r="B7919" s="521"/>
      <c r="C7919" s="525"/>
      <c r="D7919" s="521"/>
      <c r="E7919" s="521"/>
      <c r="F7919" s="526"/>
      <c r="G7919" s="521"/>
    </row>
    <row r="7920" spans="1:7">
      <c r="A7920" s="521"/>
      <c r="B7920" s="521"/>
      <c r="C7920" s="525"/>
      <c r="D7920" s="521"/>
      <c r="E7920" s="521"/>
      <c r="F7920" s="526"/>
      <c r="G7920" s="521"/>
    </row>
    <row r="7921" spans="1:7">
      <c r="A7921" s="521"/>
      <c r="B7921" s="521"/>
      <c r="C7921" s="525"/>
      <c r="D7921" s="521"/>
      <c r="E7921" s="521"/>
      <c r="F7921" s="526"/>
      <c r="G7921" s="521"/>
    </row>
    <row r="7922" spans="1:7">
      <c r="A7922" s="521"/>
      <c r="B7922" s="521"/>
      <c r="C7922" s="525"/>
      <c r="D7922" s="521"/>
      <c r="E7922" s="521"/>
      <c r="F7922" s="526"/>
      <c r="G7922" s="521"/>
    </row>
    <row r="7923" spans="1:7">
      <c r="A7923" s="521"/>
      <c r="B7923" s="521"/>
      <c r="C7923" s="525"/>
      <c r="D7923" s="521"/>
      <c r="E7923" s="521"/>
      <c r="F7923" s="526"/>
      <c r="G7923" s="521"/>
    </row>
    <row r="7924" spans="1:7">
      <c r="A7924" s="521"/>
      <c r="B7924" s="521"/>
      <c r="C7924" s="525"/>
      <c r="D7924" s="521"/>
      <c r="E7924" s="521"/>
      <c r="F7924" s="526"/>
      <c r="G7924" s="521"/>
    </row>
    <row r="7925" spans="1:7">
      <c r="A7925" s="521"/>
      <c r="B7925" s="521"/>
      <c r="C7925" s="525"/>
      <c r="D7925" s="521"/>
      <c r="E7925" s="521"/>
      <c r="F7925" s="526"/>
      <c r="G7925" s="521"/>
    </row>
    <row r="7926" spans="1:7">
      <c r="A7926" s="521"/>
      <c r="B7926" s="521"/>
      <c r="C7926" s="525"/>
      <c r="D7926" s="521"/>
      <c r="E7926" s="521"/>
      <c r="F7926" s="526"/>
      <c r="G7926" s="521"/>
    </row>
    <row r="7927" spans="1:7">
      <c r="A7927" s="521"/>
      <c r="B7927" s="521"/>
      <c r="C7927" s="525"/>
      <c r="D7927" s="521"/>
      <c r="E7927" s="521"/>
      <c r="F7927" s="526"/>
      <c r="G7927" s="521"/>
    </row>
    <row r="7928" spans="1:7">
      <c r="A7928" s="521"/>
      <c r="B7928" s="521"/>
      <c r="C7928" s="525"/>
      <c r="D7928" s="521"/>
      <c r="E7928" s="521"/>
      <c r="F7928" s="526"/>
      <c r="G7928" s="521"/>
    </row>
    <row r="7929" spans="1:7">
      <c r="A7929" s="521"/>
      <c r="B7929" s="521"/>
      <c r="C7929" s="525"/>
      <c r="D7929" s="521"/>
      <c r="E7929" s="521"/>
      <c r="F7929" s="526"/>
      <c r="G7929" s="521"/>
    </row>
    <row r="7930" spans="1:7">
      <c r="A7930" s="521"/>
      <c r="B7930" s="521"/>
      <c r="C7930" s="525"/>
      <c r="D7930" s="521"/>
      <c r="E7930" s="521"/>
      <c r="F7930" s="526"/>
      <c r="G7930" s="521"/>
    </row>
    <row r="7931" spans="1:7">
      <c r="A7931" s="521"/>
      <c r="B7931" s="521"/>
      <c r="C7931" s="525"/>
      <c r="D7931" s="521"/>
      <c r="E7931" s="521"/>
      <c r="F7931" s="526"/>
      <c r="G7931" s="521"/>
    </row>
    <row r="7932" spans="1:7">
      <c r="A7932" s="521"/>
      <c r="B7932" s="521"/>
      <c r="C7932" s="525"/>
      <c r="D7932" s="521"/>
      <c r="E7932" s="521"/>
      <c r="F7932" s="526"/>
      <c r="G7932" s="521"/>
    </row>
    <row r="7933" spans="1:7">
      <c r="A7933" s="521"/>
      <c r="B7933" s="521"/>
      <c r="C7933" s="525"/>
      <c r="D7933" s="521"/>
      <c r="E7933" s="521"/>
      <c r="F7933" s="526"/>
      <c r="G7933" s="521"/>
    </row>
    <row r="7934" spans="1:7">
      <c r="A7934" s="521"/>
      <c r="B7934" s="521"/>
      <c r="C7934" s="525"/>
      <c r="D7934" s="521"/>
      <c r="E7934" s="521"/>
      <c r="F7934" s="526"/>
      <c r="G7934" s="521"/>
    </row>
    <row r="7935" spans="1:7">
      <c r="A7935" s="521"/>
      <c r="B7935" s="521"/>
      <c r="C7935" s="525"/>
      <c r="D7935" s="521"/>
      <c r="E7935" s="521"/>
      <c r="F7935" s="526"/>
      <c r="G7935" s="521"/>
    </row>
    <row r="7936" spans="1:7">
      <c r="A7936" s="521"/>
      <c r="B7936" s="521"/>
      <c r="C7936" s="525"/>
      <c r="D7936" s="521"/>
      <c r="E7936" s="521"/>
      <c r="F7936" s="526"/>
      <c r="G7936" s="521"/>
    </row>
    <row r="7937" spans="1:7">
      <c r="A7937" s="521"/>
      <c r="B7937" s="521"/>
      <c r="C7937" s="525"/>
      <c r="D7937" s="521"/>
      <c r="E7937" s="521"/>
      <c r="F7937" s="526"/>
      <c r="G7937" s="521"/>
    </row>
    <row r="7938" spans="1:7">
      <c r="A7938" s="521"/>
      <c r="B7938" s="521"/>
      <c r="C7938" s="525"/>
      <c r="D7938" s="521"/>
      <c r="E7938" s="521"/>
      <c r="F7938" s="526"/>
      <c r="G7938" s="521"/>
    </row>
    <row r="7939" spans="1:7">
      <c r="A7939" s="521"/>
      <c r="B7939" s="521"/>
      <c r="C7939" s="525"/>
      <c r="D7939" s="521"/>
      <c r="E7939" s="521"/>
      <c r="F7939" s="526"/>
      <c r="G7939" s="521"/>
    </row>
    <row r="7940" spans="1:7">
      <c r="A7940" s="521"/>
      <c r="B7940" s="521"/>
      <c r="C7940" s="525"/>
      <c r="D7940" s="521"/>
      <c r="E7940" s="521"/>
      <c r="F7940" s="526"/>
      <c r="G7940" s="521"/>
    </row>
    <row r="7941" spans="1:7">
      <c r="A7941" s="521"/>
      <c r="B7941" s="521"/>
      <c r="C7941" s="525"/>
      <c r="D7941" s="521"/>
      <c r="E7941" s="521"/>
      <c r="F7941" s="526"/>
      <c r="G7941" s="521"/>
    </row>
    <row r="7942" spans="1:7">
      <c r="A7942" s="521"/>
      <c r="B7942" s="521"/>
      <c r="C7942" s="525"/>
      <c r="D7942" s="521"/>
      <c r="E7942" s="521"/>
      <c r="F7942" s="526"/>
      <c r="G7942" s="521"/>
    </row>
    <row r="7943" spans="1:7">
      <c r="A7943" s="521"/>
      <c r="B7943" s="521"/>
      <c r="C7943" s="525"/>
      <c r="D7943" s="521"/>
      <c r="E7943" s="521"/>
      <c r="F7943" s="526"/>
      <c r="G7943" s="521"/>
    </row>
    <row r="7944" spans="1:7">
      <c r="A7944" s="521"/>
      <c r="B7944" s="521"/>
      <c r="C7944" s="525"/>
      <c r="D7944" s="521"/>
      <c r="E7944" s="521"/>
      <c r="F7944" s="526"/>
      <c r="G7944" s="521"/>
    </row>
    <row r="7945" spans="1:7">
      <c r="A7945" s="521"/>
      <c r="B7945" s="521"/>
      <c r="C7945" s="525"/>
      <c r="D7945" s="521"/>
      <c r="E7945" s="521"/>
      <c r="F7945" s="526"/>
      <c r="G7945" s="521"/>
    </row>
    <row r="7946" spans="1:7">
      <c r="A7946" s="521"/>
      <c r="B7946" s="521"/>
      <c r="C7946" s="525"/>
      <c r="D7946" s="521"/>
      <c r="E7946" s="521"/>
      <c r="F7946" s="526"/>
      <c r="G7946" s="521"/>
    </row>
    <row r="7947" spans="1:7">
      <c r="A7947" s="521"/>
      <c r="B7947" s="521"/>
      <c r="C7947" s="525"/>
      <c r="D7947" s="521"/>
      <c r="E7947" s="521"/>
      <c r="F7947" s="526"/>
      <c r="G7947" s="521"/>
    </row>
    <row r="7948" spans="1:7">
      <c r="A7948" s="521"/>
      <c r="B7948" s="521"/>
      <c r="C7948" s="525"/>
      <c r="D7948" s="521"/>
      <c r="E7948" s="521"/>
      <c r="F7948" s="526"/>
      <c r="G7948" s="521"/>
    </row>
    <row r="7949" spans="1:7">
      <c r="A7949" s="521"/>
      <c r="B7949" s="521"/>
      <c r="C7949" s="525"/>
      <c r="D7949" s="521"/>
      <c r="E7949" s="521"/>
      <c r="F7949" s="526"/>
      <c r="G7949" s="521"/>
    </row>
    <row r="7950" spans="1:7">
      <c r="A7950" s="521"/>
      <c r="B7950" s="521"/>
      <c r="C7950" s="525"/>
      <c r="D7950" s="521"/>
      <c r="E7950" s="521"/>
      <c r="F7950" s="526"/>
      <c r="G7950" s="521"/>
    </row>
    <row r="7951" spans="1:7">
      <c r="A7951" s="521"/>
      <c r="B7951" s="521"/>
      <c r="C7951" s="525"/>
      <c r="D7951" s="521"/>
      <c r="E7951" s="521"/>
      <c r="F7951" s="526"/>
      <c r="G7951" s="521"/>
    </row>
    <row r="7952" spans="1:7">
      <c r="A7952" s="521"/>
      <c r="B7952" s="521"/>
      <c r="C7952" s="525"/>
      <c r="D7952" s="521"/>
      <c r="E7952" s="521"/>
      <c r="F7952" s="526"/>
      <c r="G7952" s="521"/>
    </row>
    <row r="7953" spans="1:7">
      <c r="A7953" s="521"/>
      <c r="B7953" s="521"/>
      <c r="C7953" s="525"/>
      <c r="D7953" s="521"/>
      <c r="E7953" s="521"/>
      <c r="F7953" s="526"/>
      <c r="G7953" s="521"/>
    </row>
    <row r="7954" spans="1:7">
      <c r="A7954" s="521"/>
      <c r="B7954" s="521"/>
      <c r="C7954" s="525"/>
      <c r="D7954" s="521"/>
      <c r="E7954" s="521"/>
      <c r="F7954" s="526"/>
      <c r="G7954" s="521"/>
    </row>
    <row r="7955" spans="1:7">
      <c r="A7955" s="521"/>
      <c r="B7955" s="521"/>
      <c r="C7955" s="525"/>
      <c r="D7955" s="521"/>
      <c r="E7955" s="521"/>
      <c r="F7955" s="526"/>
      <c r="G7955" s="521"/>
    </row>
    <row r="7956" spans="1:7">
      <c r="A7956" s="521"/>
      <c r="B7956" s="521"/>
      <c r="C7956" s="525"/>
      <c r="D7956" s="521"/>
      <c r="E7956" s="521"/>
      <c r="F7956" s="526"/>
      <c r="G7956" s="521"/>
    </row>
    <row r="7957" spans="1:7">
      <c r="A7957" s="521"/>
      <c r="B7957" s="521"/>
      <c r="C7957" s="525"/>
      <c r="D7957" s="521"/>
      <c r="E7957" s="521"/>
      <c r="F7957" s="526"/>
      <c r="G7957" s="521"/>
    </row>
    <row r="7958" spans="1:7">
      <c r="A7958" s="521"/>
      <c r="B7958" s="521"/>
      <c r="C7958" s="525"/>
      <c r="D7958" s="521"/>
      <c r="E7958" s="521"/>
      <c r="F7958" s="526"/>
      <c r="G7958" s="521"/>
    </row>
    <row r="7959" spans="1:7">
      <c r="A7959" s="521"/>
      <c r="B7959" s="521"/>
      <c r="C7959" s="525"/>
      <c r="D7959" s="521"/>
      <c r="E7959" s="521"/>
      <c r="F7959" s="526"/>
      <c r="G7959" s="521"/>
    </row>
    <row r="7960" spans="1:7">
      <c r="A7960" s="521"/>
      <c r="B7960" s="521"/>
      <c r="C7960" s="525"/>
      <c r="D7960" s="521"/>
      <c r="E7960" s="521"/>
      <c r="F7960" s="526"/>
      <c r="G7960" s="521"/>
    </row>
    <row r="7961" spans="1:7">
      <c r="A7961" s="521"/>
      <c r="B7961" s="521"/>
      <c r="C7961" s="525"/>
      <c r="D7961" s="521"/>
      <c r="E7961" s="521"/>
      <c r="F7961" s="526"/>
      <c r="G7961" s="521"/>
    </row>
    <row r="7962" spans="1:7">
      <c r="A7962" s="521"/>
      <c r="B7962" s="521"/>
      <c r="C7962" s="525"/>
      <c r="D7962" s="521"/>
      <c r="E7962" s="521"/>
      <c r="F7962" s="526"/>
      <c r="G7962" s="521"/>
    </row>
    <row r="7963" spans="1:7">
      <c r="A7963" s="521"/>
      <c r="B7963" s="521"/>
      <c r="C7963" s="525"/>
      <c r="D7963" s="521"/>
      <c r="E7963" s="521"/>
      <c r="F7963" s="526"/>
      <c r="G7963" s="521"/>
    </row>
    <row r="7964" spans="1:7">
      <c r="A7964" s="521"/>
      <c r="B7964" s="521"/>
      <c r="C7964" s="525"/>
      <c r="D7964" s="521"/>
      <c r="E7964" s="521"/>
      <c r="F7964" s="526"/>
      <c r="G7964" s="521"/>
    </row>
    <row r="7965" spans="1:7">
      <c r="A7965" s="521"/>
      <c r="B7965" s="521"/>
      <c r="C7965" s="525"/>
      <c r="D7965" s="521"/>
      <c r="E7965" s="521"/>
      <c r="F7965" s="526"/>
      <c r="G7965" s="521"/>
    </row>
    <row r="7966" spans="1:7">
      <c r="A7966" s="521"/>
      <c r="B7966" s="521"/>
      <c r="C7966" s="525"/>
      <c r="D7966" s="521"/>
      <c r="E7966" s="521"/>
      <c r="F7966" s="526"/>
      <c r="G7966" s="521"/>
    </row>
    <row r="7967" spans="1:7">
      <c r="A7967" s="521"/>
      <c r="B7967" s="521"/>
      <c r="C7967" s="525"/>
      <c r="D7967" s="521"/>
      <c r="E7967" s="521"/>
      <c r="F7967" s="526"/>
      <c r="G7967" s="521"/>
    </row>
    <row r="7968" spans="1:7">
      <c r="A7968" s="521"/>
      <c r="B7968" s="521"/>
      <c r="C7968" s="525"/>
      <c r="D7968" s="521"/>
      <c r="E7968" s="521"/>
      <c r="F7968" s="526"/>
      <c r="G7968" s="521"/>
    </row>
    <row r="7969" spans="1:7">
      <c r="A7969" s="521"/>
      <c r="B7969" s="521"/>
      <c r="C7969" s="525"/>
      <c r="D7969" s="521"/>
      <c r="E7969" s="521"/>
      <c r="F7969" s="526"/>
      <c r="G7969" s="521"/>
    </row>
    <row r="7970" spans="1:7">
      <c r="A7970" s="521"/>
      <c r="B7970" s="521"/>
      <c r="C7970" s="525"/>
      <c r="D7970" s="521"/>
      <c r="E7970" s="521"/>
      <c r="F7970" s="526"/>
      <c r="G7970" s="521"/>
    </row>
    <row r="7971" spans="1:7">
      <c r="A7971" s="521"/>
      <c r="B7971" s="521"/>
      <c r="C7971" s="525"/>
      <c r="D7971" s="521"/>
      <c r="E7971" s="521"/>
      <c r="F7971" s="526"/>
      <c r="G7971" s="521"/>
    </row>
    <row r="7972" spans="1:7">
      <c r="A7972" s="521"/>
      <c r="B7972" s="521"/>
      <c r="C7972" s="525"/>
      <c r="D7972" s="521"/>
      <c r="E7972" s="521"/>
      <c r="F7972" s="526"/>
      <c r="G7972" s="521"/>
    </row>
    <row r="7973" spans="1:7">
      <c r="A7973" s="521"/>
      <c r="B7973" s="521"/>
      <c r="C7973" s="525"/>
      <c r="D7973" s="521"/>
      <c r="E7973" s="521"/>
      <c r="F7973" s="526"/>
      <c r="G7973" s="521"/>
    </row>
    <row r="7974" spans="1:7">
      <c r="A7974" s="521"/>
      <c r="B7974" s="521"/>
      <c r="C7974" s="525"/>
      <c r="D7974" s="521"/>
      <c r="E7974" s="521"/>
      <c r="F7974" s="526"/>
      <c r="G7974" s="521"/>
    </row>
    <row r="7975" spans="1:7">
      <c r="A7975" s="521"/>
      <c r="B7975" s="521"/>
      <c r="C7975" s="525"/>
      <c r="D7975" s="521"/>
      <c r="E7975" s="521"/>
      <c r="F7975" s="526"/>
      <c r="G7975" s="521"/>
    </row>
    <row r="7976" spans="1:7">
      <c r="A7976" s="521"/>
      <c r="B7976" s="521"/>
      <c r="C7976" s="525"/>
      <c r="D7976" s="521"/>
      <c r="E7976" s="521"/>
      <c r="F7976" s="526"/>
      <c r="G7976" s="521"/>
    </row>
    <row r="7977" spans="1:7">
      <c r="A7977" s="521"/>
      <c r="B7977" s="521"/>
      <c r="C7977" s="525"/>
      <c r="D7977" s="521"/>
      <c r="E7977" s="521"/>
      <c r="F7977" s="526"/>
      <c r="G7977" s="521"/>
    </row>
    <row r="7978" spans="1:7">
      <c r="A7978" s="521"/>
      <c r="B7978" s="521"/>
      <c r="C7978" s="525"/>
      <c r="D7978" s="521"/>
      <c r="E7978" s="521"/>
      <c r="F7978" s="526"/>
      <c r="G7978" s="521"/>
    </row>
    <row r="7979" spans="1:7">
      <c r="A7979" s="521"/>
      <c r="B7979" s="521"/>
      <c r="C7979" s="525"/>
      <c r="D7979" s="521"/>
      <c r="E7979" s="521"/>
      <c r="F7979" s="526"/>
      <c r="G7979" s="521"/>
    </row>
    <row r="7980" spans="1:7">
      <c r="A7980" s="521"/>
      <c r="B7980" s="521"/>
      <c r="C7980" s="525"/>
      <c r="D7980" s="521"/>
      <c r="E7980" s="521"/>
      <c r="F7980" s="526"/>
      <c r="G7980" s="521"/>
    </row>
    <row r="7981" spans="1:7">
      <c r="A7981" s="521"/>
      <c r="B7981" s="521"/>
      <c r="C7981" s="525"/>
      <c r="D7981" s="521"/>
      <c r="E7981" s="521"/>
      <c r="F7981" s="526"/>
      <c r="G7981" s="521"/>
    </row>
    <row r="7982" spans="1:7">
      <c r="A7982" s="521"/>
      <c r="B7982" s="521"/>
      <c r="C7982" s="525"/>
      <c r="D7982" s="521"/>
      <c r="E7982" s="521"/>
      <c r="F7982" s="526"/>
      <c r="G7982" s="521"/>
    </row>
    <row r="7983" spans="1:7">
      <c r="A7983" s="521"/>
      <c r="B7983" s="521"/>
      <c r="C7983" s="525"/>
      <c r="D7983" s="521"/>
      <c r="E7983" s="521"/>
      <c r="F7983" s="526"/>
      <c r="G7983" s="521"/>
    </row>
    <row r="7984" spans="1:7">
      <c r="A7984" s="521"/>
      <c r="B7984" s="521"/>
      <c r="C7984" s="525"/>
      <c r="D7984" s="521"/>
      <c r="E7984" s="521"/>
      <c r="F7984" s="526"/>
      <c r="G7984" s="521"/>
    </row>
    <row r="7985" spans="1:7">
      <c r="A7985" s="521"/>
      <c r="B7985" s="521"/>
      <c r="C7985" s="525"/>
      <c r="D7985" s="521"/>
      <c r="E7985" s="521"/>
      <c r="F7985" s="526"/>
      <c r="G7985" s="521"/>
    </row>
    <row r="7986" spans="1:7">
      <c r="A7986" s="521"/>
      <c r="B7986" s="521"/>
      <c r="C7986" s="525"/>
      <c r="D7986" s="521"/>
      <c r="E7986" s="521"/>
      <c r="F7986" s="526"/>
      <c r="G7986" s="521"/>
    </row>
    <row r="7987" spans="1:7">
      <c r="A7987" s="521"/>
      <c r="B7987" s="521"/>
      <c r="C7987" s="525"/>
      <c r="D7987" s="521"/>
      <c r="E7987" s="521"/>
      <c r="F7987" s="526"/>
      <c r="G7987" s="521"/>
    </row>
    <row r="7988" spans="1:7">
      <c r="A7988" s="521"/>
      <c r="B7988" s="521"/>
      <c r="C7988" s="525"/>
      <c r="D7988" s="521"/>
      <c r="E7988" s="521"/>
      <c r="F7988" s="526"/>
      <c r="G7988" s="521"/>
    </row>
    <row r="7989" spans="1:7">
      <c r="A7989" s="521"/>
      <c r="B7989" s="521"/>
      <c r="C7989" s="525"/>
      <c r="D7989" s="521"/>
      <c r="E7989" s="521"/>
      <c r="F7989" s="526"/>
      <c r="G7989" s="521"/>
    </row>
    <row r="7990" spans="1:7">
      <c r="A7990" s="521"/>
      <c r="B7990" s="521"/>
      <c r="C7990" s="525"/>
      <c r="D7990" s="521"/>
      <c r="E7990" s="521"/>
      <c r="F7990" s="526"/>
      <c r="G7990" s="521"/>
    </row>
    <row r="7991" spans="1:7">
      <c r="A7991" s="521"/>
      <c r="B7991" s="521"/>
      <c r="C7991" s="525"/>
      <c r="D7991" s="521"/>
      <c r="E7991" s="521"/>
      <c r="F7991" s="526"/>
      <c r="G7991" s="521"/>
    </row>
    <row r="7992" spans="1:7">
      <c r="A7992" s="521"/>
      <c r="B7992" s="521"/>
      <c r="C7992" s="525"/>
      <c r="D7992" s="521"/>
      <c r="E7992" s="521"/>
      <c r="F7992" s="526"/>
      <c r="G7992" s="521"/>
    </row>
    <row r="7993" spans="1:7">
      <c r="A7993" s="521"/>
      <c r="B7993" s="521"/>
      <c r="C7993" s="525"/>
      <c r="D7993" s="521"/>
      <c r="E7993" s="521"/>
      <c r="F7993" s="526"/>
      <c r="G7993" s="521"/>
    </row>
    <row r="7994" spans="1:7">
      <c r="A7994" s="521"/>
      <c r="B7994" s="521"/>
      <c r="C7994" s="525"/>
      <c r="D7994" s="521"/>
      <c r="E7994" s="521"/>
      <c r="F7994" s="526"/>
      <c r="G7994" s="521"/>
    </row>
    <row r="7995" spans="1:7">
      <c r="A7995" s="521"/>
      <c r="B7995" s="521"/>
      <c r="C7995" s="525"/>
      <c r="D7995" s="521"/>
      <c r="E7995" s="521"/>
      <c r="F7995" s="526"/>
      <c r="G7995" s="521"/>
    </row>
    <row r="7996" spans="1:7">
      <c r="A7996" s="521"/>
      <c r="B7996" s="521"/>
      <c r="C7996" s="525"/>
      <c r="D7996" s="521"/>
      <c r="E7996" s="521"/>
      <c r="F7996" s="526"/>
      <c r="G7996" s="521"/>
    </row>
    <row r="7997" spans="1:7">
      <c r="A7997" s="521"/>
      <c r="B7997" s="521"/>
      <c r="C7997" s="525"/>
      <c r="D7997" s="521"/>
      <c r="E7997" s="521"/>
      <c r="F7997" s="526"/>
      <c r="G7997" s="521"/>
    </row>
    <row r="7998" spans="1:7">
      <c r="A7998" s="521"/>
      <c r="B7998" s="521"/>
      <c r="C7998" s="525"/>
      <c r="D7998" s="521"/>
      <c r="E7998" s="521"/>
      <c r="F7998" s="526"/>
      <c r="G7998" s="521"/>
    </row>
    <row r="7999" spans="1:7">
      <c r="A7999" s="521"/>
      <c r="B7999" s="521"/>
      <c r="C7999" s="525"/>
      <c r="D7999" s="521"/>
      <c r="E7999" s="521"/>
      <c r="F7999" s="526"/>
      <c r="G7999" s="521"/>
    </row>
    <row r="8000" spans="1:7">
      <c r="A8000" s="521"/>
      <c r="B8000" s="521"/>
      <c r="C8000" s="525"/>
      <c r="D8000" s="521"/>
      <c r="E8000" s="521"/>
      <c r="F8000" s="526"/>
      <c r="G8000" s="521"/>
    </row>
    <row r="8001" spans="1:7">
      <c r="A8001" s="521"/>
      <c r="B8001" s="521"/>
      <c r="C8001" s="525"/>
      <c r="D8001" s="521"/>
      <c r="E8001" s="521"/>
      <c r="F8001" s="526"/>
      <c r="G8001" s="521"/>
    </row>
    <row r="8002" spans="1:7">
      <c r="A8002" s="521"/>
      <c r="B8002" s="521"/>
      <c r="C8002" s="525"/>
      <c r="D8002" s="521"/>
      <c r="E8002" s="521"/>
      <c r="F8002" s="526"/>
      <c r="G8002" s="521"/>
    </row>
    <row r="8003" spans="1:7">
      <c r="A8003" s="521"/>
      <c r="B8003" s="521"/>
      <c r="C8003" s="525"/>
      <c r="D8003" s="521"/>
      <c r="E8003" s="521"/>
      <c r="F8003" s="526"/>
      <c r="G8003" s="521"/>
    </row>
    <row r="8004" spans="1:7">
      <c r="A8004" s="521"/>
      <c r="B8004" s="521"/>
      <c r="C8004" s="525"/>
      <c r="D8004" s="521"/>
      <c r="E8004" s="521"/>
      <c r="F8004" s="526"/>
      <c r="G8004" s="521"/>
    </row>
    <row r="8005" spans="1:7">
      <c r="A8005" s="521"/>
      <c r="B8005" s="521"/>
      <c r="C8005" s="525"/>
      <c r="D8005" s="521"/>
      <c r="E8005" s="521"/>
      <c r="F8005" s="526"/>
      <c r="G8005" s="521"/>
    </row>
    <row r="8006" spans="1:7">
      <c r="A8006" s="521"/>
      <c r="B8006" s="521"/>
      <c r="C8006" s="525"/>
      <c r="D8006" s="521"/>
      <c r="E8006" s="521"/>
      <c r="F8006" s="526"/>
      <c r="G8006" s="521"/>
    </row>
    <row r="8007" spans="1:7">
      <c r="A8007" s="521"/>
      <c r="B8007" s="521"/>
      <c r="C8007" s="525"/>
      <c r="D8007" s="521"/>
      <c r="E8007" s="521"/>
      <c r="F8007" s="526"/>
      <c r="G8007" s="521"/>
    </row>
    <row r="8008" spans="1:7">
      <c r="A8008" s="521"/>
      <c r="B8008" s="521"/>
      <c r="C8008" s="525"/>
      <c r="D8008" s="521"/>
      <c r="E8008" s="521"/>
      <c r="F8008" s="526"/>
      <c r="G8008" s="521"/>
    </row>
    <row r="8009" spans="1:7">
      <c r="A8009" s="521"/>
      <c r="B8009" s="521"/>
      <c r="C8009" s="525"/>
      <c r="D8009" s="521"/>
      <c r="E8009" s="521"/>
      <c r="F8009" s="526"/>
      <c r="G8009" s="521"/>
    </row>
    <row r="8010" spans="1:7">
      <c r="A8010" s="521"/>
      <c r="B8010" s="521"/>
      <c r="C8010" s="525"/>
      <c r="D8010" s="521"/>
      <c r="E8010" s="521"/>
      <c r="F8010" s="526"/>
      <c r="G8010" s="521"/>
    </row>
    <row r="8011" spans="1:7">
      <c r="A8011" s="521"/>
      <c r="B8011" s="521"/>
      <c r="C8011" s="525"/>
      <c r="D8011" s="521"/>
      <c r="E8011" s="521"/>
      <c r="F8011" s="526"/>
      <c r="G8011" s="521"/>
    </row>
    <row r="8012" spans="1:7">
      <c r="A8012" s="521"/>
      <c r="B8012" s="521"/>
      <c r="C8012" s="525"/>
      <c r="D8012" s="521"/>
      <c r="E8012" s="521"/>
      <c r="F8012" s="526"/>
      <c r="G8012" s="521"/>
    </row>
    <row r="8013" spans="1:7">
      <c r="A8013" s="521"/>
      <c r="B8013" s="521"/>
      <c r="C8013" s="525"/>
      <c r="D8013" s="521"/>
      <c r="E8013" s="521"/>
      <c r="F8013" s="526"/>
      <c r="G8013" s="521"/>
    </row>
    <row r="8014" spans="1:7">
      <c r="A8014" s="521"/>
      <c r="B8014" s="521"/>
      <c r="C8014" s="525"/>
      <c r="D8014" s="521"/>
      <c r="E8014" s="521"/>
      <c r="F8014" s="526"/>
      <c r="G8014" s="521"/>
    </row>
    <row r="8015" spans="1:7">
      <c r="A8015" s="521"/>
      <c r="B8015" s="521"/>
      <c r="C8015" s="525"/>
      <c r="D8015" s="521"/>
      <c r="E8015" s="521"/>
      <c r="F8015" s="526"/>
      <c r="G8015" s="521"/>
    </row>
    <row r="8016" spans="1:7">
      <c r="A8016" s="521"/>
      <c r="B8016" s="521"/>
      <c r="C8016" s="525"/>
      <c r="D8016" s="521"/>
      <c r="E8016" s="521"/>
      <c r="F8016" s="526"/>
      <c r="G8016" s="521"/>
    </row>
    <row r="8017" spans="1:7">
      <c r="A8017" s="521"/>
      <c r="B8017" s="521"/>
      <c r="C8017" s="525"/>
      <c r="D8017" s="521"/>
      <c r="E8017" s="521"/>
      <c r="F8017" s="526"/>
      <c r="G8017" s="521"/>
    </row>
    <row r="8018" spans="1:7">
      <c r="A8018" s="521"/>
      <c r="B8018" s="521"/>
      <c r="C8018" s="525"/>
      <c r="D8018" s="521"/>
      <c r="E8018" s="521"/>
      <c r="F8018" s="526"/>
      <c r="G8018" s="521"/>
    </row>
    <row r="8019" spans="1:7">
      <c r="A8019" s="521"/>
      <c r="B8019" s="521"/>
      <c r="C8019" s="525"/>
      <c r="D8019" s="521"/>
      <c r="E8019" s="521"/>
      <c r="F8019" s="526"/>
      <c r="G8019" s="521"/>
    </row>
    <row r="8020" spans="1:7">
      <c r="A8020" s="521"/>
      <c r="B8020" s="521"/>
      <c r="C8020" s="525"/>
      <c r="D8020" s="521"/>
      <c r="E8020" s="521"/>
      <c r="F8020" s="526"/>
      <c r="G8020" s="521"/>
    </row>
    <row r="8021" spans="1:7">
      <c r="A8021" s="521"/>
      <c r="B8021" s="521"/>
      <c r="C8021" s="525"/>
      <c r="D8021" s="521"/>
      <c r="E8021" s="521"/>
      <c r="F8021" s="526"/>
      <c r="G8021" s="521"/>
    </row>
    <row r="8022" spans="1:7">
      <c r="A8022" s="521"/>
      <c r="B8022" s="521"/>
      <c r="C8022" s="525"/>
      <c r="D8022" s="521"/>
      <c r="E8022" s="521"/>
      <c r="F8022" s="526"/>
      <c r="G8022" s="521"/>
    </row>
    <row r="8023" spans="1:7">
      <c r="A8023" s="521"/>
      <c r="B8023" s="521"/>
      <c r="C8023" s="525"/>
      <c r="D8023" s="521"/>
      <c r="E8023" s="521"/>
      <c r="F8023" s="526"/>
      <c r="G8023" s="521"/>
    </row>
    <row r="8024" spans="1:7">
      <c r="A8024" s="521"/>
      <c r="B8024" s="521"/>
      <c r="C8024" s="525"/>
      <c r="D8024" s="521"/>
      <c r="E8024" s="521"/>
      <c r="F8024" s="526"/>
      <c r="G8024" s="521"/>
    </row>
    <row r="8025" spans="1:7">
      <c r="A8025" s="521"/>
      <c r="B8025" s="521"/>
      <c r="C8025" s="525"/>
      <c r="D8025" s="521"/>
      <c r="E8025" s="521"/>
      <c r="F8025" s="526"/>
      <c r="G8025" s="521"/>
    </row>
    <row r="8026" spans="1:7">
      <c r="A8026" s="521"/>
      <c r="B8026" s="521"/>
      <c r="C8026" s="525"/>
      <c r="D8026" s="521"/>
      <c r="E8026" s="521"/>
      <c r="F8026" s="526"/>
      <c r="G8026" s="521"/>
    </row>
    <row r="8027" spans="1:7">
      <c r="A8027" s="521"/>
      <c r="B8027" s="521"/>
      <c r="C8027" s="525"/>
      <c r="D8027" s="521"/>
      <c r="E8027" s="521"/>
      <c r="F8027" s="526"/>
      <c r="G8027" s="521"/>
    </row>
    <row r="8028" spans="1:7">
      <c r="A8028" s="521"/>
      <c r="B8028" s="521"/>
      <c r="C8028" s="525"/>
      <c r="D8028" s="521"/>
      <c r="E8028" s="521"/>
      <c r="F8028" s="526"/>
      <c r="G8028" s="521"/>
    </row>
    <row r="8029" spans="1:7">
      <c r="A8029" s="521"/>
      <c r="B8029" s="521"/>
      <c r="C8029" s="525"/>
      <c r="D8029" s="521"/>
      <c r="E8029" s="521"/>
      <c r="F8029" s="526"/>
      <c r="G8029" s="521"/>
    </row>
    <row r="8030" spans="1:7">
      <c r="A8030" s="521"/>
      <c r="B8030" s="521"/>
      <c r="C8030" s="525"/>
      <c r="D8030" s="521"/>
      <c r="E8030" s="521"/>
      <c r="F8030" s="526"/>
      <c r="G8030" s="521"/>
    </row>
    <row r="8031" spans="1:7">
      <c r="A8031" s="521"/>
      <c r="B8031" s="521"/>
      <c r="C8031" s="525"/>
      <c r="D8031" s="521"/>
      <c r="E8031" s="521"/>
      <c r="F8031" s="526"/>
      <c r="G8031" s="521"/>
    </row>
    <row r="8032" spans="1:7">
      <c r="A8032" s="521"/>
      <c r="B8032" s="521"/>
      <c r="C8032" s="525"/>
      <c r="D8032" s="521"/>
      <c r="E8032" s="521"/>
      <c r="F8032" s="526"/>
      <c r="G8032" s="521"/>
    </row>
    <row r="8033" spans="1:7">
      <c r="A8033" s="521"/>
      <c r="B8033" s="521"/>
      <c r="C8033" s="525"/>
      <c r="D8033" s="521"/>
      <c r="E8033" s="521"/>
      <c r="F8033" s="526"/>
      <c r="G8033" s="521"/>
    </row>
    <row r="8034" spans="1:7">
      <c r="A8034" s="521"/>
      <c r="B8034" s="521"/>
      <c r="C8034" s="525"/>
      <c r="D8034" s="521"/>
      <c r="E8034" s="521"/>
      <c r="F8034" s="526"/>
      <c r="G8034" s="521"/>
    </row>
    <row r="8035" spans="1:7">
      <c r="A8035" s="521"/>
      <c r="B8035" s="521"/>
      <c r="C8035" s="525"/>
      <c r="D8035" s="521"/>
      <c r="E8035" s="521"/>
      <c r="F8035" s="526"/>
      <c r="G8035" s="521"/>
    </row>
    <row r="8036" spans="1:7">
      <c r="A8036" s="521"/>
      <c r="B8036" s="521"/>
      <c r="C8036" s="525"/>
      <c r="D8036" s="521"/>
      <c r="E8036" s="521"/>
      <c r="F8036" s="526"/>
      <c r="G8036" s="521"/>
    </row>
    <row r="8037" spans="1:7">
      <c r="A8037" s="521"/>
      <c r="B8037" s="521"/>
      <c r="C8037" s="525"/>
      <c r="D8037" s="521"/>
      <c r="E8037" s="521"/>
      <c r="F8037" s="526"/>
      <c r="G8037" s="521"/>
    </row>
    <row r="8038" spans="1:7">
      <c r="A8038" s="521"/>
      <c r="B8038" s="521"/>
      <c r="C8038" s="525"/>
      <c r="D8038" s="521"/>
      <c r="E8038" s="521"/>
      <c r="F8038" s="526"/>
      <c r="G8038" s="521"/>
    </row>
    <row r="8039" spans="1:7">
      <c r="A8039" s="521"/>
      <c r="B8039" s="521"/>
      <c r="C8039" s="525"/>
      <c r="D8039" s="521"/>
      <c r="E8039" s="521"/>
      <c r="F8039" s="526"/>
      <c r="G8039" s="521"/>
    </row>
    <row r="8040" spans="1:7">
      <c r="A8040" s="521"/>
      <c r="B8040" s="521"/>
      <c r="C8040" s="525"/>
      <c r="D8040" s="521"/>
      <c r="E8040" s="521"/>
      <c r="F8040" s="526"/>
      <c r="G8040" s="521"/>
    </row>
    <row r="8041" spans="1:7">
      <c r="A8041" s="521"/>
      <c r="B8041" s="521"/>
      <c r="C8041" s="525"/>
      <c r="D8041" s="521"/>
      <c r="E8041" s="521"/>
      <c r="F8041" s="526"/>
      <c r="G8041" s="521"/>
    </row>
    <row r="8042" spans="1:7">
      <c r="A8042" s="521"/>
      <c r="B8042" s="521"/>
      <c r="C8042" s="525"/>
      <c r="D8042" s="521"/>
      <c r="E8042" s="521"/>
      <c r="F8042" s="526"/>
      <c r="G8042" s="521"/>
    </row>
    <row r="8043" spans="1:7">
      <c r="A8043" s="521"/>
      <c r="B8043" s="521"/>
      <c r="C8043" s="525"/>
      <c r="D8043" s="521"/>
      <c r="E8043" s="521"/>
      <c r="F8043" s="526"/>
      <c r="G8043" s="521"/>
    </row>
    <row r="8044" spans="1:7">
      <c r="A8044" s="521"/>
      <c r="B8044" s="521"/>
      <c r="C8044" s="525"/>
      <c r="D8044" s="521"/>
      <c r="E8044" s="521"/>
      <c r="F8044" s="526"/>
      <c r="G8044" s="521"/>
    </row>
    <row r="8045" spans="1:7">
      <c r="A8045" s="521"/>
      <c r="B8045" s="521"/>
      <c r="C8045" s="525"/>
      <c r="D8045" s="521"/>
      <c r="E8045" s="521"/>
      <c r="F8045" s="526"/>
      <c r="G8045" s="521"/>
    </row>
    <row r="8046" spans="1:7">
      <c r="A8046" s="521"/>
      <c r="B8046" s="521"/>
      <c r="C8046" s="525"/>
      <c r="D8046" s="521"/>
      <c r="E8046" s="521"/>
      <c r="F8046" s="526"/>
      <c r="G8046" s="521"/>
    </row>
    <row r="8047" spans="1:7">
      <c r="A8047" s="521"/>
      <c r="B8047" s="521"/>
      <c r="C8047" s="525"/>
      <c r="D8047" s="521"/>
      <c r="E8047" s="521"/>
      <c r="F8047" s="526"/>
      <c r="G8047" s="521"/>
    </row>
    <row r="8048" spans="1:7">
      <c r="A8048" s="521"/>
      <c r="B8048" s="521"/>
      <c r="C8048" s="525"/>
      <c r="D8048" s="521"/>
      <c r="E8048" s="521"/>
      <c r="F8048" s="526"/>
      <c r="G8048" s="521"/>
    </row>
    <row r="8049" spans="1:7">
      <c r="A8049" s="521"/>
      <c r="B8049" s="521"/>
      <c r="C8049" s="525"/>
      <c r="D8049" s="521"/>
      <c r="E8049" s="521"/>
      <c r="F8049" s="526"/>
      <c r="G8049" s="521"/>
    </row>
    <row r="8050" spans="1:7">
      <c r="A8050" s="521"/>
      <c r="B8050" s="521"/>
      <c r="C8050" s="525"/>
      <c r="D8050" s="521"/>
      <c r="E8050" s="521"/>
      <c r="F8050" s="526"/>
      <c r="G8050" s="521"/>
    </row>
    <row r="8051" spans="1:7">
      <c r="A8051" s="521"/>
      <c r="B8051" s="521"/>
      <c r="C8051" s="525"/>
      <c r="D8051" s="521"/>
      <c r="E8051" s="521"/>
      <c r="F8051" s="526"/>
      <c r="G8051" s="521"/>
    </row>
    <row r="8052" spans="1:7">
      <c r="A8052" s="521"/>
      <c r="B8052" s="521"/>
      <c r="C8052" s="525"/>
      <c r="D8052" s="521"/>
      <c r="E8052" s="521"/>
      <c r="F8052" s="526"/>
      <c r="G8052" s="521"/>
    </row>
    <row r="8053" spans="1:7">
      <c r="A8053" s="521"/>
      <c r="B8053" s="521"/>
      <c r="C8053" s="525"/>
      <c r="D8053" s="521"/>
      <c r="E8053" s="521"/>
      <c r="F8053" s="526"/>
      <c r="G8053" s="521"/>
    </row>
    <row r="8054" spans="1:7">
      <c r="A8054" s="521"/>
      <c r="B8054" s="521"/>
      <c r="C8054" s="525"/>
      <c r="D8054" s="521"/>
      <c r="E8054" s="521"/>
      <c r="F8054" s="526"/>
      <c r="G8054" s="521"/>
    </row>
    <row r="8055" spans="1:7">
      <c r="A8055" s="521"/>
      <c r="B8055" s="521"/>
      <c r="C8055" s="525"/>
      <c r="D8055" s="521"/>
      <c r="E8055" s="521"/>
      <c r="F8055" s="526"/>
      <c r="G8055" s="521"/>
    </row>
    <row r="8056" spans="1:7">
      <c r="A8056" s="521"/>
      <c r="B8056" s="521"/>
      <c r="C8056" s="525"/>
      <c r="D8056" s="521"/>
      <c r="E8056" s="521"/>
      <c r="F8056" s="526"/>
      <c r="G8056" s="521"/>
    </row>
    <row r="8057" spans="1:7">
      <c r="A8057" s="521"/>
      <c r="B8057" s="521"/>
      <c r="C8057" s="525"/>
      <c r="D8057" s="521"/>
      <c r="E8057" s="521"/>
      <c r="F8057" s="526"/>
      <c r="G8057" s="521"/>
    </row>
    <row r="8058" spans="1:7">
      <c r="A8058" s="521"/>
      <c r="B8058" s="521"/>
      <c r="C8058" s="525"/>
      <c r="D8058" s="521"/>
      <c r="E8058" s="521"/>
      <c r="F8058" s="526"/>
      <c r="G8058" s="521"/>
    </row>
    <row r="8059" spans="1:7">
      <c r="A8059" s="521"/>
      <c r="B8059" s="521"/>
      <c r="C8059" s="525"/>
      <c r="D8059" s="521"/>
      <c r="E8059" s="521"/>
      <c r="F8059" s="526"/>
      <c r="G8059" s="521"/>
    </row>
    <row r="8060" spans="1:7">
      <c r="A8060" s="521"/>
      <c r="B8060" s="521"/>
      <c r="C8060" s="525"/>
      <c r="D8060" s="521"/>
      <c r="E8060" s="521"/>
      <c r="F8060" s="526"/>
      <c r="G8060" s="521"/>
    </row>
    <row r="8061" spans="1:7">
      <c r="A8061" s="521"/>
      <c r="B8061" s="521"/>
      <c r="C8061" s="525"/>
      <c r="D8061" s="521"/>
      <c r="E8061" s="521"/>
      <c r="F8061" s="526"/>
      <c r="G8061" s="521"/>
    </row>
    <row r="8062" spans="1:7">
      <c r="A8062" s="521"/>
      <c r="B8062" s="521"/>
      <c r="C8062" s="525"/>
      <c r="D8062" s="521"/>
      <c r="E8062" s="521"/>
      <c r="F8062" s="526"/>
      <c r="G8062" s="521"/>
    </row>
    <row r="8063" spans="1:7">
      <c r="A8063" s="521"/>
      <c r="B8063" s="521"/>
      <c r="C8063" s="525"/>
      <c r="D8063" s="521"/>
      <c r="E8063" s="521"/>
      <c r="F8063" s="526"/>
      <c r="G8063" s="521"/>
    </row>
    <row r="8064" spans="1:7">
      <c r="A8064" s="521"/>
      <c r="B8064" s="521"/>
      <c r="C8064" s="525"/>
      <c r="D8064" s="521"/>
      <c r="E8064" s="521"/>
      <c r="F8064" s="526"/>
      <c r="G8064" s="521"/>
    </row>
    <row r="8065" spans="1:7">
      <c r="A8065" s="521"/>
      <c r="B8065" s="521"/>
      <c r="C8065" s="525"/>
      <c r="D8065" s="521"/>
      <c r="E8065" s="521"/>
      <c r="F8065" s="526"/>
      <c r="G8065" s="521"/>
    </row>
    <row r="8066" spans="1:7">
      <c r="A8066" s="521"/>
      <c r="B8066" s="521"/>
      <c r="C8066" s="525"/>
      <c r="D8066" s="521"/>
      <c r="E8066" s="521"/>
      <c r="F8066" s="526"/>
      <c r="G8066" s="521"/>
    </row>
    <row r="8067" spans="1:7">
      <c r="A8067" s="521"/>
      <c r="B8067" s="521"/>
      <c r="C8067" s="525"/>
      <c r="D8067" s="521"/>
      <c r="E8067" s="521"/>
      <c r="F8067" s="526"/>
      <c r="G8067" s="521"/>
    </row>
    <row r="8068" spans="1:7">
      <c r="A8068" s="521"/>
      <c r="B8068" s="521"/>
      <c r="C8068" s="525"/>
      <c r="D8068" s="521"/>
      <c r="E8068" s="521"/>
      <c r="F8068" s="526"/>
      <c r="G8068" s="521"/>
    </row>
    <row r="8069" spans="1:7">
      <c r="A8069" s="521"/>
      <c r="B8069" s="521"/>
      <c r="C8069" s="525"/>
      <c r="D8069" s="521"/>
      <c r="E8069" s="521"/>
      <c r="F8069" s="526"/>
      <c r="G8069" s="521"/>
    </row>
    <row r="8070" spans="1:7">
      <c r="A8070" s="521"/>
      <c r="B8070" s="521"/>
      <c r="C8070" s="525"/>
      <c r="D8070" s="521"/>
      <c r="E8070" s="521"/>
      <c r="F8070" s="526"/>
      <c r="G8070" s="521"/>
    </row>
    <row r="8071" spans="1:7">
      <c r="A8071" s="521"/>
      <c r="B8071" s="521"/>
      <c r="C8071" s="525"/>
      <c r="D8071" s="521"/>
      <c r="E8071" s="521"/>
      <c r="F8071" s="526"/>
      <c r="G8071" s="521"/>
    </row>
    <row r="8072" spans="1:7">
      <c r="A8072" s="521"/>
      <c r="B8072" s="521"/>
      <c r="C8072" s="525"/>
      <c r="D8072" s="521"/>
      <c r="E8072" s="521"/>
      <c r="F8072" s="526"/>
      <c r="G8072" s="521"/>
    </row>
    <row r="8073" spans="1:7">
      <c r="A8073" s="521"/>
      <c r="B8073" s="521"/>
      <c r="C8073" s="525"/>
      <c r="D8073" s="521"/>
      <c r="E8073" s="521"/>
      <c r="F8073" s="526"/>
      <c r="G8073" s="521"/>
    </row>
    <row r="8074" spans="1:7">
      <c r="A8074" s="521"/>
      <c r="B8074" s="521"/>
      <c r="C8074" s="525"/>
      <c r="D8074" s="521"/>
      <c r="E8074" s="521"/>
      <c r="F8074" s="526"/>
      <c r="G8074" s="521"/>
    </row>
    <row r="8075" spans="1:7">
      <c r="A8075" s="521"/>
      <c r="B8075" s="521"/>
      <c r="C8075" s="525"/>
      <c r="D8075" s="521"/>
      <c r="E8075" s="521"/>
      <c r="F8075" s="526"/>
      <c r="G8075" s="521"/>
    </row>
    <row r="8076" spans="1:7">
      <c r="A8076" s="521"/>
      <c r="B8076" s="521"/>
      <c r="C8076" s="525"/>
      <c r="D8076" s="521"/>
      <c r="E8076" s="521"/>
      <c r="F8076" s="526"/>
      <c r="G8076" s="521"/>
    </row>
    <row r="8077" spans="1:7">
      <c r="A8077" s="521"/>
      <c r="B8077" s="521"/>
      <c r="C8077" s="525"/>
      <c r="D8077" s="521"/>
      <c r="E8077" s="521"/>
      <c r="F8077" s="526"/>
      <c r="G8077" s="521"/>
    </row>
    <row r="8078" spans="1:7">
      <c r="A8078" s="521"/>
      <c r="B8078" s="521"/>
      <c r="C8078" s="525"/>
      <c r="D8078" s="521"/>
      <c r="E8078" s="521"/>
      <c r="F8078" s="526"/>
      <c r="G8078" s="521"/>
    </row>
    <row r="8079" spans="1:7">
      <c r="A8079" s="521"/>
      <c r="B8079" s="521"/>
      <c r="C8079" s="525"/>
      <c r="D8079" s="521"/>
      <c r="E8079" s="521"/>
      <c r="F8079" s="526"/>
      <c r="G8079" s="521"/>
    </row>
    <row r="8080" spans="1:7">
      <c r="A8080" s="521"/>
      <c r="B8080" s="521"/>
      <c r="C8080" s="525"/>
      <c r="D8080" s="521"/>
      <c r="E8080" s="521"/>
      <c r="F8080" s="526"/>
      <c r="G8080" s="521"/>
    </row>
    <row r="8081" spans="1:7">
      <c r="A8081" s="521"/>
      <c r="B8081" s="521"/>
      <c r="C8081" s="525"/>
      <c r="D8081" s="521"/>
      <c r="E8081" s="521"/>
      <c r="F8081" s="526"/>
      <c r="G8081" s="521"/>
    </row>
    <row r="8082" spans="1:7">
      <c r="A8082" s="521"/>
      <c r="B8082" s="521"/>
      <c r="C8082" s="525"/>
      <c r="D8082" s="521"/>
      <c r="E8082" s="521"/>
      <c r="F8082" s="526"/>
      <c r="G8082" s="521"/>
    </row>
    <row r="8083" spans="1:7">
      <c r="A8083" s="521"/>
      <c r="B8083" s="521"/>
      <c r="C8083" s="525"/>
      <c r="D8083" s="521"/>
      <c r="E8083" s="521"/>
      <c r="F8083" s="526"/>
      <c r="G8083" s="521"/>
    </row>
    <row r="8084" spans="1:7">
      <c r="A8084" s="521"/>
      <c r="B8084" s="521"/>
      <c r="C8084" s="525"/>
      <c r="D8084" s="521"/>
      <c r="E8084" s="521"/>
      <c r="F8084" s="526"/>
      <c r="G8084" s="521"/>
    </row>
    <row r="8085" spans="1:7">
      <c r="A8085" s="521"/>
      <c r="B8085" s="521"/>
      <c r="C8085" s="525"/>
      <c r="D8085" s="521"/>
      <c r="E8085" s="521"/>
      <c r="F8085" s="526"/>
      <c r="G8085" s="521"/>
    </row>
    <row r="8086" spans="1:7">
      <c r="A8086" s="521"/>
      <c r="B8086" s="521"/>
      <c r="C8086" s="525"/>
      <c r="D8086" s="521"/>
      <c r="E8086" s="521"/>
      <c r="F8086" s="526"/>
      <c r="G8086" s="521"/>
    </row>
    <row r="8087" spans="1:7">
      <c r="A8087" s="521"/>
      <c r="B8087" s="521"/>
      <c r="C8087" s="525"/>
      <c r="D8087" s="521"/>
      <c r="E8087" s="521"/>
      <c r="F8087" s="526"/>
      <c r="G8087" s="521"/>
    </row>
    <row r="8088" spans="1:7">
      <c r="A8088" s="521"/>
      <c r="B8088" s="521"/>
      <c r="C8088" s="525"/>
      <c r="D8088" s="521"/>
      <c r="E8088" s="521"/>
      <c r="F8088" s="526"/>
      <c r="G8088" s="521"/>
    </row>
    <row r="8089" spans="1:7">
      <c r="A8089" s="521"/>
      <c r="B8089" s="521"/>
      <c r="C8089" s="525"/>
      <c r="D8089" s="521"/>
      <c r="E8089" s="521"/>
      <c r="F8089" s="526"/>
      <c r="G8089" s="521"/>
    </row>
    <row r="8090" spans="1:7">
      <c r="A8090" s="521"/>
      <c r="B8090" s="521"/>
      <c r="C8090" s="525"/>
      <c r="D8090" s="521"/>
      <c r="E8090" s="521"/>
      <c r="F8090" s="526"/>
      <c r="G8090" s="521"/>
    </row>
    <row r="8091" spans="1:7">
      <c r="A8091" s="521"/>
      <c r="B8091" s="521"/>
      <c r="C8091" s="525"/>
      <c r="D8091" s="521"/>
      <c r="E8091" s="521"/>
      <c r="F8091" s="526"/>
      <c r="G8091" s="521"/>
    </row>
    <row r="8092" spans="1:7">
      <c r="A8092" s="521"/>
      <c r="B8092" s="521"/>
      <c r="C8092" s="525"/>
      <c r="D8092" s="521"/>
      <c r="E8092" s="521"/>
      <c r="F8092" s="526"/>
      <c r="G8092" s="521"/>
    </row>
    <row r="8093" spans="1:7">
      <c r="A8093" s="521"/>
      <c r="B8093" s="521"/>
      <c r="C8093" s="525"/>
      <c r="D8093" s="521"/>
      <c r="E8093" s="521"/>
      <c r="F8093" s="526"/>
      <c r="G8093" s="521"/>
    </row>
    <row r="8094" spans="1:7">
      <c r="A8094" s="521"/>
      <c r="B8094" s="521"/>
      <c r="C8094" s="525"/>
      <c r="D8094" s="521"/>
      <c r="E8094" s="521"/>
      <c r="F8094" s="526"/>
      <c r="G8094" s="521"/>
    </row>
    <row r="8095" spans="1:7">
      <c r="A8095" s="521"/>
      <c r="B8095" s="521"/>
      <c r="C8095" s="525"/>
      <c r="D8095" s="521"/>
      <c r="E8095" s="521"/>
      <c r="F8095" s="526"/>
      <c r="G8095" s="521"/>
    </row>
    <row r="8096" spans="1:7">
      <c r="A8096" s="521"/>
      <c r="B8096" s="521"/>
      <c r="C8096" s="525"/>
      <c r="D8096" s="521"/>
      <c r="E8096" s="521"/>
      <c r="F8096" s="526"/>
      <c r="G8096" s="521"/>
    </row>
    <row r="8097" spans="1:7">
      <c r="A8097" s="521"/>
      <c r="B8097" s="521"/>
      <c r="C8097" s="525"/>
      <c r="D8097" s="521"/>
      <c r="E8097" s="521"/>
      <c r="F8097" s="526"/>
      <c r="G8097" s="521"/>
    </row>
    <row r="8098" spans="1:7">
      <c r="A8098" s="521"/>
      <c r="B8098" s="521"/>
      <c r="C8098" s="525"/>
      <c r="D8098" s="521"/>
      <c r="E8098" s="521"/>
      <c r="F8098" s="526"/>
      <c r="G8098" s="521"/>
    </row>
    <row r="8099" spans="1:7">
      <c r="A8099" s="521"/>
      <c r="B8099" s="521"/>
      <c r="C8099" s="525"/>
      <c r="D8099" s="521"/>
      <c r="E8099" s="521"/>
      <c r="F8099" s="526"/>
      <c r="G8099" s="521"/>
    </row>
    <row r="8100" spans="1:7">
      <c r="A8100" s="521"/>
      <c r="B8100" s="521"/>
      <c r="C8100" s="525"/>
      <c r="D8100" s="521"/>
      <c r="E8100" s="521"/>
      <c r="F8100" s="526"/>
      <c r="G8100" s="521"/>
    </row>
    <row r="8101" spans="1:7">
      <c r="A8101" s="521"/>
      <c r="B8101" s="521"/>
      <c r="C8101" s="525"/>
      <c r="D8101" s="521"/>
      <c r="E8101" s="521"/>
      <c r="F8101" s="526"/>
      <c r="G8101" s="521"/>
    </row>
    <row r="8102" spans="1:7">
      <c r="A8102" s="521"/>
      <c r="B8102" s="521"/>
      <c r="C8102" s="525"/>
      <c r="D8102" s="521"/>
      <c r="E8102" s="521"/>
      <c r="F8102" s="526"/>
      <c r="G8102" s="521"/>
    </row>
    <row r="8103" spans="1:7">
      <c r="A8103" s="521"/>
      <c r="B8103" s="521"/>
      <c r="C8103" s="525"/>
      <c r="D8103" s="521"/>
      <c r="E8103" s="521"/>
      <c r="F8103" s="526"/>
      <c r="G8103" s="521"/>
    </row>
    <row r="8104" spans="1:7">
      <c r="A8104" s="521"/>
      <c r="B8104" s="521"/>
      <c r="C8104" s="525"/>
      <c r="D8104" s="521"/>
      <c r="E8104" s="521"/>
      <c r="F8104" s="526"/>
      <c r="G8104" s="521"/>
    </row>
    <row r="8105" spans="1:7">
      <c r="A8105" s="521"/>
      <c r="B8105" s="521"/>
      <c r="C8105" s="525"/>
      <c r="D8105" s="521"/>
      <c r="E8105" s="521"/>
      <c r="F8105" s="526"/>
      <c r="G8105" s="521"/>
    </row>
    <row r="8106" spans="1:7">
      <c r="A8106" s="521"/>
      <c r="B8106" s="521"/>
      <c r="C8106" s="525"/>
      <c r="D8106" s="521"/>
      <c r="E8106" s="521"/>
      <c r="F8106" s="526"/>
      <c r="G8106" s="521"/>
    </row>
    <row r="8107" spans="1:7">
      <c r="A8107" s="521"/>
      <c r="B8107" s="521"/>
      <c r="C8107" s="525"/>
      <c r="D8107" s="521"/>
      <c r="E8107" s="521"/>
      <c r="F8107" s="526"/>
      <c r="G8107" s="521"/>
    </row>
    <row r="8108" spans="1:7">
      <c r="A8108" s="521"/>
      <c r="B8108" s="521"/>
      <c r="C8108" s="525"/>
      <c r="D8108" s="521"/>
      <c r="E8108" s="521"/>
      <c r="F8108" s="526"/>
      <c r="G8108" s="521"/>
    </row>
    <row r="8109" spans="1:7">
      <c r="A8109" s="521"/>
      <c r="B8109" s="521"/>
      <c r="C8109" s="525"/>
      <c r="D8109" s="521"/>
      <c r="E8109" s="521"/>
      <c r="F8109" s="526"/>
      <c r="G8109" s="521"/>
    </row>
    <row r="8110" spans="1:7">
      <c r="A8110" s="521"/>
      <c r="B8110" s="521"/>
      <c r="C8110" s="525"/>
      <c r="D8110" s="521"/>
      <c r="E8110" s="521"/>
      <c r="F8110" s="526"/>
      <c r="G8110" s="521"/>
    </row>
    <row r="8111" spans="1:7">
      <c r="A8111" s="521"/>
      <c r="B8111" s="521"/>
      <c r="C8111" s="525"/>
      <c r="D8111" s="521"/>
      <c r="E8111" s="521"/>
      <c r="F8111" s="526"/>
      <c r="G8111" s="521"/>
    </row>
    <row r="8112" spans="1:7">
      <c r="A8112" s="521"/>
      <c r="B8112" s="521"/>
      <c r="C8112" s="525"/>
      <c r="D8112" s="521"/>
      <c r="E8112" s="521"/>
      <c r="F8112" s="526"/>
      <c r="G8112" s="521"/>
    </row>
    <row r="8113" spans="1:7">
      <c r="A8113" s="521"/>
      <c r="B8113" s="521"/>
      <c r="C8113" s="525"/>
      <c r="D8113" s="521"/>
      <c r="E8113" s="521"/>
      <c r="F8113" s="526"/>
      <c r="G8113" s="521"/>
    </row>
    <row r="8114" spans="1:7">
      <c r="A8114" s="521"/>
      <c r="B8114" s="521"/>
      <c r="C8114" s="525"/>
      <c r="D8114" s="521"/>
      <c r="E8114" s="521"/>
      <c r="F8114" s="526"/>
      <c r="G8114" s="521"/>
    </row>
    <row r="8115" spans="1:7">
      <c r="A8115" s="521"/>
      <c r="B8115" s="521"/>
      <c r="C8115" s="525"/>
      <c r="D8115" s="521"/>
      <c r="E8115" s="521"/>
      <c r="F8115" s="526"/>
      <c r="G8115" s="521"/>
    </row>
    <row r="8116" spans="1:7">
      <c r="A8116" s="521"/>
      <c r="B8116" s="521"/>
      <c r="C8116" s="525"/>
      <c r="D8116" s="521"/>
      <c r="E8116" s="521"/>
      <c r="F8116" s="526"/>
      <c r="G8116" s="521"/>
    </row>
    <row r="8117" spans="1:7">
      <c r="A8117" s="521"/>
      <c r="B8117" s="521"/>
      <c r="C8117" s="525"/>
      <c r="D8117" s="521"/>
      <c r="E8117" s="521"/>
      <c r="F8117" s="526"/>
      <c r="G8117" s="521"/>
    </row>
    <row r="8118" spans="1:7">
      <c r="A8118" s="521"/>
      <c r="B8118" s="521"/>
      <c r="C8118" s="525"/>
      <c r="D8118" s="521"/>
      <c r="E8118" s="521"/>
      <c r="F8118" s="526"/>
      <c r="G8118" s="521"/>
    </row>
    <row r="8119" spans="1:7">
      <c r="A8119" s="521"/>
      <c r="B8119" s="521"/>
      <c r="C8119" s="525"/>
      <c r="D8119" s="521"/>
      <c r="E8119" s="521"/>
      <c r="F8119" s="526"/>
      <c r="G8119" s="521"/>
    </row>
    <row r="8120" spans="1:7">
      <c r="A8120" s="521"/>
      <c r="B8120" s="521"/>
      <c r="C8120" s="525"/>
      <c r="D8120" s="521"/>
      <c r="E8120" s="521"/>
      <c r="F8120" s="526"/>
      <c r="G8120" s="521"/>
    </row>
    <row r="8121" spans="1:7">
      <c r="A8121" s="521"/>
      <c r="B8121" s="521"/>
      <c r="C8121" s="525"/>
      <c r="D8121" s="521"/>
      <c r="E8121" s="521"/>
      <c r="F8121" s="526"/>
      <c r="G8121" s="521"/>
    </row>
    <row r="8122" spans="1:7">
      <c r="A8122" s="521"/>
      <c r="B8122" s="521"/>
      <c r="C8122" s="525"/>
      <c r="D8122" s="521"/>
      <c r="E8122" s="521"/>
      <c r="F8122" s="526"/>
      <c r="G8122" s="521"/>
    </row>
    <row r="8123" spans="1:7">
      <c r="A8123" s="521"/>
      <c r="B8123" s="521"/>
      <c r="C8123" s="525"/>
      <c r="D8123" s="521"/>
      <c r="E8123" s="521"/>
      <c r="F8123" s="526"/>
      <c r="G8123" s="521"/>
    </row>
    <row r="8124" spans="1:7">
      <c r="A8124" s="521"/>
      <c r="B8124" s="521"/>
      <c r="C8124" s="525"/>
      <c r="D8124" s="521"/>
      <c r="E8124" s="521"/>
      <c r="F8124" s="526"/>
      <c r="G8124" s="521"/>
    </row>
    <row r="8125" spans="1:7">
      <c r="A8125" s="521"/>
      <c r="B8125" s="521"/>
      <c r="C8125" s="525"/>
      <c r="D8125" s="521"/>
      <c r="E8125" s="521"/>
      <c r="F8125" s="526"/>
      <c r="G8125" s="521"/>
    </row>
    <row r="8126" spans="1:7">
      <c r="A8126" s="521"/>
      <c r="B8126" s="521"/>
      <c r="C8126" s="525"/>
      <c r="D8126" s="521"/>
      <c r="E8126" s="521"/>
      <c r="F8126" s="526"/>
      <c r="G8126" s="521"/>
    </row>
    <row r="8127" spans="1:7">
      <c r="A8127" s="521"/>
      <c r="B8127" s="521"/>
      <c r="C8127" s="525"/>
      <c r="D8127" s="521"/>
      <c r="E8127" s="521"/>
      <c r="F8127" s="526"/>
      <c r="G8127" s="521"/>
    </row>
    <row r="8128" spans="1:7">
      <c r="A8128" s="521"/>
      <c r="B8128" s="521"/>
      <c r="C8128" s="525"/>
      <c r="D8128" s="521"/>
      <c r="E8128" s="521"/>
      <c r="F8128" s="526"/>
      <c r="G8128" s="521"/>
    </row>
    <row r="8129" spans="1:7">
      <c r="A8129" s="521"/>
      <c r="B8129" s="521"/>
      <c r="C8129" s="525"/>
      <c r="D8129" s="521"/>
      <c r="E8129" s="521"/>
      <c r="F8129" s="526"/>
      <c r="G8129" s="521"/>
    </row>
    <row r="8130" spans="1:7">
      <c r="A8130" s="521"/>
      <c r="B8130" s="521"/>
      <c r="C8130" s="525"/>
      <c r="D8130" s="521"/>
      <c r="E8130" s="521"/>
      <c r="F8130" s="526"/>
      <c r="G8130" s="521"/>
    </row>
    <row r="8131" spans="1:7">
      <c r="A8131" s="521"/>
      <c r="B8131" s="521"/>
      <c r="C8131" s="525"/>
      <c r="D8131" s="521"/>
      <c r="E8131" s="521"/>
      <c r="F8131" s="526"/>
      <c r="G8131" s="521"/>
    </row>
    <row r="8132" spans="1:7">
      <c r="A8132" s="521"/>
      <c r="B8132" s="521"/>
      <c r="C8132" s="525"/>
      <c r="D8132" s="521"/>
      <c r="E8132" s="521"/>
      <c r="F8132" s="526"/>
      <c r="G8132" s="521"/>
    </row>
    <row r="8133" spans="1:7">
      <c r="A8133" s="521"/>
      <c r="B8133" s="521"/>
      <c r="C8133" s="525"/>
      <c r="D8133" s="521"/>
      <c r="E8133" s="521"/>
      <c r="F8133" s="526"/>
      <c r="G8133" s="521"/>
    </row>
    <row r="8134" spans="1:7">
      <c r="A8134" s="521"/>
      <c r="B8134" s="521"/>
      <c r="C8134" s="525"/>
      <c r="D8134" s="521"/>
      <c r="E8134" s="521"/>
      <c r="F8134" s="526"/>
      <c r="G8134" s="521"/>
    </row>
    <row r="8135" spans="1:7">
      <c r="A8135" s="521"/>
      <c r="B8135" s="521"/>
      <c r="C8135" s="525"/>
      <c r="D8135" s="521"/>
      <c r="E8135" s="521"/>
      <c r="F8135" s="526"/>
      <c r="G8135" s="521"/>
    </row>
    <row r="8136" spans="1:7">
      <c r="A8136" s="521"/>
      <c r="B8136" s="521"/>
      <c r="C8136" s="525"/>
      <c r="D8136" s="521"/>
      <c r="E8136" s="521"/>
      <c r="F8136" s="526"/>
      <c r="G8136" s="521"/>
    </row>
    <row r="8137" spans="1:7">
      <c r="A8137" s="521"/>
      <c r="B8137" s="521"/>
      <c r="C8137" s="525"/>
      <c r="D8137" s="521"/>
      <c r="E8137" s="521"/>
      <c r="F8137" s="526"/>
      <c r="G8137" s="521"/>
    </row>
    <row r="8138" spans="1:7">
      <c r="A8138" s="521"/>
      <c r="B8138" s="521"/>
      <c r="C8138" s="525"/>
      <c r="D8138" s="521"/>
      <c r="E8138" s="521"/>
      <c r="F8138" s="526"/>
      <c r="G8138" s="521"/>
    </row>
    <row r="8139" spans="1:7">
      <c r="A8139" s="521"/>
      <c r="B8139" s="521"/>
      <c r="C8139" s="525"/>
      <c r="D8139" s="521"/>
      <c r="E8139" s="521"/>
      <c r="F8139" s="526"/>
      <c r="G8139" s="521"/>
    </row>
    <row r="8140" spans="1:7">
      <c r="A8140" s="521"/>
      <c r="B8140" s="521"/>
      <c r="C8140" s="525"/>
      <c r="D8140" s="521"/>
      <c r="E8140" s="521"/>
      <c r="F8140" s="526"/>
      <c r="G8140" s="521"/>
    </row>
    <row r="8141" spans="1:7">
      <c r="A8141" s="521"/>
      <c r="B8141" s="521"/>
      <c r="C8141" s="525"/>
      <c r="D8141" s="521"/>
      <c r="E8141" s="521"/>
      <c r="F8141" s="526"/>
      <c r="G8141" s="521"/>
    </row>
    <row r="8142" spans="1:7">
      <c r="A8142" s="521"/>
      <c r="B8142" s="521"/>
      <c r="C8142" s="525"/>
      <c r="D8142" s="521"/>
      <c r="E8142" s="521"/>
      <c r="F8142" s="526"/>
      <c r="G8142" s="521"/>
    </row>
    <row r="8143" spans="1:7">
      <c r="A8143" s="521"/>
      <c r="B8143" s="521"/>
      <c r="C8143" s="525"/>
      <c r="D8143" s="521"/>
      <c r="E8143" s="521"/>
      <c r="F8143" s="526"/>
      <c r="G8143" s="521"/>
    </row>
    <row r="8144" spans="1:7">
      <c r="A8144" s="521"/>
      <c r="B8144" s="521"/>
      <c r="C8144" s="525"/>
      <c r="D8144" s="521"/>
      <c r="E8144" s="521"/>
      <c r="F8144" s="526"/>
      <c r="G8144" s="521"/>
    </row>
    <row r="8145" spans="1:7">
      <c r="A8145" s="521"/>
      <c r="B8145" s="521"/>
      <c r="C8145" s="525"/>
      <c r="D8145" s="521"/>
      <c r="E8145" s="521"/>
      <c r="F8145" s="526"/>
      <c r="G8145" s="521"/>
    </row>
    <row r="8146" spans="1:7">
      <c r="A8146" s="521"/>
      <c r="B8146" s="521"/>
      <c r="C8146" s="525"/>
      <c r="D8146" s="521"/>
      <c r="E8146" s="521"/>
      <c r="F8146" s="526"/>
      <c r="G8146" s="521"/>
    </row>
    <row r="8147" spans="1:7">
      <c r="A8147" s="521"/>
      <c r="B8147" s="521"/>
      <c r="C8147" s="525"/>
      <c r="D8147" s="521"/>
      <c r="E8147" s="521"/>
      <c r="F8147" s="526"/>
      <c r="G8147" s="521"/>
    </row>
    <row r="8148" spans="1:7">
      <c r="A8148" s="521"/>
      <c r="B8148" s="521"/>
      <c r="C8148" s="525"/>
      <c r="D8148" s="521"/>
      <c r="E8148" s="521"/>
      <c r="F8148" s="526"/>
      <c r="G8148" s="521"/>
    </row>
    <row r="8149" spans="1:7">
      <c r="A8149" s="521"/>
      <c r="B8149" s="521"/>
      <c r="C8149" s="525"/>
      <c r="D8149" s="521"/>
      <c r="E8149" s="521"/>
      <c r="F8149" s="526"/>
      <c r="G8149" s="521"/>
    </row>
    <row r="8150" spans="1:7">
      <c r="A8150" s="521"/>
      <c r="B8150" s="521"/>
      <c r="C8150" s="525"/>
      <c r="D8150" s="521"/>
      <c r="E8150" s="521"/>
      <c r="F8150" s="526"/>
      <c r="G8150" s="521"/>
    </row>
    <row r="8151" spans="1:7">
      <c r="A8151" s="521"/>
      <c r="B8151" s="521"/>
      <c r="C8151" s="525"/>
      <c r="D8151" s="521"/>
      <c r="E8151" s="521"/>
      <c r="F8151" s="526"/>
      <c r="G8151" s="521"/>
    </row>
    <row r="8152" spans="1:7">
      <c r="A8152" s="521"/>
      <c r="B8152" s="521"/>
      <c r="C8152" s="525"/>
      <c r="D8152" s="521"/>
      <c r="E8152" s="521"/>
      <c r="F8152" s="526"/>
      <c r="G8152" s="521"/>
    </row>
    <row r="8153" spans="1:7">
      <c r="A8153" s="521"/>
      <c r="B8153" s="521"/>
      <c r="C8153" s="525"/>
      <c r="D8153" s="521"/>
      <c r="E8153" s="521"/>
      <c r="F8153" s="526"/>
      <c r="G8153" s="521"/>
    </row>
    <row r="8154" spans="1:7">
      <c r="A8154" s="521"/>
      <c r="B8154" s="521"/>
      <c r="C8154" s="525"/>
      <c r="D8154" s="521"/>
      <c r="E8154" s="521"/>
      <c r="F8154" s="526"/>
      <c r="G8154" s="521"/>
    </row>
    <row r="8155" spans="1:7">
      <c r="A8155" s="521"/>
      <c r="B8155" s="521"/>
      <c r="C8155" s="525"/>
      <c r="D8155" s="521"/>
      <c r="E8155" s="521"/>
      <c r="F8155" s="526"/>
      <c r="G8155" s="521"/>
    </row>
    <row r="8156" spans="1:7">
      <c r="A8156" s="521"/>
      <c r="B8156" s="521"/>
      <c r="C8156" s="525"/>
      <c r="D8156" s="521"/>
      <c r="E8156" s="521"/>
      <c r="F8156" s="526"/>
      <c r="G8156" s="521"/>
    </row>
    <row r="8157" spans="1:7">
      <c r="A8157" s="521"/>
      <c r="B8157" s="521"/>
      <c r="C8157" s="525"/>
      <c r="D8157" s="521"/>
      <c r="E8157" s="521"/>
      <c r="F8157" s="526"/>
      <c r="G8157" s="521"/>
    </row>
    <row r="8158" spans="1:7">
      <c r="A8158" s="521"/>
      <c r="B8158" s="521"/>
      <c r="C8158" s="525"/>
      <c r="D8158" s="521"/>
      <c r="E8158" s="521"/>
      <c r="F8158" s="526"/>
      <c r="G8158" s="521"/>
    </row>
    <row r="8159" spans="1:7">
      <c r="A8159" s="521"/>
      <c r="B8159" s="521"/>
      <c r="C8159" s="525"/>
      <c r="D8159" s="521"/>
      <c r="E8159" s="521"/>
      <c r="F8159" s="526"/>
      <c r="G8159" s="521"/>
    </row>
    <row r="8160" spans="1:7">
      <c r="A8160" s="521"/>
      <c r="B8160" s="521"/>
      <c r="C8160" s="525"/>
      <c r="D8160" s="521"/>
      <c r="E8160" s="521"/>
      <c r="F8160" s="526"/>
      <c r="G8160" s="521"/>
    </row>
    <row r="8161" spans="1:7">
      <c r="A8161" s="521"/>
      <c r="B8161" s="521"/>
      <c r="C8161" s="525"/>
      <c r="D8161" s="521"/>
      <c r="E8161" s="521"/>
      <c r="F8161" s="526"/>
      <c r="G8161" s="521"/>
    </row>
    <row r="8162" spans="1:7">
      <c r="A8162" s="521"/>
      <c r="B8162" s="521"/>
      <c r="C8162" s="525"/>
      <c r="D8162" s="521"/>
      <c r="E8162" s="521"/>
      <c r="F8162" s="526"/>
      <c r="G8162" s="521"/>
    </row>
    <row r="8163" spans="1:7">
      <c r="A8163" s="521"/>
      <c r="B8163" s="521"/>
      <c r="C8163" s="525"/>
      <c r="D8163" s="521"/>
      <c r="E8163" s="521"/>
      <c r="F8163" s="526"/>
      <c r="G8163" s="521"/>
    </row>
    <row r="8164" spans="1:7">
      <c r="A8164" s="521"/>
      <c r="B8164" s="521"/>
      <c r="C8164" s="525"/>
      <c r="D8164" s="521"/>
      <c r="E8164" s="521"/>
      <c r="F8164" s="526"/>
      <c r="G8164" s="521"/>
    </row>
    <row r="8165" spans="1:7">
      <c r="A8165" s="521"/>
      <c r="B8165" s="521"/>
      <c r="C8165" s="525"/>
      <c r="D8165" s="521"/>
      <c r="E8165" s="521"/>
      <c r="F8165" s="526"/>
      <c r="G8165" s="521"/>
    </row>
    <row r="8166" spans="1:7">
      <c r="A8166" s="521"/>
      <c r="B8166" s="521"/>
      <c r="C8166" s="525"/>
      <c r="D8166" s="521"/>
      <c r="E8166" s="521"/>
      <c r="F8166" s="526"/>
      <c r="G8166" s="521"/>
    </row>
    <row r="8167" spans="1:7">
      <c r="A8167" s="521"/>
      <c r="B8167" s="521"/>
      <c r="C8167" s="525"/>
      <c r="D8167" s="521"/>
      <c r="E8167" s="521"/>
      <c r="F8167" s="526"/>
      <c r="G8167" s="521"/>
    </row>
    <row r="8168" spans="1:7">
      <c r="A8168" s="521"/>
      <c r="B8168" s="521"/>
      <c r="C8168" s="525"/>
      <c r="D8168" s="521"/>
      <c r="E8168" s="521"/>
      <c r="F8168" s="526"/>
      <c r="G8168" s="521"/>
    </row>
    <row r="8169" spans="1:7">
      <c r="A8169" s="521"/>
      <c r="B8169" s="521"/>
      <c r="C8169" s="525"/>
      <c r="D8169" s="521"/>
      <c r="E8169" s="521"/>
      <c r="F8169" s="526"/>
      <c r="G8169" s="521"/>
    </row>
    <row r="8170" spans="1:7">
      <c r="A8170" s="521"/>
      <c r="B8170" s="521"/>
      <c r="C8170" s="525"/>
      <c r="D8170" s="521"/>
      <c r="E8170" s="521"/>
      <c r="F8170" s="526"/>
      <c r="G8170" s="521"/>
    </row>
    <row r="8171" spans="1:7">
      <c r="A8171" s="521"/>
      <c r="B8171" s="521"/>
      <c r="C8171" s="525"/>
      <c r="D8171" s="521"/>
      <c r="E8171" s="521"/>
      <c r="F8171" s="526"/>
      <c r="G8171" s="521"/>
    </row>
    <row r="8172" spans="1:7">
      <c r="A8172" s="521"/>
      <c r="B8172" s="521"/>
      <c r="C8172" s="525"/>
      <c r="D8172" s="521"/>
      <c r="E8172" s="521"/>
      <c r="F8172" s="526"/>
      <c r="G8172" s="521"/>
    </row>
    <row r="8173" spans="1:7">
      <c r="A8173" s="521"/>
      <c r="B8173" s="521"/>
      <c r="C8173" s="525"/>
      <c r="D8173" s="521"/>
      <c r="E8173" s="521"/>
      <c r="F8173" s="526"/>
      <c r="G8173" s="521"/>
    </row>
    <row r="8174" spans="1:7">
      <c r="A8174" s="521"/>
      <c r="B8174" s="521"/>
      <c r="C8174" s="525"/>
      <c r="D8174" s="521"/>
      <c r="E8174" s="521"/>
      <c r="F8174" s="526"/>
      <c r="G8174" s="521"/>
    </row>
    <row r="8175" spans="1:7">
      <c r="A8175" s="521"/>
      <c r="B8175" s="521"/>
      <c r="C8175" s="525"/>
      <c r="D8175" s="521"/>
      <c r="E8175" s="521"/>
      <c r="F8175" s="526"/>
      <c r="G8175" s="521"/>
    </row>
    <row r="8176" spans="1:7">
      <c r="A8176" s="521"/>
      <c r="B8176" s="521"/>
      <c r="C8176" s="525"/>
      <c r="D8176" s="521"/>
      <c r="E8176" s="521"/>
      <c r="F8176" s="526"/>
      <c r="G8176" s="521"/>
    </row>
    <row r="8177" spans="1:7">
      <c r="A8177" s="521"/>
      <c r="B8177" s="521"/>
      <c r="C8177" s="525"/>
      <c r="D8177" s="521"/>
      <c r="E8177" s="521"/>
      <c r="F8177" s="526"/>
      <c r="G8177" s="521"/>
    </row>
    <row r="8178" spans="1:7">
      <c r="A8178" s="521"/>
      <c r="B8178" s="521"/>
      <c r="C8178" s="525"/>
      <c r="D8178" s="521"/>
      <c r="E8178" s="521"/>
      <c r="F8178" s="526"/>
      <c r="G8178" s="521"/>
    </row>
    <row r="8179" spans="1:7">
      <c r="A8179" s="521"/>
      <c r="B8179" s="521"/>
      <c r="C8179" s="525"/>
      <c r="D8179" s="521"/>
      <c r="E8179" s="521"/>
      <c r="F8179" s="526"/>
      <c r="G8179" s="521"/>
    </row>
    <row r="8180" spans="1:7">
      <c r="A8180" s="521"/>
      <c r="B8180" s="521"/>
      <c r="C8180" s="525"/>
      <c r="D8180" s="521"/>
      <c r="E8180" s="521"/>
      <c r="F8180" s="526"/>
      <c r="G8180" s="521"/>
    </row>
    <row r="8181" spans="1:7">
      <c r="A8181" s="521"/>
      <c r="B8181" s="521"/>
      <c r="C8181" s="525"/>
      <c r="D8181" s="521"/>
      <c r="E8181" s="521"/>
      <c r="F8181" s="526"/>
      <c r="G8181" s="521"/>
    </row>
    <row r="8182" spans="1:7">
      <c r="A8182" s="521"/>
      <c r="B8182" s="521"/>
      <c r="C8182" s="525"/>
      <c r="D8182" s="521"/>
      <c r="E8182" s="521"/>
      <c r="F8182" s="526"/>
      <c r="G8182" s="521"/>
    </row>
    <row r="8183" spans="1:7">
      <c r="A8183" s="521"/>
      <c r="B8183" s="521"/>
      <c r="C8183" s="525"/>
      <c r="D8183" s="521"/>
      <c r="E8183" s="521"/>
      <c r="F8183" s="526"/>
      <c r="G8183" s="521"/>
    </row>
    <row r="8184" spans="1:7">
      <c r="A8184" s="521"/>
      <c r="B8184" s="521"/>
      <c r="C8184" s="525"/>
      <c r="D8184" s="521"/>
      <c r="E8184" s="521"/>
      <c r="F8184" s="526"/>
      <c r="G8184" s="521"/>
    </row>
    <row r="8185" spans="1:7">
      <c r="A8185" s="521"/>
      <c r="B8185" s="521"/>
      <c r="C8185" s="525"/>
      <c r="D8185" s="521"/>
      <c r="E8185" s="521"/>
      <c r="F8185" s="526"/>
      <c r="G8185" s="521"/>
    </row>
    <row r="8186" spans="1:7">
      <c r="A8186" s="521"/>
      <c r="B8186" s="521"/>
      <c r="C8186" s="525"/>
      <c r="D8186" s="521"/>
      <c r="E8186" s="521"/>
      <c r="F8186" s="526"/>
      <c r="G8186" s="521"/>
    </row>
    <row r="8187" spans="1:7">
      <c r="A8187" s="521"/>
      <c r="B8187" s="521"/>
      <c r="C8187" s="525"/>
      <c r="D8187" s="521"/>
      <c r="E8187" s="521"/>
      <c r="F8187" s="526"/>
      <c r="G8187" s="521"/>
    </row>
    <row r="8188" spans="1:7">
      <c r="A8188" s="521"/>
      <c r="B8188" s="521"/>
      <c r="C8188" s="525"/>
      <c r="D8188" s="521"/>
      <c r="E8188" s="521"/>
      <c r="F8188" s="526"/>
      <c r="G8188" s="521"/>
    </row>
    <row r="8189" spans="1:7">
      <c r="A8189" s="521"/>
      <c r="B8189" s="521"/>
      <c r="C8189" s="525"/>
      <c r="D8189" s="521"/>
      <c r="E8189" s="521"/>
      <c r="F8189" s="526"/>
      <c r="G8189" s="521"/>
    </row>
    <row r="8190" spans="1:7">
      <c r="A8190" s="521"/>
      <c r="B8190" s="521"/>
      <c r="C8190" s="525"/>
      <c r="D8190" s="521"/>
      <c r="E8190" s="521"/>
      <c r="F8190" s="526"/>
      <c r="G8190" s="521"/>
    </row>
    <row r="8191" spans="1:7">
      <c r="A8191" s="521"/>
      <c r="B8191" s="521"/>
      <c r="C8191" s="525"/>
      <c r="D8191" s="521"/>
      <c r="E8191" s="521"/>
      <c r="F8191" s="526"/>
      <c r="G8191" s="521"/>
    </row>
    <row r="8192" spans="1:7">
      <c r="A8192" s="521"/>
      <c r="B8192" s="521"/>
      <c r="C8192" s="525"/>
      <c r="D8192" s="521"/>
      <c r="E8192" s="521"/>
      <c r="F8192" s="526"/>
      <c r="G8192" s="521"/>
    </row>
    <row r="8193" spans="1:7">
      <c r="A8193" s="521"/>
      <c r="B8193" s="521"/>
      <c r="C8193" s="525"/>
      <c r="D8193" s="521"/>
      <c r="E8193" s="521"/>
      <c r="F8193" s="526"/>
      <c r="G8193" s="521"/>
    </row>
    <row r="8194" spans="1:7">
      <c r="A8194" s="521"/>
      <c r="B8194" s="521"/>
      <c r="C8194" s="525"/>
      <c r="D8194" s="521"/>
      <c r="E8194" s="521"/>
      <c r="F8194" s="526"/>
      <c r="G8194" s="521"/>
    </row>
    <row r="8195" spans="1:7">
      <c r="A8195" s="521"/>
      <c r="B8195" s="521"/>
      <c r="C8195" s="525"/>
      <c r="D8195" s="521"/>
      <c r="E8195" s="521"/>
      <c r="F8195" s="526"/>
      <c r="G8195" s="521"/>
    </row>
    <row r="8196" spans="1:7">
      <c r="A8196" s="521"/>
      <c r="B8196" s="521"/>
      <c r="C8196" s="525"/>
      <c r="D8196" s="521"/>
      <c r="E8196" s="521"/>
      <c r="F8196" s="526"/>
      <c r="G8196" s="521"/>
    </row>
    <row r="8197" spans="1:7">
      <c r="A8197" s="521"/>
      <c r="B8197" s="521"/>
      <c r="C8197" s="525"/>
      <c r="D8197" s="521"/>
      <c r="E8197" s="521"/>
      <c r="F8197" s="526"/>
      <c r="G8197" s="521"/>
    </row>
    <row r="8198" spans="1:7">
      <c r="A8198" s="521"/>
      <c r="B8198" s="521"/>
      <c r="C8198" s="525"/>
      <c r="D8198" s="521"/>
      <c r="E8198" s="521"/>
      <c r="F8198" s="526"/>
      <c r="G8198" s="521"/>
    </row>
    <row r="8199" spans="1:7">
      <c r="A8199" s="521"/>
      <c r="B8199" s="521"/>
      <c r="C8199" s="525"/>
      <c r="D8199" s="521"/>
      <c r="E8199" s="521"/>
      <c r="F8199" s="526"/>
      <c r="G8199" s="521"/>
    </row>
    <row r="8200" spans="1:7">
      <c r="A8200" s="521"/>
      <c r="B8200" s="521"/>
      <c r="C8200" s="525"/>
      <c r="D8200" s="521"/>
      <c r="E8200" s="521"/>
      <c r="F8200" s="526"/>
      <c r="G8200" s="521"/>
    </row>
    <row r="8201" spans="1:7">
      <c r="A8201" s="521"/>
      <c r="B8201" s="521"/>
      <c r="C8201" s="525"/>
      <c r="D8201" s="521"/>
      <c r="E8201" s="521"/>
      <c r="F8201" s="526"/>
      <c r="G8201" s="521"/>
    </row>
    <row r="8202" spans="1:7">
      <c r="A8202" s="521"/>
      <c r="B8202" s="521"/>
      <c r="C8202" s="525"/>
      <c r="D8202" s="521"/>
      <c r="E8202" s="521"/>
      <c r="F8202" s="526"/>
      <c r="G8202" s="521"/>
    </row>
    <row r="8203" spans="1:7">
      <c r="A8203" s="521"/>
      <c r="B8203" s="521"/>
      <c r="C8203" s="525"/>
      <c r="D8203" s="521"/>
      <c r="E8203" s="521"/>
      <c r="F8203" s="526"/>
      <c r="G8203" s="521"/>
    </row>
    <row r="8204" spans="1:7">
      <c r="A8204" s="521"/>
      <c r="B8204" s="521"/>
      <c r="C8204" s="525"/>
      <c r="D8204" s="521"/>
      <c r="E8204" s="521"/>
      <c r="F8204" s="526"/>
      <c r="G8204" s="521"/>
    </row>
    <row r="8205" spans="1:7">
      <c r="A8205" s="521"/>
      <c r="B8205" s="521"/>
      <c r="C8205" s="525"/>
      <c r="D8205" s="521"/>
      <c r="E8205" s="521"/>
      <c r="F8205" s="526"/>
      <c r="G8205" s="521"/>
    </row>
    <row r="8206" spans="1:7">
      <c r="A8206" s="521"/>
      <c r="B8206" s="521"/>
      <c r="C8206" s="525"/>
      <c r="D8206" s="521"/>
      <c r="E8206" s="521"/>
      <c r="F8206" s="526"/>
      <c r="G8206" s="521"/>
    </row>
    <row r="8207" spans="1:7">
      <c r="A8207" s="521"/>
      <c r="B8207" s="521"/>
      <c r="C8207" s="525"/>
      <c r="D8207" s="521"/>
      <c r="E8207" s="521"/>
      <c r="F8207" s="526"/>
      <c r="G8207" s="521"/>
    </row>
    <row r="8208" spans="1:7">
      <c r="A8208" s="521"/>
      <c r="B8208" s="521"/>
      <c r="C8208" s="525"/>
      <c r="D8208" s="521"/>
      <c r="E8208" s="521"/>
      <c r="F8208" s="526"/>
      <c r="G8208" s="521"/>
    </row>
    <row r="8209" spans="1:7">
      <c r="A8209" s="521"/>
      <c r="B8209" s="521"/>
      <c r="C8209" s="525"/>
      <c r="D8209" s="521"/>
      <c r="E8209" s="521"/>
      <c r="F8209" s="526"/>
      <c r="G8209" s="521"/>
    </row>
    <row r="8210" spans="1:7">
      <c r="A8210" s="521"/>
      <c r="B8210" s="521"/>
      <c r="C8210" s="525"/>
      <c r="D8210" s="521"/>
      <c r="E8210" s="521"/>
      <c r="F8210" s="526"/>
      <c r="G8210" s="521"/>
    </row>
    <row r="8211" spans="1:7">
      <c r="A8211" s="521"/>
      <c r="B8211" s="521"/>
      <c r="C8211" s="525"/>
      <c r="D8211" s="521"/>
      <c r="E8211" s="521"/>
      <c r="F8211" s="526"/>
      <c r="G8211" s="521"/>
    </row>
    <row r="8212" spans="1:7">
      <c r="A8212" s="521"/>
      <c r="B8212" s="521"/>
      <c r="C8212" s="525"/>
      <c r="D8212" s="521"/>
      <c r="E8212" s="521"/>
      <c r="F8212" s="526"/>
      <c r="G8212" s="521"/>
    </row>
    <row r="8213" spans="1:7">
      <c r="A8213" s="521"/>
      <c r="B8213" s="521"/>
      <c r="C8213" s="525"/>
      <c r="D8213" s="521"/>
      <c r="E8213" s="521"/>
      <c r="F8213" s="526"/>
      <c r="G8213" s="521"/>
    </row>
    <row r="8214" spans="1:7">
      <c r="A8214" s="521"/>
      <c r="B8214" s="521"/>
      <c r="C8214" s="525"/>
      <c r="D8214" s="521"/>
      <c r="E8214" s="521"/>
      <c r="F8214" s="526"/>
      <c r="G8214" s="521"/>
    </row>
    <row r="8215" spans="1:7">
      <c r="A8215" s="521"/>
      <c r="B8215" s="521"/>
      <c r="C8215" s="525"/>
      <c r="D8215" s="521"/>
      <c r="E8215" s="521"/>
      <c r="F8215" s="526"/>
      <c r="G8215" s="521"/>
    </row>
    <row r="8216" spans="1:7">
      <c r="A8216" s="521"/>
      <c r="B8216" s="521"/>
      <c r="C8216" s="525"/>
      <c r="D8216" s="521"/>
      <c r="E8216" s="521"/>
      <c r="F8216" s="526"/>
      <c r="G8216" s="521"/>
    </row>
    <row r="8217" spans="1:7">
      <c r="A8217" s="521"/>
      <c r="B8217" s="521"/>
      <c r="C8217" s="525"/>
      <c r="D8217" s="521"/>
      <c r="E8217" s="521"/>
      <c r="F8217" s="526"/>
      <c r="G8217" s="521"/>
    </row>
    <row r="8218" spans="1:7">
      <c r="A8218" s="521"/>
      <c r="B8218" s="521"/>
      <c r="C8218" s="525"/>
      <c r="D8218" s="521"/>
      <c r="E8218" s="521"/>
      <c r="F8218" s="526"/>
      <c r="G8218" s="521"/>
    </row>
    <row r="8219" spans="1:7">
      <c r="A8219" s="521"/>
      <c r="B8219" s="521"/>
      <c r="C8219" s="525"/>
      <c r="D8219" s="521"/>
      <c r="E8219" s="521"/>
      <c r="F8219" s="526"/>
      <c r="G8219" s="521"/>
    </row>
    <row r="8220" spans="1:7">
      <c r="A8220" s="521"/>
      <c r="B8220" s="521"/>
      <c r="C8220" s="525"/>
      <c r="D8220" s="521"/>
      <c r="E8220" s="521"/>
      <c r="F8220" s="526"/>
      <c r="G8220" s="521"/>
    </row>
    <row r="8221" spans="1:7">
      <c r="A8221" s="521"/>
      <c r="B8221" s="521"/>
      <c r="C8221" s="525"/>
      <c r="D8221" s="521"/>
      <c r="E8221" s="521"/>
      <c r="F8221" s="526"/>
      <c r="G8221" s="521"/>
    </row>
    <row r="8222" spans="1:7">
      <c r="A8222" s="521"/>
      <c r="B8222" s="521"/>
      <c r="C8222" s="525"/>
      <c r="D8222" s="521"/>
      <c r="E8222" s="521"/>
      <c r="F8222" s="526"/>
      <c r="G8222" s="521"/>
    </row>
    <row r="8223" spans="1:7">
      <c r="A8223" s="521"/>
      <c r="B8223" s="521"/>
      <c r="C8223" s="525"/>
      <c r="D8223" s="521"/>
      <c r="E8223" s="521"/>
      <c r="F8223" s="526"/>
      <c r="G8223" s="521"/>
    </row>
    <row r="8224" spans="1:7">
      <c r="A8224" s="521"/>
      <c r="B8224" s="521"/>
      <c r="C8224" s="525"/>
      <c r="D8224" s="521"/>
      <c r="E8224" s="521"/>
      <c r="F8224" s="526"/>
      <c r="G8224" s="521"/>
    </row>
    <row r="8225" spans="1:7">
      <c r="A8225" s="521"/>
      <c r="B8225" s="521"/>
      <c r="C8225" s="525"/>
      <c r="D8225" s="521"/>
      <c r="E8225" s="521"/>
      <c r="F8225" s="526"/>
      <c r="G8225" s="521"/>
    </row>
    <row r="8226" spans="1:7">
      <c r="A8226" s="521"/>
      <c r="B8226" s="521"/>
      <c r="C8226" s="525"/>
      <c r="D8226" s="521"/>
      <c r="E8226" s="521"/>
      <c r="F8226" s="526"/>
      <c r="G8226" s="521"/>
    </row>
    <row r="8227" spans="1:7">
      <c r="A8227" s="521"/>
      <c r="B8227" s="521"/>
      <c r="C8227" s="525"/>
      <c r="D8227" s="521"/>
      <c r="E8227" s="521"/>
      <c r="F8227" s="526"/>
      <c r="G8227" s="521"/>
    </row>
    <row r="8228" spans="1:7">
      <c r="A8228" s="521"/>
      <c r="B8228" s="521"/>
      <c r="C8228" s="525"/>
      <c r="D8228" s="521"/>
      <c r="E8228" s="521"/>
      <c r="F8228" s="526"/>
      <c r="G8228" s="521"/>
    </row>
    <row r="8229" spans="1:7">
      <c r="A8229" s="521"/>
      <c r="B8229" s="521"/>
      <c r="C8229" s="525"/>
      <c r="D8229" s="521"/>
      <c r="E8229" s="521"/>
      <c r="F8229" s="526"/>
      <c r="G8229" s="521"/>
    </row>
    <row r="8230" spans="1:7">
      <c r="A8230" s="521"/>
      <c r="B8230" s="521"/>
      <c r="C8230" s="525"/>
      <c r="D8230" s="521"/>
      <c r="E8230" s="521"/>
      <c r="F8230" s="526"/>
      <c r="G8230" s="521"/>
    </row>
    <row r="8231" spans="1:7">
      <c r="A8231" s="521"/>
      <c r="B8231" s="521"/>
      <c r="C8231" s="525"/>
      <c r="D8231" s="521"/>
      <c r="E8231" s="521"/>
      <c r="F8231" s="526"/>
      <c r="G8231" s="521"/>
    </row>
    <row r="8232" spans="1:7">
      <c r="A8232" s="521"/>
      <c r="B8232" s="521"/>
      <c r="C8232" s="525"/>
      <c r="D8232" s="521"/>
      <c r="E8232" s="521"/>
      <c r="F8232" s="526"/>
      <c r="G8232" s="521"/>
    </row>
    <row r="8233" spans="1:7">
      <c r="A8233" s="521"/>
      <c r="B8233" s="521"/>
      <c r="C8233" s="525"/>
      <c r="D8233" s="521"/>
      <c r="E8233" s="521"/>
      <c r="F8233" s="526"/>
      <c r="G8233" s="521"/>
    </row>
    <row r="8234" spans="1:7">
      <c r="A8234" s="521"/>
      <c r="B8234" s="521"/>
      <c r="C8234" s="525"/>
      <c r="D8234" s="521"/>
      <c r="E8234" s="521"/>
      <c r="F8234" s="526"/>
      <c r="G8234" s="521"/>
    </row>
    <row r="8235" spans="1:7">
      <c r="A8235" s="521"/>
      <c r="B8235" s="521"/>
      <c r="C8235" s="525"/>
      <c r="D8235" s="521"/>
      <c r="E8235" s="521"/>
      <c r="F8235" s="526"/>
      <c r="G8235" s="521"/>
    </row>
    <row r="8236" spans="1:7">
      <c r="A8236" s="521"/>
      <c r="B8236" s="521"/>
      <c r="C8236" s="525"/>
      <c r="D8236" s="521"/>
      <c r="E8236" s="521"/>
      <c r="F8236" s="526"/>
      <c r="G8236" s="521"/>
    </row>
    <row r="8237" spans="1:7">
      <c r="A8237" s="521"/>
      <c r="B8237" s="521"/>
      <c r="C8237" s="525"/>
      <c r="D8237" s="521"/>
      <c r="E8237" s="521"/>
      <c r="F8237" s="526"/>
      <c r="G8237" s="521"/>
    </row>
    <row r="8238" spans="1:7">
      <c r="A8238" s="521"/>
      <c r="B8238" s="521"/>
      <c r="C8238" s="525"/>
      <c r="D8238" s="521"/>
      <c r="E8238" s="521"/>
      <c r="F8238" s="526"/>
      <c r="G8238" s="521"/>
    </row>
    <row r="8239" spans="1:7">
      <c r="A8239" s="521"/>
      <c r="B8239" s="521"/>
      <c r="C8239" s="525"/>
      <c r="D8239" s="521"/>
      <c r="E8239" s="521"/>
      <c r="F8239" s="526"/>
      <c r="G8239" s="521"/>
    </row>
    <row r="8240" spans="1:7">
      <c r="A8240" s="521"/>
      <c r="B8240" s="521"/>
      <c r="C8240" s="525"/>
      <c r="D8240" s="521"/>
      <c r="E8240" s="521"/>
      <c r="F8240" s="526"/>
      <c r="G8240" s="521"/>
    </row>
    <row r="8241" spans="1:7">
      <c r="A8241" s="521"/>
      <c r="B8241" s="521"/>
      <c r="C8241" s="525"/>
      <c r="D8241" s="521"/>
      <c r="E8241" s="521"/>
      <c r="F8241" s="526"/>
      <c r="G8241" s="521"/>
    </row>
    <row r="8242" spans="1:7">
      <c r="A8242" s="521"/>
      <c r="B8242" s="521"/>
      <c r="C8242" s="525"/>
      <c r="D8242" s="521"/>
      <c r="E8242" s="521"/>
      <c r="F8242" s="526"/>
      <c r="G8242" s="521"/>
    </row>
    <row r="8243" spans="1:7">
      <c r="A8243" s="521"/>
      <c r="B8243" s="521"/>
      <c r="C8243" s="525"/>
      <c r="D8243" s="521"/>
      <c r="E8243" s="521"/>
      <c r="F8243" s="526"/>
      <c r="G8243" s="521"/>
    </row>
    <row r="8244" spans="1:7">
      <c r="A8244" s="521"/>
      <c r="B8244" s="521"/>
      <c r="C8244" s="525"/>
      <c r="D8244" s="521"/>
      <c r="E8244" s="521"/>
      <c r="F8244" s="526"/>
      <c r="G8244" s="521"/>
    </row>
    <row r="8245" spans="1:7">
      <c r="A8245" s="521"/>
      <c r="B8245" s="521"/>
      <c r="C8245" s="525"/>
      <c r="D8245" s="521"/>
      <c r="E8245" s="521"/>
      <c r="F8245" s="526"/>
      <c r="G8245" s="521"/>
    </row>
    <row r="8246" spans="1:7">
      <c r="A8246" s="521"/>
      <c r="B8246" s="521"/>
      <c r="C8246" s="525"/>
      <c r="D8246" s="521"/>
      <c r="E8246" s="521"/>
      <c r="F8246" s="526"/>
      <c r="G8246" s="521"/>
    </row>
    <row r="8247" spans="1:7">
      <c r="A8247" s="521"/>
      <c r="B8247" s="521"/>
      <c r="C8247" s="525"/>
      <c r="D8247" s="521"/>
      <c r="E8247" s="521"/>
      <c r="F8247" s="526"/>
      <c r="G8247" s="521"/>
    </row>
    <row r="8248" spans="1:7">
      <c r="A8248" s="521"/>
      <c r="B8248" s="521"/>
      <c r="C8248" s="525"/>
      <c r="D8248" s="521"/>
      <c r="E8248" s="521"/>
      <c r="F8248" s="526"/>
      <c r="G8248" s="521"/>
    </row>
    <row r="8249" spans="1:7">
      <c r="A8249" s="521"/>
      <c r="B8249" s="521"/>
      <c r="C8249" s="525"/>
      <c r="D8249" s="521"/>
      <c r="E8249" s="521"/>
      <c r="F8249" s="526"/>
      <c r="G8249" s="521"/>
    </row>
    <row r="8250" spans="1:7">
      <c r="A8250" s="521"/>
      <c r="B8250" s="521"/>
      <c r="C8250" s="525"/>
      <c r="D8250" s="521"/>
      <c r="E8250" s="521"/>
      <c r="F8250" s="526"/>
      <c r="G8250" s="521"/>
    </row>
    <row r="8251" spans="1:7">
      <c r="A8251" s="521"/>
      <c r="B8251" s="521"/>
      <c r="C8251" s="525"/>
      <c r="D8251" s="521"/>
      <c r="E8251" s="521"/>
      <c r="F8251" s="526"/>
      <c r="G8251" s="521"/>
    </row>
    <row r="8252" spans="1:7">
      <c r="A8252" s="521"/>
      <c r="B8252" s="521"/>
      <c r="C8252" s="525"/>
      <c r="D8252" s="521"/>
      <c r="E8252" s="521"/>
      <c r="F8252" s="526"/>
      <c r="G8252" s="521"/>
    </row>
    <row r="8253" spans="1:7">
      <c r="A8253" s="521"/>
      <c r="B8253" s="521"/>
      <c r="C8253" s="525"/>
      <c r="D8253" s="521"/>
      <c r="E8253" s="521"/>
      <c r="F8253" s="526"/>
      <c r="G8253" s="521"/>
    </row>
    <row r="8254" spans="1:7">
      <c r="A8254" s="521"/>
      <c r="B8254" s="521"/>
      <c r="C8254" s="525"/>
      <c r="D8254" s="521"/>
      <c r="E8254" s="521"/>
      <c r="F8254" s="526"/>
      <c r="G8254" s="521"/>
    </row>
    <row r="8255" spans="1:7">
      <c r="A8255" s="521"/>
      <c r="B8255" s="521"/>
      <c r="C8255" s="525"/>
      <c r="D8255" s="521"/>
      <c r="E8255" s="521"/>
      <c r="F8255" s="526"/>
      <c r="G8255" s="521"/>
    </row>
    <row r="8256" spans="1:7">
      <c r="A8256" s="521"/>
      <c r="B8256" s="521"/>
      <c r="C8256" s="525"/>
      <c r="D8256" s="521"/>
      <c r="E8256" s="521"/>
      <c r="F8256" s="526"/>
      <c r="G8256" s="521"/>
    </row>
    <row r="8257" spans="1:7">
      <c r="A8257" s="521"/>
      <c r="B8257" s="521"/>
      <c r="C8257" s="525"/>
      <c r="D8257" s="521"/>
      <c r="E8257" s="521"/>
      <c r="F8257" s="526"/>
      <c r="G8257" s="521"/>
    </row>
    <row r="8258" spans="1:7">
      <c r="A8258" s="521"/>
      <c r="B8258" s="521"/>
      <c r="C8258" s="525"/>
      <c r="D8258" s="521"/>
      <c r="E8258" s="521"/>
      <c r="F8258" s="526"/>
      <c r="G8258" s="521"/>
    </row>
    <row r="8259" spans="1:7">
      <c r="A8259" s="521"/>
      <c r="B8259" s="521"/>
      <c r="C8259" s="525"/>
      <c r="D8259" s="521"/>
      <c r="E8259" s="521"/>
      <c r="F8259" s="526"/>
      <c r="G8259" s="521"/>
    </row>
    <row r="8260" spans="1:7">
      <c r="A8260" s="521"/>
      <c r="B8260" s="521"/>
      <c r="C8260" s="525"/>
      <c r="D8260" s="521"/>
      <c r="E8260" s="521"/>
      <c r="F8260" s="526"/>
      <c r="G8260" s="521"/>
    </row>
    <row r="8261" spans="1:7">
      <c r="A8261" s="521"/>
      <c r="B8261" s="521"/>
      <c r="C8261" s="525"/>
      <c r="D8261" s="521"/>
      <c r="E8261" s="521"/>
      <c r="F8261" s="526"/>
      <c r="G8261" s="521"/>
    </row>
    <row r="8262" spans="1:7">
      <c r="A8262" s="521"/>
      <c r="B8262" s="521"/>
      <c r="C8262" s="525"/>
      <c r="D8262" s="521"/>
      <c r="E8262" s="521"/>
      <c r="F8262" s="526"/>
      <c r="G8262" s="521"/>
    </row>
    <row r="8263" spans="1:7">
      <c r="A8263" s="521"/>
      <c r="B8263" s="521"/>
      <c r="C8263" s="525"/>
      <c r="D8263" s="521"/>
      <c r="E8263" s="521"/>
      <c r="F8263" s="526"/>
      <c r="G8263" s="521"/>
    </row>
    <row r="8264" spans="1:7">
      <c r="A8264" s="521"/>
      <c r="B8264" s="521"/>
      <c r="C8264" s="525"/>
      <c r="D8264" s="521"/>
      <c r="E8264" s="521"/>
      <c r="F8264" s="526"/>
      <c r="G8264" s="521"/>
    </row>
    <row r="8265" spans="1:7">
      <c r="A8265" s="521"/>
      <c r="B8265" s="521"/>
      <c r="C8265" s="525"/>
      <c r="D8265" s="521"/>
      <c r="E8265" s="521"/>
      <c r="F8265" s="526"/>
      <c r="G8265" s="521"/>
    </row>
    <row r="8266" spans="1:7">
      <c r="A8266" s="521"/>
      <c r="B8266" s="521"/>
      <c r="C8266" s="525"/>
      <c r="D8266" s="521"/>
      <c r="E8266" s="521"/>
      <c r="F8266" s="526"/>
      <c r="G8266" s="521"/>
    </row>
    <row r="8267" spans="1:7">
      <c r="A8267" s="521"/>
      <c r="B8267" s="521"/>
      <c r="C8267" s="525"/>
      <c r="D8267" s="521"/>
      <c r="E8267" s="521"/>
      <c r="F8267" s="526"/>
      <c r="G8267" s="521"/>
    </row>
    <row r="8268" spans="1:7">
      <c r="A8268" s="521"/>
      <c r="B8268" s="521"/>
      <c r="C8268" s="525"/>
      <c r="D8268" s="521"/>
      <c r="E8268" s="521"/>
      <c r="F8268" s="526"/>
      <c r="G8268" s="521"/>
    </row>
    <row r="8269" spans="1:7">
      <c r="A8269" s="521"/>
      <c r="B8269" s="521"/>
      <c r="C8269" s="525"/>
      <c r="D8269" s="521"/>
      <c r="E8269" s="521"/>
      <c r="F8269" s="526"/>
      <c r="G8269" s="521"/>
    </row>
    <row r="8270" spans="1:7">
      <c r="A8270" s="521"/>
      <c r="B8270" s="521"/>
      <c r="C8270" s="525"/>
      <c r="D8270" s="521"/>
      <c r="E8270" s="521"/>
      <c r="F8270" s="526"/>
      <c r="G8270" s="521"/>
    </row>
    <row r="8271" spans="1:7">
      <c r="A8271" s="521"/>
      <c r="B8271" s="521"/>
      <c r="C8271" s="525"/>
      <c r="D8271" s="521"/>
      <c r="E8271" s="521"/>
      <c r="F8271" s="526"/>
      <c r="G8271" s="521"/>
    </row>
    <row r="8272" spans="1:7">
      <c r="A8272" s="521"/>
      <c r="B8272" s="521"/>
      <c r="C8272" s="525"/>
      <c r="D8272" s="521"/>
      <c r="E8272" s="521"/>
      <c r="F8272" s="526"/>
      <c r="G8272" s="521"/>
    </row>
    <row r="8273" spans="1:7">
      <c r="A8273" s="521"/>
      <c r="B8273" s="521"/>
      <c r="C8273" s="525"/>
      <c r="D8273" s="521"/>
      <c r="E8273" s="521"/>
      <c r="F8273" s="526"/>
      <c r="G8273" s="521"/>
    </row>
    <row r="8274" spans="1:7">
      <c r="A8274" s="521"/>
      <c r="B8274" s="521"/>
      <c r="C8274" s="525"/>
      <c r="D8274" s="521"/>
      <c r="E8274" s="521"/>
      <c r="F8274" s="526"/>
      <c r="G8274" s="521"/>
    </row>
    <row r="8275" spans="1:7">
      <c r="A8275" s="521"/>
      <c r="B8275" s="521"/>
      <c r="C8275" s="525"/>
      <c r="D8275" s="521"/>
      <c r="E8275" s="521"/>
      <c r="F8275" s="526"/>
      <c r="G8275" s="521"/>
    </row>
    <row r="8276" spans="1:7">
      <c r="A8276" s="521"/>
      <c r="B8276" s="521"/>
      <c r="C8276" s="525"/>
      <c r="D8276" s="521"/>
      <c r="E8276" s="521"/>
      <c r="F8276" s="526"/>
      <c r="G8276" s="521"/>
    </row>
    <row r="8277" spans="1:7">
      <c r="A8277" s="521"/>
      <c r="B8277" s="521"/>
      <c r="C8277" s="525"/>
      <c r="D8277" s="521"/>
      <c r="E8277" s="521"/>
      <c r="F8277" s="526"/>
      <c r="G8277" s="521"/>
    </row>
    <row r="8278" spans="1:7">
      <c r="A8278" s="521"/>
      <c r="B8278" s="521"/>
      <c r="C8278" s="525"/>
      <c r="D8278" s="521"/>
      <c r="E8278" s="521"/>
      <c r="F8278" s="526"/>
      <c r="G8278" s="521"/>
    </row>
    <row r="8279" spans="1:7">
      <c r="A8279" s="521"/>
      <c r="B8279" s="521"/>
      <c r="C8279" s="525"/>
      <c r="D8279" s="521"/>
      <c r="E8279" s="521"/>
      <c r="F8279" s="526"/>
      <c r="G8279" s="521"/>
    </row>
    <row r="8280" spans="1:7">
      <c r="A8280" s="521"/>
      <c r="B8280" s="521"/>
      <c r="C8280" s="525"/>
      <c r="D8280" s="521"/>
      <c r="E8280" s="521"/>
      <c r="F8280" s="526"/>
      <c r="G8280" s="521"/>
    </row>
    <row r="8281" spans="1:7">
      <c r="A8281" s="521"/>
      <c r="B8281" s="521"/>
      <c r="C8281" s="525"/>
      <c r="D8281" s="521"/>
      <c r="E8281" s="521"/>
      <c r="F8281" s="526"/>
      <c r="G8281" s="521"/>
    </row>
    <row r="8282" spans="1:7">
      <c r="A8282" s="521"/>
      <c r="B8282" s="521"/>
      <c r="C8282" s="525"/>
      <c r="D8282" s="521"/>
      <c r="E8282" s="521"/>
      <c r="F8282" s="526"/>
      <c r="G8282" s="521"/>
    </row>
    <row r="8283" spans="1:7">
      <c r="A8283" s="521"/>
      <c r="B8283" s="521"/>
      <c r="C8283" s="525"/>
      <c r="D8283" s="521"/>
      <c r="E8283" s="521"/>
      <c r="F8283" s="526"/>
      <c r="G8283" s="521"/>
    </row>
    <row r="8284" spans="1:7">
      <c r="A8284" s="521"/>
      <c r="B8284" s="521"/>
      <c r="C8284" s="525"/>
      <c r="D8284" s="521"/>
      <c r="E8284" s="521"/>
      <c r="F8284" s="526"/>
      <c r="G8284" s="521"/>
    </row>
    <row r="8285" spans="1:7">
      <c r="A8285" s="521"/>
      <c r="B8285" s="521"/>
      <c r="C8285" s="525"/>
      <c r="D8285" s="521"/>
      <c r="E8285" s="521"/>
      <c r="F8285" s="526"/>
      <c r="G8285" s="521"/>
    </row>
    <row r="8286" spans="1:7">
      <c r="A8286" s="521"/>
      <c r="B8286" s="521"/>
      <c r="C8286" s="525"/>
      <c r="D8286" s="521"/>
      <c r="E8286" s="521"/>
      <c r="F8286" s="526"/>
      <c r="G8286" s="521"/>
    </row>
    <row r="8287" spans="1:7">
      <c r="A8287" s="521"/>
      <c r="B8287" s="521"/>
      <c r="C8287" s="525"/>
      <c r="D8287" s="521"/>
      <c r="E8287" s="521"/>
      <c r="F8287" s="526"/>
      <c r="G8287" s="521"/>
    </row>
    <row r="8288" spans="1:7">
      <c r="A8288" s="521"/>
      <c r="B8288" s="521"/>
      <c r="C8288" s="525"/>
      <c r="D8288" s="521"/>
      <c r="E8288" s="521"/>
      <c r="F8288" s="526"/>
      <c r="G8288" s="521"/>
    </row>
    <row r="8289" spans="1:7">
      <c r="A8289" s="521"/>
      <c r="B8289" s="521"/>
      <c r="C8289" s="525"/>
      <c r="D8289" s="521"/>
      <c r="E8289" s="521"/>
      <c r="F8289" s="526"/>
      <c r="G8289" s="521"/>
    </row>
    <row r="8290" spans="1:7">
      <c r="A8290" s="521"/>
      <c r="B8290" s="521"/>
      <c r="C8290" s="525"/>
      <c r="D8290" s="521"/>
      <c r="E8290" s="521"/>
      <c r="F8290" s="526"/>
      <c r="G8290" s="521"/>
    </row>
    <row r="8291" spans="1:7">
      <c r="A8291" s="521"/>
      <c r="B8291" s="521"/>
      <c r="C8291" s="525"/>
      <c r="D8291" s="521"/>
      <c r="E8291" s="521"/>
      <c r="F8291" s="526"/>
      <c r="G8291" s="521"/>
    </row>
    <row r="8292" spans="1:7">
      <c r="A8292" s="521"/>
      <c r="B8292" s="521"/>
      <c r="C8292" s="525"/>
      <c r="D8292" s="521"/>
      <c r="E8292" s="521"/>
      <c r="F8292" s="526"/>
      <c r="G8292" s="521"/>
    </row>
    <row r="8293" spans="1:7">
      <c r="A8293" s="521"/>
      <c r="B8293" s="521"/>
      <c r="C8293" s="525"/>
      <c r="D8293" s="521"/>
      <c r="E8293" s="521"/>
      <c r="F8293" s="526"/>
      <c r="G8293" s="521"/>
    </row>
    <row r="8294" spans="1:7">
      <c r="A8294" s="521"/>
      <c r="B8294" s="521"/>
      <c r="C8294" s="525"/>
      <c r="D8294" s="521"/>
      <c r="E8294" s="521"/>
      <c r="F8294" s="526"/>
      <c r="G8294" s="521"/>
    </row>
    <row r="8295" spans="1:7">
      <c r="A8295" s="521"/>
      <c r="B8295" s="521"/>
      <c r="C8295" s="525"/>
      <c r="D8295" s="521"/>
      <c r="E8295" s="521"/>
      <c r="F8295" s="526"/>
      <c r="G8295" s="521"/>
    </row>
    <row r="8296" spans="1:7">
      <c r="A8296" s="521"/>
      <c r="B8296" s="521"/>
      <c r="C8296" s="525"/>
      <c r="D8296" s="521"/>
      <c r="E8296" s="521"/>
      <c r="F8296" s="526"/>
      <c r="G8296" s="521"/>
    </row>
    <row r="8297" spans="1:7">
      <c r="A8297" s="521"/>
      <c r="B8297" s="521"/>
      <c r="C8297" s="525"/>
      <c r="D8297" s="521"/>
      <c r="E8297" s="521"/>
      <c r="F8297" s="526"/>
      <c r="G8297" s="521"/>
    </row>
    <row r="8298" spans="1:7">
      <c r="A8298" s="521"/>
      <c r="B8298" s="521"/>
      <c r="C8298" s="525"/>
      <c r="D8298" s="521"/>
      <c r="E8298" s="521"/>
      <c r="F8298" s="526"/>
      <c r="G8298" s="521"/>
    </row>
    <row r="8299" spans="1:7">
      <c r="A8299" s="521"/>
      <c r="B8299" s="521"/>
      <c r="C8299" s="525"/>
      <c r="D8299" s="521"/>
      <c r="E8299" s="521"/>
      <c r="F8299" s="526"/>
      <c r="G8299" s="521"/>
    </row>
    <row r="8300" spans="1:7">
      <c r="A8300" s="521"/>
      <c r="B8300" s="521"/>
      <c r="C8300" s="525"/>
      <c r="D8300" s="521"/>
      <c r="E8300" s="521"/>
      <c r="F8300" s="526"/>
      <c r="G8300" s="521"/>
    </row>
    <row r="8301" spans="1:7">
      <c r="A8301" s="521"/>
      <c r="B8301" s="521"/>
      <c r="C8301" s="525"/>
      <c r="D8301" s="521"/>
      <c r="E8301" s="521"/>
      <c r="F8301" s="526"/>
      <c r="G8301" s="521"/>
    </row>
    <row r="8302" spans="1:7">
      <c r="A8302" s="521"/>
      <c r="B8302" s="521"/>
      <c r="C8302" s="525"/>
      <c r="D8302" s="521"/>
      <c r="E8302" s="521"/>
      <c r="F8302" s="526"/>
      <c r="G8302" s="521"/>
    </row>
    <row r="8303" spans="1:7">
      <c r="A8303" s="521"/>
      <c r="B8303" s="521"/>
      <c r="C8303" s="525"/>
      <c r="D8303" s="521"/>
      <c r="E8303" s="521"/>
      <c r="F8303" s="526"/>
      <c r="G8303" s="521"/>
    </row>
    <row r="8304" spans="1:7">
      <c r="A8304" s="521"/>
      <c r="B8304" s="521"/>
      <c r="C8304" s="525"/>
      <c r="D8304" s="521"/>
      <c r="E8304" s="521"/>
      <c r="F8304" s="526"/>
      <c r="G8304" s="521"/>
    </row>
    <row r="8305" spans="1:7">
      <c r="A8305" s="521"/>
      <c r="B8305" s="521"/>
      <c r="C8305" s="525"/>
      <c r="D8305" s="521"/>
      <c r="E8305" s="521"/>
      <c r="F8305" s="526"/>
      <c r="G8305" s="521"/>
    </row>
    <row r="8306" spans="1:7">
      <c r="A8306" s="521"/>
      <c r="B8306" s="521"/>
      <c r="C8306" s="525"/>
      <c r="D8306" s="521"/>
      <c r="E8306" s="521"/>
      <c r="F8306" s="526"/>
      <c r="G8306" s="521"/>
    </row>
    <row r="8307" spans="1:7">
      <c r="A8307" s="521"/>
      <c r="B8307" s="521"/>
      <c r="C8307" s="525"/>
      <c r="D8307" s="521"/>
      <c r="E8307" s="521"/>
      <c r="F8307" s="526"/>
      <c r="G8307" s="521"/>
    </row>
    <row r="8308" spans="1:7">
      <c r="A8308" s="521"/>
      <c r="B8308" s="521"/>
      <c r="C8308" s="525"/>
      <c r="D8308" s="521"/>
      <c r="E8308" s="521"/>
      <c r="F8308" s="526"/>
      <c r="G8308" s="521"/>
    </row>
    <row r="8309" spans="1:7">
      <c r="A8309" s="521"/>
      <c r="B8309" s="521"/>
      <c r="C8309" s="525"/>
      <c r="D8309" s="521"/>
      <c r="E8309" s="521"/>
      <c r="F8309" s="526"/>
      <c r="G8309" s="521"/>
    </row>
    <row r="8310" spans="1:7">
      <c r="A8310" s="521"/>
      <c r="B8310" s="521"/>
      <c r="C8310" s="525"/>
      <c r="D8310" s="521"/>
      <c r="E8310" s="521"/>
      <c r="F8310" s="526"/>
      <c r="G8310" s="521"/>
    </row>
    <row r="8311" spans="1:7">
      <c r="A8311" s="521"/>
      <c r="B8311" s="521"/>
      <c r="C8311" s="525"/>
      <c r="D8311" s="521"/>
      <c r="E8311" s="521"/>
      <c r="F8311" s="526"/>
      <c r="G8311" s="521"/>
    </row>
    <row r="8312" spans="1:7">
      <c r="A8312" s="521"/>
      <c r="B8312" s="521"/>
      <c r="C8312" s="525"/>
      <c r="D8312" s="521"/>
      <c r="E8312" s="521"/>
      <c r="F8312" s="526"/>
      <c r="G8312" s="521"/>
    </row>
    <row r="8313" spans="1:7">
      <c r="A8313" s="521"/>
      <c r="B8313" s="521"/>
      <c r="C8313" s="525"/>
      <c r="D8313" s="521"/>
      <c r="E8313" s="521"/>
      <c r="F8313" s="526"/>
      <c r="G8313" s="521"/>
    </row>
    <row r="8314" spans="1:7">
      <c r="A8314" s="521"/>
      <c r="B8314" s="521"/>
      <c r="C8314" s="525"/>
      <c r="D8314" s="521"/>
      <c r="E8314" s="521"/>
      <c r="F8314" s="526"/>
      <c r="G8314" s="521"/>
    </row>
    <row r="8315" spans="1:7">
      <c r="A8315" s="521"/>
      <c r="B8315" s="521"/>
      <c r="C8315" s="525"/>
      <c r="D8315" s="521"/>
      <c r="E8315" s="521"/>
      <c r="F8315" s="526"/>
      <c r="G8315" s="521"/>
    </row>
    <row r="8316" spans="1:7">
      <c r="A8316" s="521"/>
      <c r="B8316" s="521"/>
      <c r="C8316" s="525"/>
      <c r="D8316" s="521"/>
      <c r="E8316" s="521"/>
      <c r="F8316" s="526"/>
      <c r="G8316" s="521"/>
    </row>
    <row r="8317" spans="1:7">
      <c r="A8317" s="521"/>
      <c r="B8317" s="521"/>
      <c r="C8317" s="525"/>
      <c r="D8317" s="521"/>
      <c r="E8317" s="521"/>
      <c r="F8317" s="526"/>
      <c r="G8317" s="521"/>
    </row>
    <row r="8318" spans="1:7">
      <c r="A8318" s="521"/>
      <c r="B8318" s="521"/>
      <c r="C8318" s="525"/>
      <c r="D8318" s="521"/>
      <c r="E8318" s="521"/>
      <c r="F8318" s="526"/>
      <c r="G8318" s="521"/>
    </row>
    <row r="8319" spans="1:7">
      <c r="A8319" s="521"/>
      <c r="B8319" s="521"/>
      <c r="C8319" s="525"/>
      <c r="D8319" s="521"/>
      <c r="E8319" s="521"/>
      <c r="F8319" s="526"/>
      <c r="G8319" s="521"/>
    </row>
    <row r="8320" spans="1:7">
      <c r="A8320" s="521"/>
      <c r="B8320" s="521"/>
      <c r="C8320" s="525"/>
      <c r="D8320" s="521"/>
      <c r="E8320" s="521"/>
      <c r="F8320" s="526"/>
      <c r="G8320" s="521"/>
    </row>
    <row r="8321" spans="1:7">
      <c r="A8321" s="521"/>
      <c r="B8321" s="521"/>
      <c r="C8321" s="525"/>
      <c r="D8321" s="521"/>
      <c r="E8321" s="521"/>
      <c r="F8321" s="526"/>
      <c r="G8321" s="521"/>
    </row>
    <row r="8322" spans="1:7">
      <c r="A8322" s="521"/>
      <c r="B8322" s="521"/>
      <c r="C8322" s="525"/>
      <c r="D8322" s="521"/>
      <c r="E8322" s="521"/>
      <c r="F8322" s="526"/>
      <c r="G8322" s="521"/>
    </row>
    <row r="8323" spans="1:7">
      <c r="A8323" s="521"/>
      <c r="B8323" s="521"/>
      <c r="C8323" s="525"/>
      <c r="D8323" s="521"/>
      <c r="E8323" s="521"/>
      <c r="F8323" s="526"/>
      <c r="G8323" s="521"/>
    </row>
    <row r="8324" spans="1:7">
      <c r="A8324" s="521"/>
      <c r="B8324" s="521"/>
      <c r="C8324" s="525"/>
      <c r="D8324" s="521"/>
      <c r="E8324" s="521"/>
      <c r="F8324" s="526"/>
      <c r="G8324" s="521"/>
    </row>
    <row r="8325" spans="1:7">
      <c r="A8325" s="521"/>
      <c r="B8325" s="521"/>
      <c r="C8325" s="525"/>
      <c r="D8325" s="521"/>
      <c r="E8325" s="521"/>
      <c r="F8325" s="526"/>
      <c r="G8325" s="521"/>
    </row>
    <row r="8326" spans="1:7">
      <c r="A8326" s="521"/>
      <c r="B8326" s="521"/>
      <c r="C8326" s="525"/>
      <c r="D8326" s="521"/>
      <c r="E8326" s="521"/>
      <c r="F8326" s="526"/>
      <c r="G8326" s="521"/>
    </row>
    <row r="8327" spans="1:7">
      <c r="A8327" s="521"/>
      <c r="B8327" s="521"/>
      <c r="C8327" s="525"/>
      <c r="D8327" s="521"/>
      <c r="E8327" s="521"/>
      <c r="F8327" s="526"/>
      <c r="G8327" s="521"/>
    </row>
    <row r="8328" spans="1:7">
      <c r="A8328" s="521"/>
      <c r="B8328" s="521"/>
      <c r="C8328" s="525"/>
      <c r="D8328" s="521"/>
      <c r="E8328" s="521"/>
      <c r="F8328" s="526"/>
      <c r="G8328" s="521"/>
    </row>
    <row r="8329" spans="1:7">
      <c r="A8329" s="521"/>
      <c r="B8329" s="521"/>
      <c r="C8329" s="525"/>
      <c r="D8329" s="521"/>
      <c r="E8329" s="521"/>
      <c r="F8329" s="526"/>
      <c r="G8329" s="521"/>
    </row>
    <row r="8330" spans="1:7">
      <c r="A8330" s="521"/>
      <c r="B8330" s="521"/>
      <c r="C8330" s="525"/>
      <c r="D8330" s="521"/>
      <c r="E8330" s="521"/>
      <c r="F8330" s="526"/>
      <c r="G8330" s="521"/>
    </row>
    <row r="8331" spans="1:7">
      <c r="A8331" s="521"/>
      <c r="B8331" s="521"/>
      <c r="C8331" s="525"/>
      <c r="D8331" s="521"/>
      <c r="E8331" s="521"/>
      <c r="F8331" s="526"/>
      <c r="G8331" s="521"/>
    </row>
    <row r="8332" spans="1:7">
      <c r="A8332" s="521"/>
      <c r="B8332" s="521"/>
      <c r="C8332" s="525"/>
      <c r="D8332" s="521"/>
      <c r="E8332" s="521"/>
      <c r="F8332" s="526"/>
      <c r="G8332" s="521"/>
    </row>
    <row r="8333" spans="1:7">
      <c r="A8333" s="521"/>
      <c r="B8333" s="521"/>
      <c r="C8333" s="525"/>
      <c r="D8333" s="521"/>
      <c r="E8333" s="521"/>
      <c r="F8333" s="526"/>
      <c r="G8333" s="521"/>
    </row>
    <row r="8334" spans="1:7">
      <c r="A8334" s="521"/>
      <c r="B8334" s="521"/>
      <c r="C8334" s="525"/>
      <c r="D8334" s="521"/>
      <c r="E8334" s="521"/>
      <c r="F8334" s="526"/>
      <c r="G8334" s="521"/>
    </row>
    <row r="8335" spans="1:7">
      <c r="A8335" s="521"/>
      <c r="B8335" s="521"/>
      <c r="C8335" s="525"/>
      <c r="D8335" s="521"/>
      <c r="E8335" s="521"/>
      <c r="F8335" s="526"/>
      <c r="G8335" s="521"/>
    </row>
    <row r="8336" spans="1:7">
      <c r="A8336" s="521"/>
      <c r="B8336" s="521"/>
      <c r="C8336" s="525"/>
      <c r="D8336" s="521"/>
      <c r="E8336" s="521"/>
      <c r="F8336" s="526"/>
      <c r="G8336" s="521"/>
    </row>
    <row r="8337" spans="1:7">
      <c r="A8337" s="521"/>
      <c r="B8337" s="521"/>
      <c r="C8337" s="525"/>
      <c r="D8337" s="521"/>
      <c r="E8337" s="521"/>
      <c r="F8337" s="526"/>
      <c r="G8337" s="521"/>
    </row>
    <row r="8338" spans="1:7">
      <c r="A8338" s="521"/>
      <c r="B8338" s="521"/>
      <c r="C8338" s="525"/>
      <c r="D8338" s="521"/>
      <c r="E8338" s="521"/>
      <c r="F8338" s="526"/>
      <c r="G8338" s="521"/>
    </row>
    <row r="8339" spans="1:7">
      <c r="A8339" s="521"/>
      <c r="B8339" s="521"/>
      <c r="C8339" s="525"/>
      <c r="D8339" s="521"/>
      <c r="E8339" s="521"/>
      <c r="F8339" s="526"/>
      <c r="G8339" s="521"/>
    </row>
    <row r="8340" spans="1:7">
      <c r="A8340" s="521"/>
      <c r="B8340" s="521"/>
      <c r="C8340" s="525"/>
      <c r="D8340" s="521"/>
      <c r="E8340" s="521"/>
      <c r="F8340" s="526"/>
      <c r="G8340" s="521"/>
    </row>
    <row r="8341" spans="1:7">
      <c r="A8341" s="521"/>
      <c r="B8341" s="521"/>
      <c r="C8341" s="525"/>
      <c r="D8341" s="521"/>
      <c r="E8341" s="521"/>
      <c r="F8341" s="526"/>
      <c r="G8341" s="521"/>
    </row>
    <row r="8342" spans="1:7">
      <c r="A8342" s="521"/>
      <c r="B8342" s="521"/>
      <c r="C8342" s="525"/>
      <c r="D8342" s="521"/>
      <c r="E8342" s="521"/>
      <c r="F8342" s="526"/>
      <c r="G8342" s="521"/>
    </row>
    <row r="8343" spans="1:7">
      <c r="A8343" s="521"/>
      <c r="B8343" s="521"/>
      <c r="C8343" s="525"/>
      <c r="D8343" s="521"/>
      <c r="E8343" s="521"/>
      <c r="F8343" s="526"/>
      <c r="G8343" s="521"/>
    </row>
    <row r="8344" spans="1:7">
      <c r="A8344" s="521"/>
      <c r="B8344" s="521"/>
      <c r="C8344" s="525"/>
      <c r="D8344" s="521"/>
      <c r="E8344" s="521"/>
      <c r="F8344" s="526"/>
      <c r="G8344" s="521"/>
    </row>
    <row r="8345" spans="1:7">
      <c r="A8345" s="521"/>
      <c r="B8345" s="521"/>
      <c r="C8345" s="525"/>
      <c r="D8345" s="521"/>
      <c r="E8345" s="521"/>
      <c r="F8345" s="526"/>
      <c r="G8345" s="521"/>
    </row>
    <row r="8346" spans="1:7">
      <c r="A8346" s="521"/>
      <c r="B8346" s="521"/>
      <c r="C8346" s="525"/>
      <c r="D8346" s="521"/>
      <c r="E8346" s="521"/>
      <c r="F8346" s="526"/>
      <c r="G8346" s="521"/>
    </row>
    <row r="8347" spans="1:7">
      <c r="A8347" s="521"/>
      <c r="B8347" s="521"/>
      <c r="C8347" s="525"/>
      <c r="D8347" s="521"/>
      <c r="E8347" s="521"/>
      <c r="F8347" s="526"/>
      <c r="G8347" s="521"/>
    </row>
    <row r="8348" spans="1:7">
      <c r="A8348" s="521"/>
      <c r="B8348" s="521"/>
      <c r="C8348" s="525"/>
      <c r="D8348" s="521"/>
      <c r="E8348" s="521"/>
      <c r="F8348" s="526"/>
      <c r="G8348" s="521"/>
    </row>
    <row r="8349" spans="1:7">
      <c r="A8349" s="521"/>
      <c r="B8349" s="521"/>
      <c r="C8349" s="525"/>
      <c r="D8349" s="521"/>
      <c r="E8349" s="521"/>
      <c r="F8349" s="526"/>
      <c r="G8349" s="521"/>
    </row>
    <row r="8350" spans="1:7">
      <c r="A8350" s="521"/>
      <c r="B8350" s="521"/>
      <c r="C8350" s="525"/>
      <c r="D8350" s="521"/>
      <c r="E8350" s="521"/>
      <c r="F8350" s="526"/>
      <c r="G8350" s="521"/>
    </row>
    <row r="8351" spans="1:7">
      <c r="A8351" s="521"/>
      <c r="B8351" s="521"/>
      <c r="C8351" s="525"/>
      <c r="D8351" s="521"/>
      <c r="E8351" s="521"/>
      <c r="F8351" s="526"/>
      <c r="G8351" s="521"/>
    </row>
    <row r="8352" spans="1:7">
      <c r="A8352" s="521"/>
      <c r="B8352" s="521"/>
      <c r="C8352" s="525"/>
      <c r="D8352" s="521"/>
      <c r="E8352" s="521"/>
      <c r="F8352" s="526"/>
      <c r="G8352" s="521"/>
    </row>
    <row r="8353" spans="1:7">
      <c r="A8353" s="521"/>
      <c r="B8353" s="521"/>
      <c r="C8353" s="525"/>
      <c r="D8353" s="521"/>
      <c r="E8353" s="521"/>
      <c r="F8353" s="526"/>
      <c r="G8353" s="521"/>
    </row>
    <row r="8354" spans="1:7">
      <c r="A8354" s="521"/>
      <c r="B8354" s="521"/>
      <c r="C8354" s="525"/>
      <c r="D8354" s="521"/>
      <c r="E8354" s="521"/>
      <c r="F8354" s="526"/>
      <c r="G8354" s="521"/>
    </row>
    <row r="8355" spans="1:7">
      <c r="A8355" s="521"/>
      <c r="B8355" s="521"/>
      <c r="C8355" s="525"/>
      <c r="D8355" s="521"/>
      <c r="E8355" s="521"/>
      <c r="F8355" s="526"/>
      <c r="G8355" s="521"/>
    </row>
    <row r="8356" spans="1:7">
      <c r="A8356" s="521"/>
      <c r="B8356" s="521"/>
      <c r="C8356" s="525"/>
      <c r="D8356" s="521"/>
      <c r="E8356" s="521"/>
      <c r="F8356" s="526"/>
      <c r="G8356" s="521"/>
    </row>
    <row r="8357" spans="1:7">
      <c r="A8357" s="521"/>
      <c r="B8357" s="521"/>
      <c r="C8357" s="525"/>
      <c r="D8357" s="521"/>
      <c r="E8357" s="521"/>
      <c r="F8357" s="526"/>
      <c r="G8357" s="521"/>
    </row>
    <row r="8358" spans="1:7">
      <c r="A8358" s="521"/>
      <c r="B8358" s="521"/>
      <c r="C8358" s="525"/>
      <c r="D8358" s="521"/>
      <c r="E8358" s="521"/>
      <c r="F8358" s="526"/>
      <c r="G8358" s="521"/>
    </row>
    <row r="8359" spans="1:7">
      <c r="A8359" s="521"/>
      <c r="B8359" s="521"/>
      <c r="C8359" s="525"/>
      <c r="D8359" s="521"/>
      <c r="E8359" s="521"/>
      <c r="F8359" s="526"/>
      <c r="G8359" s="521"/>
    </row>
    <row r="8360" spans="1:7">
      <c r="A8360" s="521"/>
      <c r="B8360" s="521"/>
      <c r="C8360" s="525"/>
      <c r="D8360" s="521"/>
      <c r="E8360" s="521"/>
      <c r="F8360" s="526"/>
      <c r="G8360" s="521"/>
    </row>
    <row r="8361" spans="1:7">
      <c r="A8361" s="521"/>
      <c r="B8361" s="521"/>
      <c r="C8361" s="525"/>
      <c r="D8361" s="521"/>
      <c r="E8361" s="521"/>
      <c r="F8361" s="526"/>
      <c r="G8361" s="521"/>
    </row>
    <row r="8362" spans="1:7">
      <c r="A8362" s="521"/>
      <c r="B8362" s="521"/>
      <c r="C8362" s="525"/>
      <c r="D8362" s="521"/>
      <c r="E8362" s="521"/>
      <c r="F8362" s="526"/>
      <c r="G8362" s="521"/>
    </row>
    <row r="8363" spans="1:7">
      <c r="A8363" s="521"/>
      <c r="B8363" s="521"/>
      <c r="C8363" s="525"/>
      <c r="D8363" s="521"/>
      <c r="E8363" s="521"/>
      <c r="F8363" s="526"/>
      <c r="G8363" s="521"/>
    </row>
    <row r="8364" spans="1:7">
      <c r="A8364" s="521"/>
      <c r="B8364" s="521"/>
      <c r="C8364" s="525"/>
      <c r="D8364" s="521"/>
      <c r="E8364" s="521"/>
      <c r="F8364" s="526"/>
      <c r="G8364" s="521"/>
    </row>
    <row r="8365" spans="1:7">
      <c r="A8365" s="521"/>
      <c r="B8365" s="521"/>
      <c r="C8365" s="525"/>
      <c r="D8365" s="521"/>
      <c r="E8365" s="521"/>
      <c r="F8365" s="526"/>
      <c r="G8365" s="521"/>
    </row>
    <row r="8366" spans="1:7">
      <c r="A8366" s="521"/>
      <c r="B8366" s="521"/>
      <c r="C8366" s="525"/>
      <c r="D8366" s="521"/>
      <c r="E8366" s="521"/>
      <c r="F8366" s="526"/>
      <c r="G8366" s="521"/>
    </row>
    <row r="8367" spans="1:7">
      <c r="A8367" s="521"/>
      <c r="B8367" s="521"/>
      <c r="C8367" s="525"/>
      <c r="D8367" s="521"/>
      <c r="E8367" s="521"/>
      <c r="F8367" s="526"/>
      <c r="G8367" s="521"/>
    </row>
    <row r="8368" spans="1:7">
      <c r="A8368" s="521"/>
      <c r="B8368" s="521"/>
      <c r="C8368" s="525"/>
      <c r="D8368" s="521"/>
      <c r="E8368" s="521"/>
      <c r="F8368" s="526"/>
      <c r="G8368" s="521"/>
    </row>
    <row r="8369" spans="1:7">
      <c r="A8369" s="521"/>
      <c r="B8369" s="521"/>
      <c r="C8369" s="525"/>
      <c r="D8369" s="521"/>
      <c r="E8369" s="521"/>
      <c r="F8369" s="526"/>
      <c r="G8369" s="521"/>
    </row>
    <row r="8370" spans="1:7">
      <c r="A8370" s="521"/>
      <c r="B8370" s="521"/>
      <c r="C8370" s="525"/>
      <c r="D8370" s="521"/>
      <c r="E8370" s="521"/>
      <c r="F8370" s="526"/>
      <c r="G8370" s="521"/>
    </row>
    <row r="8371" spans="1:7">
      <c r="A8371" s="521"/>
      <c r="B8371" s="521"/>
      <c r="C8371" s="525"/>
      <c r="D8371" s="521"/>
      <c r="E8371" s="521"/>
      <c r="F8371" s="526"/>
      <c r="G8371" s="521"/>
    </row>
    <row r="8372" spans="1:7">
      <c r="A8372" s="521"/>
      <c r="B8372" s="521"/>
      <c r="C8372" s="525"/>
      <c r="D8372" s="521"/>
      <c r="E8372" s="521"/>
      <c r="F8372" s="526"/>
      <c r="G8372" s="521"/>
    </row>
    <row r="8373" spans="1:7">
      <c r="A8373" s="521"/>
      <c r="B8373" s="521"/>
      <c r="C8373" s="525"/>
      <c r="D8373" s="521"/>
      <c r="E8373" s="521"/>
      <c r="F8373" s="526"/>
      <c r="G8373" s="521"/>
    </row>
    <row r="8374" spans="1:7">
      <c r="A8374" s="521"/>
      <c r="B8374" s="521"/>
      <c r="C8374" s="525"/>
      <c r="D8374" s="521"/>
      <c r="E8374" s="521"/>
      <c r="F8374" s="526"/>
      <c r="G8374" s="521"/>
    </row>
    <row r="8375" spans="1:7">
      <c r="A8375" s="521"/>
      <c r="B8375" s="521"/>
      <c r="C8375" s="525"/>
      <c r="D8375" s="521"/>
      <c r="E8375" s="521"/>
      <c r="F8375" s="526"/>
      <c r="G8375" s="521"/>
    </row>
    <row r="8376" spans="1:7">
      <c r="A8376" s="521"/>
      <c r="B8376" s="521"/>
      <c r="C8376" s="525"/>
      <c r="D8376" s="521"/>
      <c r="E8376" s="521"/>
      <c r="F8376" s="526"/>
      <c r="G8376" s="521"/>
    </row>
    <row r="8377" spans="1:7">
      <c r="A8377" s="521"/>
      <c r="B8377" s="521"/>
      <c r="C8377" s="525"/>
      <c r="D8377" s="521"/>
      <c r="E8377" s="521"/>
      <c r="F8377" s="526"/>
      <c r="G8377" s="521"/>
    </row>
    <row r="8378" spans="1:7">
      <c r="A8378" s="521"/>
      <c r="B8378" s="521"/>
      <c r="C8378" s="525"/>
      <c r="D8378" s="521"/>
      <c r="E8378" s="521"/>
      <c r="F8378" s="526"/>
      <c r="G8378" s="521"/>
    </row>
    <row r="8379" spans="1:7">
      <c r="A8379" s="521"/>
      <c r="B8379" s="521"/>
      <c r="C8379" s="525"/>
      <c r="D8379" s="521"/>
      <c r="E8379" s="521"/>
      <c r="F8379" s="526"/>
      <c r="G8379" s="521"/>
    </row>
    <row r="8380" spans="1:7">
      <c r="A8380" s="521"/>
      <c r="B8380" s="521"/>
      <c r="C8380" s="525"/>
      <c r="D8380" s="521"/>
      <c r="E8380" s="521"/>
      <c r="F8380" s="526"/>
      <c r="G8380" s="521"/>
    </row>
    <row r="8381" spans="1:7">
      <c r="A8381" s="521"/>
      <c r="B8381" s="521"/>
      <c r="C8381" s="525"/>
      <c r="D8381" s="521"/>
      <c r="E8381" s="521"/>
      <c r="F8381" s="526"/>
      <c r="G8381" s="521"/>
    </row>
    <row r="8382" spans="1:7">
      <c r="A8382" s="521"/>
      <c r="B8382" s="521"/>
      <c r="C8382" s="525"/>
      <c r="D8382" s="521"/>
      <c r="E8382" s="521"/>
      <c r="F8382" s="526"/>
      <c r="G8382" s="521"/>
    </row>
    <row r="8383" spans="1:7">
      <c r="A8383" s="521"/>
      <c r="B8383" s="521"/>
      <c r="C8383" s="525"/>
      <c r="D8383" s="521"/>
      <c r="E8383" s="521"/>
      <c r="F8383" s="526"/>
      <c r="G8383" s="521"/>
    </row>
    <row r="8384" spans="1:7">
      <c r="A8384" s="521"/>
      <c r="B8384" s="521"/>
      <c r="C8384" s="525"/>
      <c r="D8384" s="521"/>
      <c r="E8384" s="521"/>
      <c r="F8384" s="526"/>
      <c r="G8384" s="521"/>
    </row>
    <row r="8385" spans="1:7">
      <c r="A8385" s="521"/>
      <c r="B8385" s="521"/>
      <c r="C8385" s="525"/>
      <c r="D8385" s="521"/>
      <c r="E8385" s="521"/>
      <c r="F8385" s="526"/>
      <c r="G8385" s="521"/>
    </row>
    <row r="8386" spans="1:7">
      <c r="A8386" s="521"/>
      <c r="B8386" s="521"/>
      <c r="C8386" s="525"/>
      <c r="D8386" s="521"/>
      <c r="E8386" s="521"/>
      <c r="F8386" s="526"/>
      <c r="G8386" s="521"/>
    </row>
    <row r="8387" spans="1:7">
      <c r="A8387" s="521"/>
      <c r="B8387" s="521"/>
      <c r="C8387" s="525"/>
      <c r="D8387" s="521"/>
      <c r="E8387" s="521"/>
      <c r="F8387" s="526"/>
      <c r="G8387" s="521"/>
    </row>
    <row r="8388" spans="1:7">
      <c r="A8388" s="521"/>
      <c r="B8388" s="521"/>
      <c r="C8388" s="525"/>
      <c r="D8388" s="521"/>
      <c r="E8388" s="521"/>
      <c r="F8388" s="526"/>
      <c r="G8388" s="521"/>
    </row>
    <row r="8389" spans="1:7">
      <c r="A8389" s="521"/>
      <c r="B8389" s="521"/>
      <c r="C8389" s="525"/>
      <c r="D8389" s="521"/>
      <c r="E8389" s="521"/>
      <c r="F8389" s="526"/>
      <c r="G8389" s="521"/>
    </row>
    <row r="8390" spans="1:7">
      <c r="A8390" s="521"/>
      <c r="B8390" s="521"/>
      <c r="C8390" s="525"/>
      <c r="D8390" s="521"/>
      <c r="E8390" s="521"/>
      <c r="F8390" s="526"/>
      <c r="G8390" s="521"/>
    </row>
    <row r="8391" spans="1:7">
      <c r="A8391" s="521"/>
      <c r="B8391" s="521"/>
      <c r="C8391" s="525"/>
      <c r="D8391" s="521"/>
      <c r="E8391" s="521"/>
      <c r="F8391" s="526"/>
      <c r="G8391" s="521"/>
    </row>
    <row r="8392" spans="1:7">
      <c r="A8392" s="521"/>
      <c r="B8392" s="521"/>
      <c r="C8392" s="525"/>
      <c r="D8392" s="521"/>
      <c r="E8392" s="521"/>
      <c r="F8392" s="526"/>
      <c r="G8392" s="521"/>
    </row>
    <row r="8393" spans="1:7">
      <c r="A8393" s="521"/>
      <c r="B8393" s="521"/>
      <c r="C8393" s="525"/>
      <c r="D8393" s="521"/>
      <c r="E8393" s="521"/>
      <c r="F8393" s="526"/>
      <c r="G8393" s="521"/>
    </row>
    <row r="8394" spans="1:7">
      <c r="A8394" s="521"/>
      <c r="B8394" s="521"/>
      <c r="C8394" s="525"/>
      <c r="D8394" s="521"/>
      <c r="E8394" s="521"/>
      <c r="F8394" s="526"/>
      <c r="G8394" s="521"/>
    </row>
    <row r="8395" spans="1:7">
      <c r="A8395" s="521"/>
      <c r="B8395" s="521"/>
      <c r="C8395" s="525"/>
      <c r="D8395" s="521"/>
      <c r="E8395" s="521"/>
      <c r="F8395" s="526"/>
      <c r="G8395" s="521"/>
    </row>
    <row r="8396" spans="1:7">
      <c r="A8396" s="521"/>
      <c r="B8396" s="521"/>
      <c r="C8396" s="525"/>
      <c r="D8396" s="521"/>
      <c r="E8396" s="521"/>
      <c r="F8396" s="526"/>
      <c r="G8396" s="521"/>
    </row>
    <row r="8397" spans="1:7">
      <c r="A8397" s="521"/>
      <c r="B8397" s="521"/>
      <c r="C8397" s="525"/>
      <c r="D8397" s="521"/>
      <c r="E8397" s="521"/>
      <c r="F8397" s="526"/>
      <c r="G8397" s="521"/>
    </row>
    <row r="8398" spans="1:7">
      <c r="A8398" s="521"/>
      <c r="B8398" s="521"/>
      <c r="C8398" s="525"/>
      <c r="D8398" s="521"/>
      <c r="E8398" s="521"/>
      <c r="F8398" s="526"/>
      <c r="G8398" s="521"/>
    </row>
    <row r="8399" spans="1:7">
      <c r="A8399" s="521"/>
      <c r="B8399" s="521"/>
      <c r="C8399" s="525"/>
      <c r="D8399" s="521"/>
      <c r="E8399" s="521"/>
      <c r="F8399" s="526"/>
      <c r="G8399" s="521"/>
    </row>
    <row r="8400" spans="1:7">
      <c r="A8400" s="521"/>
      <c r="B8400" s="521"/>
      <c r="C8400" s="525"/>
      <c r="D8400" s="521"/>
      <c r="E8400" s="521"/>
      <c r="F8400" s="526"/>
      <c r="G8400" s="521"/>
    </row>
    <row r="8401" spans="1:7">
      <c r="A8401" s="521"/>
      <c r="B8401" s="521"/>
      <c r="C8401" s="525"/>
      <c r="D8401" s="521"/>
      <c r="E8401" s="521"/>
      <c r="F8401" s="526"/>
      <c r="G8401" s="521"/>
    </row>
    <row r="8402" spans="1:7">
      <c r="A8402" s="521"/>
      <c r="B8402" s="521"/>
      <c r="C8402" s="525"/>
      <c r="D8402" s="521"/>
      <c r="E8402" s="521"/>
      <c r="F8402" s="526"/>
      <c r="G8402" s="521"/>
    </row>
    <row r="8403" spans="1:7">
      <c r="A8403" s="521"/>
      <c r="B8403" s="521"/>
      <c r="C8403" s="525"/>
      <c r="D8403" s="521"/>
      <c r="E8403" s="521"/>
      <c r="F8403" s="526"/>
      <c r="G8403" s="521"/>
    </row>
    <row r="8404" spans="1:7">
      <c r="A8404" s="521"/>
      <c r="B8404" s="521"/>
      <c r="C8404" s="525"/>
      <c r="D8404" s="521"/>
      <c r="E8404" s="521"/>
      <c r="F8404" s="526"/>
      <c r="G8404" s="521"/>
    </row>
    <row r="8405" spans="1:7">
      <c r="A8405" s="521"/>
      <c r="B8405" s="521"/>
      <c r="C8405" s="525"/>
      <c r="D8405" s="521"/>
      <c r="E8405" s="521"/>
      <c r="F8405" s="526"/>
      <c r="G8405" s="521"/>
    </row>
    <row r="8406" spans="1:7">
      <c r="A8406" s="521"/>
      <c r="B8406" s="521"/>
      <c r="C8406" s="525"/>
      <c r="D8406" s="521"/>
      <c r="E8406" s="521"/>
      <c r="F8406" s="526"/>
      <c r="G8406" s="521"/>
    </row>
    <row r="8407" spans="1:7">
      <c r="A8407" s="521"/>
      <c r="B8407" s="521"/>
      <c r="C8407" s="525"/>
      <c r="D8407" s="521"/>
      <c r="E8407" s="521"/>
      <c r="F8407" s="526"/>
      <c r="G8407" s="521"/>
    </row>
    <row r="8408" spans="1:7">
      <c r="A8408" s="521"/>
      <c r="B8408" s="521"/>
      <c r="C8408" s="525"/>
      <c r="D8408" s="521"/>
      <c r="E8408" s="521"/>
      <c r="F8408" s="526"/>
      <c r="G8408" s="521"/>
    </row>
    <row r="8409" spans="1:7">
      <c r="A8409" s="521"/>
      <c r="B8409" s="521"/>
      <c r="C8409" s="525"/>
      <c r="D8409" s="521"/>
      <c r="E8409" s="521"/>
      <c r="F8409" s="526"/>
      <c r="G8409" s="521"/>
    </row>
    <row r="8410" spans="1:7">
      <c r="A8410" s="521"/>
      <c r="B8410" s="521"/>
      <c r="C8410" s="525"/>
      <c r="D8410" s="521"/>
      <c r="E8410" s="521"/>
      <c r="F8410" s="526"/>
      <c r="G8410" s="521"/>
    </row>
    <row r="8411" spans="1:7">
      <c r="A8411" s="521"/>
      <c r="B8411" s="521"/>
      <c r="C8411" s="525"/>
      <c r="D8411" s="521"/>
      <c r="E8411" s="521"/>
      <c r="F8411" s="526"/>
      <c r="G8411" s="521"/>
    </row>
    <row r="8412" spans="1:7">
      <c r="A8412" s="521"/>
      <c r="B8412" s="521"/>
      <c r="C8412" s="525"/>
      <c r="D8412" s="521"/>
      <c r="E8412" s="521"/>
      <c r="F8412" s="526"/>
      <c r="G8412" s="521"/>
    </row>
    <row r="8413" spans="1:7">
      <c r="A8413" s="521"/>
      <c r="B8413" s="521"/>
      <c r="C8413" s="525"/>
      <c r="D8413" s="521"/>
      <c r="E8413" s="521"/>
      <c r="F8413" s="526"/>
      <c r="G8413" s="521"/>
    </row>
    <row r="8414" spans="1:7">
      <c r="A8414" s="521"/>
      <c r="B8414" s="521"/>
      <c r="C8414" s="525"/>
      <c r="D8414" s="521"/>
      <c r="E8414" s="521"/>
      <c r="F8414" s="526"/>
      <c r="G8414" s="521"/>
    </row>
    <row r="8415" spans="1:7">
      <c r="A8415" s="521"/>
      <c r="B8415" s="521"/>
      <c r="C8415" s="525"/>
      <c r="D8415" s="521"/>
      <c r="E8415" s="521"/>
      <c r="F8415" s="526"/>
      <c r="G8415" s="521"/>
    </row>
    <row r="8416" spans="1:7">
      <c r="A8416" s="521"/>
      <c r="B8416" s="521"/>
      <c r="C8416" s="525"/>
      <c r="D8416" s="521"/>
      <c r="E8416" s="521"/>
      <c r="F8416" s="526"/>
      <c r="G8416" s="521"/>
    </row>
    <row r="8417" spans="1:7">
      <c r="A8417" s="521"/>
      <c r="B8417" s="521"/>
      <c r="C8417" s="525"/>
      <c r="D8417" s="521"/>
      <c r="E8417" s="521"/>
      <c r="F8417" s="526"/>
      <c r="G8417" s="521"/>
    </row>
    <row r="8418" spans="1:7">
      <c r="A8418" s="521"/>
      <c r="B8418" s="521"/>
      <c r="C8418" s="525"/>
      <c r="D8418" s="521"/>
      <c r="E8418" s="521"/>
      <c r="F8418" s="526"/>
      <c r="G8418" s="521"/>
    </row>
    <row r="8419" spans="1:7">
      <c r="A8419" s="521"/>
      <c r="B8419" s="521"/>
      <c r="C8419" s="525"/>
      <c r="D8419" s="521"/>
      <c r="E8419" s="521"/>
      <c r="F8419" s="526"/>
      <c r="G8419" s="521"/>
    </row>
    <row r="8420" spans="1:7">
      <c r="A8420" s="521"/>
      <c r="B8420" s="521"/>
      <c r="C8420" s="525"/>
      <c r="D8420" s="521"/>
      <c r="E8420" s="521"/>
      <c r="F8420" s="526"/>
      <c r="G8420" s="521"/>
    </row>
    <row r="8421" spans="1:7">
      <c r="A8421" s="521"/>
      <c r="B8421" s="521"/>
      <c r="C8421" s="525"/>
      <c r="D8421" s="521"/>
      <c r="E8421" s="521"/>
      <c r="F8421" s="526"/>
      <c r="G8421" s="521"/>
    </row>
    <row r="8422" spans="1:7">
      <c r="A8422" s="521"/>
      <c r="B8422" s="521"/>
      <c r="C8422" s="525"/>
      <c r="D8422" s="521"/>
      <c r="E8422" s="521"/>
      <c r="F8422" s="526"/>
      <c r="G8422" s="521"/>
    </row>
    <row r="8423" spans="1:7">
      <c r="A8423" s="521"/>
      <c r="B8423" s="521"/>
      <c r="C8423" s="525"/>
      <c r="D8423" s="521"/>
      <c r="E8423" s="521"/>
      <c r="F8423" s="526"/>
      <c r="G8423" s="521"/>
    </row>
    <row r="8424" spans="1:7">
      <c r="A8424" s="521"/>
      <c r="B8424" s="521"/>
      <c r="C8424" s="525"/>
      <c r="D8424" s="521"/>
      <c r="E8424" s="521"/>
      <c r="F8424" s="526"/>
      <c r="G8424" s="521"/>
    </row>
    <row r="8425" spans="1:7">
      <c r="A8425" s="521"/>
      <c r="B8425" s="521"/>
      <c r="C8425" s="525"/>
      <c r="D8425" s="521"/>
      <c r="E8425" s="521"/>
      <c r="F8425" s="526"/>
      <c r="G8425" s="521"/>
    </row>
    <row r="8426" spans="1:7">
      <c r="A8426" s="521"/>
      <c r="B8426" s="521"/>
      <c r="C8426" s="525"/>
      <c r="D8426" s="521"/>
      <c r="E8426" s="521"/>
      <c r="F8426" s="526"/>
      <c r="G8426" s="521"/>
    </row>
    <row r="8427" spans="1:7">
      <c r="A8427" s="521"/>
      <c r="B8427" s="521"/>
      <c r="C8427" s="525"/>
      <c r="D8427" s="521"/>
      <c r="E8427" s="521"/>
      <c r="F8427" s="526"/>
      <c r="G8427" s="521"/>
    </row>
    <row r="8428" spans="1:7">
      <c r="A8428" s="521"/>
      <c r="B8428" s="521"/>
      <c r="C8428" s="525"/>
      <c r="D8428" s="521"/>
      <c r="E8428" s="521"/>
      <c r="F8428" s="526"/>
      <c r="G8428" s="521"/>
    </row>
    <row r="8429" spans="1:7">
      <c r="A8429" s="521"/>
      <c r="B8429" s="521"/>
      <c r="C8429" s="525"/>
      <c r="D8429" s="521"/>
      <c r="E8429" s="521"/>
      <c r="F8429" s="526"/>
      <c r="G8429" s="521"/>
    </row>
    <row r="8430" spans="1:7">
      <c r="A8430" s="521"/>
      <c r="B8430" s="521"/>
      <c r="C8430" s="525"/>
      <c r="D8430" s="521"/>
      <c r="E8430" s="521"/>
      <c r="F8430" s="526"/>
      <c r="G8430" s="521"/>
    </row>
    <row r="8431" spans="1:7">
      <c r="A8431" s="521"/>
      <c r="B8431" s="521"/>
      <c r="C8431" s="525"/>
      <c r="D8431" s="521"/>
      <c r="E8431" s="521"/>
      <c r="F8431" s="526"/>
      <c r="G8431" s="521"/>
    </row>
    <row r="8432" spans="1:7">
      <c r="A8432" s="521"/>
      <c r="B8432" s="521"/>
      <c r="C8432" s="525"/>
      <c r="D8432" s="521"/>
      <c r="E8432" s="521"/>
      <c r="F8432" s="526"/>
      <c r="G8432" s="521"/>
    </row>
    <row r="8433" spans="1:7">
      <c r="A8433" s="521"/>
      <c r="B8433" s="521"/>
      <c r="C8433" s="525"/>
      <c r="D8433" s="521"/>
      <c r="E8433" s="521"/>
      <c r="F8433" s="526"/>
      <c r="G8433" s="521"/>
    </row>
    <row r="8434" spans="1:7">
      <c r="A8434" s="521"/>
      <c r="B8434" s="521"/>
      <c r="C8434" s="525"/>
      <c r="D8434" s="521"/>
      <c r="E8434" s="521"/>
      <c r="F8434" s="526"/>
      <c r="G8434" s="521"/>
    </row>
    <row r="8435" spans="1:7">
      <c r="A8435" s="521"/>
      <c r="B8435" s="521"/>
      <c r="C8435" s="525"/>
      <c r="D8435" s="521"/>
      <c r="E8435" s="521"/>
      <c r="F8435" s="526"/>
      <c r="G8435" s="521"/>
    </row>
    <row r="8436" spans="1:7">
      <c r="A8436" s="521"/>
      <c r="B8436" s="521"/>
      <c r="C8436" s="525"/>
      <c r="D8436" s="521"/>
      <c r="E8436" s="521"/>
      <c r="F8436" s="526"/>
      <c r="G8436" s="521"/>
    </row>
    <row r="8437" spans="1:7">
      <c r="A8437" s="521"/>
      <c r="B8437" s="521"/>
      <c r="C8437" s="525"/>
      <c r="D8437" s="521"/>
      <c r="E8437" s="521"/>
      <c r="F8437" s="526"/>
      <c r="G8437" s="521"/>
    </row>
    <row r="8438" spans="1:7">
      <c r="A8438" s="521"/>
      <c r="B8438" s="521"/>
      <c r="C8438" s="525"/>
      <c r="D8438" s="521"/>
      <c r="E8438" s="521"/>
      <c r="F8438" s="526"/>
      <c r="G8438" s="521"/>
    </row>
    <row r="8439" spans="1:7">
      <c r="A8439" s="521"/>
      <c r="B8439" s="521"/>
      <c r="C8439" s="525"/>
      <c r="D8439" s="521"/>
      <c r="E8439" s="521"/>
      <c r="F8439" s="526"/>
      <c r="G8439" s="521"/>
    </row>
    <row r="8440" spans="1:7">
      <c r="A8440" s="521"/>
      <c r="B8440" s="521"/>
      <c r="C8440" s="525"/>
      <c r="D8440" s="521"/>
      <c r="E8440" s="521"/>
      <c r="F8440" s="526"/>
      <c r="G8440" s="521"/>
    </row>
    <row r="8441" spans="1:7">
      <c r="A8441" s="521"/>
      <c r="B8441" s="521"/>
      <c r="C8441" s="525"/>
      <c r="D8441" s="521"/>
      <c r="E8441" s="521"/>
      <c r="F8441" s="526"/>
      <c r="G8441" s="521"/>
    </row>
    <row r="8442" spans="1:7">
      <c r="A8442" s="521"/>
      <c r="B8442" s="521"/>
      <c r="C8442" s="525"/>
      <c r="D8442" s="521"/>
      <c r="E8442" s="521"/>
      <c r="F8442" s="526"/>
      <c r="G8442" s="521"/>
    </row>
    <row r="8443" spans="1:7">
      <c r="A8443" s="521"/>
      <c r="B8443" s="521"/>
      <c r="C8443" s="525"/>
      <c r="D8443" s="521"/>
      <c r="E8443" s="521"/>
      <c r="F8443" s="526"/>
      <c r="G8443" s="521"/>
    </row>
    <row r="8444" spans="1:7">
      <c r="A8444" s="521"/>
      <c r="B8444" s="521"/>
      <c r="C8444" s="525"/>
      <c r="D8444" s="521"/>
      <c r="E8444" s="521"/>
      <c r="F8444" s="526"/>
      <c r="G8444" s="521"/>
    </row>
    <row r="8445" spans="1:7">
      <c r="A8445" s="521"/>
      <c r="B8445" s="521"/>
      <c r="C8445" s="525"/>
      <c r="D8445" s="521"/>
      <c r="E8445" s="521"/>
      <c r="F8445" s="526"/>
      <c r="G8445" s="521"/>
    </row>
    <row r="8446" spans="1:7">
      <c r="A8446" s="521"/>
      <c r="B8446" s="521"/>
      <c r="C8446" s="525"/>
      <c r="D8446" s="521"/>
      <c r="E8446" s="521"/>
      <c r="F8446" s="526"/>
      <c r="G8446" s="521"/>
    </row>
    <row r="8447" spans="1:7">
      <c r="A8447" s="521"/>
      <c r="B8447" s="521"/>
      <c r="C8447" s="525"/>
      <c r="D8447" s="521"/>
      <c r="E8447" s="521"/>
      <c r="F8447" s="526"/>
      <c r="G8447" s="521"/>
    </row>
    <row r="8448" spans="1:7">
      <c r="A8448" s="521"/>
      <c r="B8448" s="521"/>
      <c r="C8448" s="525"/>
      <c r="D8448" s="521"/>
      <c r="E8448" s="521"/>
      <c r="F8448" s="526"/>
      <c r="G8448" s="521"/>
    </row>
    <row r="8449" spans="1:7">
      <c r="A8449" s="521"/>
      <c r="B8449" s="521"/>
      <c r="C8449" s="525"/>
      <c r="D8449" s="521"/>
      <c r="E8449" s="521"/>
      <c r="F8449" s="526"/>
      <c r="G8449" s="521"/>
    </row>
    <row r="8450" spans="1:7">
      <c r="A8450" s="521"/>
      <c r="B8450" s="521"/>
      <c r="C8450" s="525"/>
      <c r="D8450" s="521"/>
      <c r="E8450" s="521"/>
      <c r="F8450" s="526"/>
      <c r="G8450" s="521"/>
    </row>
    <row r="8451" spans="1:7">
      <c r="A8451" s="521"/>
      <c r="B8451" s="521"/>
      <c r="C8451" s="525"/>
      <c r="D8451" s="521"/>
      <c r="E8451" s="521"/>
      <c r="F8451" s="526"/>
      <c r="G8451" s="521"/>
    </row>
    <row r="8452" spans="1:7">
      <c r="A8452" s="521"/>
      <c r="B8452" s="521"/>
      <c r="C8452" s="525"/>
      <c r="D8452" s="521"/>
      <c r="E8452" s="521"/>
      <c r="F8452" s="526"/>
      <c r="G8452" s="521"/>
    </row>
    <row r="8453" spans="1:7">
      <c r="A8453" s="521"/>
      <c r="B8453" s="521"/>
      <c r="C8453" s="525"/>
      <c r="D8453" s="521"/>
      <c r="E8453" s="521"/>
      <c r="F8453" s="526"/>
      <c r="G8453" s="521"/>
    </row>
    <row r="8454" spans="1:7">
      <c r="A8454" s="521"/>
      <c r="B8454" s="521"/>
      <c r="C8454" s="525"/>
      <c r="D8454" s="521"/>
      <c r="E8454" s="521"/>
      <c r="F8454" s="526"/>
      <c r="G8454" s="521"/>
    </row>
    <row r="8455" spans="1:7">
      <c r="A8455" s="521"/>
      <c r="B8455" s="521"/>
      <c r="C8455" s="525"/>
      <c r="D8455" s="521"/>
      <c r="E8455" s="521"/>
      <c r="F8455" s="526"/>
      <c r="G8455" s="521"/>
    </row>
    <row r="8456" spans="1:7">
      <c r="A8456" s="521"/>
      <c r="B8456" s="521"/>
      <c r="C8456" s="525"/>
      <c r="D8456" s="521"/>
      <c r="E8456" s="521"/>
      <c r="F8456" s="526"/>
      <c r="G8456" s="521"/>
    </row>
    <row r="8457" spans="1:7">
      <c r="A8457" s="521"/>
      <c r="B8457" s="521"/>
      <c r="C8457" s="525"/>
      <c r="D8457" s="521"/>
      <c r="E8457" s="521"/>
      <c r="F8457" s="526"/>
      <c r="G8457" s="521"/>
    </row>
    <row r="8458" spans="1:7">
      <c r="A8458" s="521"/>
      <c r="B8458" s="521"/>
      <c r="C8458" s="525"/>
      <c r="D8458" s="521"/>
      <c r="E8458" s="521"/>
      <c r="F8458" s="526"/>
      <c r="G8458" s="521"/>
    </row>
    <row r="8459" spans="1:7">
      <c r="A8459" s="521"/>
      <c r="B8459" s="521"/>
      <c r="C8459" s="525"/>
      <c r="D8459" s="521"/>
      <c r="E8459" s="521"/>
      <c r="F8459" s="526"/>
      <c r="G8459" s="521"/>
    </row>
    <row r="8460" spans="1:7">
      <c r="A8460" s="521"/>
      <c r="B8460" s="521"/>
      <c r="C8460" s="525"/>
      <c r="D8460" s="521"/>
      <c r="E8460" s="521"/>
      <c r="F8460" s="526"/>
      <c r="G8460" s="521"/>
    </row>
    <row r="8461" spans="1:7">
      <c r="A8461" s="521"/>
      <c r="B8461" s="521"/>
      <c r="C8461" s="525"/>
      <c r="D8461" s="521"/>
      <c r="E8461" s="521"/>
      <c r="F8461" s="526"/>
      <c r="G8461" s="521"/>
    </row>
    <row r="8462" spans="1:7">
      <c r="A8462" s="521"/>
      <c r="B8462" s="521"/>
      <c r="C8462" s="525"/>
      <c r="D8462" s="521"/>
      <c r="E8462" s="521"/>
      <c r="F8462" s="526"/>
      <c r="G8462" s="521"/>
    </row>
    <row r="8463" spans="1:7">
      <c r="A8463" s="521"/>
      <c r="B8463" s="521"/>
      <c r="C8463" s="525"/>
      <c r="D8463" s="521"/>
      <c r="E8463" s="521"/>
      <c r="F8463" s="526"/>
      <c r="G8463" s="521"/>
    </row>
    <row r="8464" spans="1:7">
      <c r="A8464" s="521"/>
      <c r="B8464" s="521"/>
      <c r="C8464" s="525"/>
      <c r="D8464" s="521"/>
      <c r="E8464" s="521"/>
      <c r="F8464" s="526"/>
      <c r="G8464" s="521"/>
    </row>
    <row r="8465" spans="1:7">
      <c r="A8465" s="521"/>
      <c r="B8465" s="521"/>
      <c r="C8465" s="525"/>
      <c r="D8465" s="521"/>
      <c r="E8465" s="521"/>
      <c r="F8465" s="526"/>
      <c r="G8465" s="521"/>
    </row>
    <row r="8466" spans="1:7">
      <c r="A8466" s="521"/>
      <c r="B8466" s="521"/>
      <c r="C8466" s="525"/>
      <c r="D8466" s="521"/>
      <c r="E8466" s="521"/>
      <c r="F8466" s="526"/>
      <c r="G8466" s="521"/>
    </row>
    <row r="8467" spans="1:7">
      <c r="A8467" s="521"/>
      <c r="B8467" s="521"/>
      <c r="C8467" s="525"/>
      <c r="D8467" s="521"/>
      <c r="E8467" s="521"/>
      <c r="F8467" s="526"/>
      <c r="G8467" s="521"/>
    </row>
    <row r="8468" spans="1:7">
      <c r="A8468" s="521"/>
      <c r="B8468" s="521"/>
      <c r="C8468" s="525"/>
      <c r="D8468" s="521"/>
      <c r="E8468" s="521"/>
      <c r="F8468" s="526"/>
      <c r="G8468" s="521"/>
    </row>
    <row r="8469" spans="1:7">
      <c r="A8469" s="521"/>
      <c r="B8469" s="521"/>
      <c r="C8469" s="525"/>
      <c r="D8469" s="521"/>
      <c r="E8469" s="521"/>
      <c r="F8469" s="526"/>
      <c r="G8469" s="521"/>
    </row>
    <row r="8470" spans="1:7">
      <c r="A8470" s="521"/>
      <c r="B8470" s="521"/>
      <c r="C8470" s="525"/>
      <c r="D8470" s="521"/>
      <c r="E8470" s="521"/>
      <c r="F8470" s="526"/>
      <c r="G8470" s="521"/>
    </row>
    <row r="8471" spans="1:7">
      <c r="A8471" s="521"/>
      <c r="B8471" s="521"/>
      <c r="C8471" s="525"/>
      <c r="D8471" s="521"/>
      <c r="E8471" s="521"/>
      <c r="F8471" s="526"/>
      <c r="G8471" s="521"/>
    </row>
    <row r="8472" spans="1:7">
      <c r="A8472" s="521"/>
      <c r="B8472" s="521"/>
      <c r="C8472" s="525"/>
      <c r="D8472" s="521"/>
      <c r="E8472" s="521"/>
      <c r="F8472" s="526"/>
      <c r="G8472" s="521"/>
    </row>
    <row r="8473" spans="1:7">
      <c r="A8473" s="521"/>
      <c r="B8473" s="521"/>
      <c r="C8473" s="525"/>
      <c r="D8473" s="521"/>
      <c r="E8473" s="521"/>
      <c r="F8473" s="526"/>
      <c r="G8473" s="521"/>
    </row>
    <row r="8474" spans="1:7">
      <c r="A8474" s="521"/>
      <c r="B8474" s="521"/>
      <c r="C8474" s="525"/>
      <c r="D8474" s="521"/>
      <c r="E8474" s="521"/>
      <c r="F8474" s="526"/>
      <c r="G8474" s="521"/>
    </row>
    <row r="8475" spans="1:7">
      <c r="A8475" s="521"/>
      <c r="B8475" s="521"/>
      <c r="C8475" s="525"/>
      <c r="D8475" s="521"/>
      <c r="E8475" s="521"/>
      <c r="F8475" s="526"/>
      <c r="G8475" s="521"/>
    </row>
    <row r="8476" spans="1:7">
      <c r="A8476" s="521"/>
      <c r="B8476" s="521"/>
      <c r="C8476" s="525"/>
      <c r="D8476" s="521"/>
      <c r="E8476" s="521"/>
      <c r="F8476" s="526"/>
      <c r="G8476" s="521"/>
    </row>
    <row r="8477" spans="1:7">
      <c r="A8477" s="521"/>
      <c r="B8477" s="521"/>
      <c r="C8477" s="525"/>
      <c r="D8477" s="521"/>
      <c r="E8477" s="521"/>
      <c r="F8477" s="526"/>
      <c r="G8477" s="521"/>
    </row>
    <row r="8478" spans="1:7">
      <c r="A8478" s="521"/>
      <c r="B8478" s="521"/>
      <c r="C8478" s="525"/>
      <c r="D8478" s="521"/>
      <c r="E8478" s="521"/>
      <c r="F8478" s="526"/>
      <c r="G8478" s="521"/>
    </row>
    <row r="8479" spans="1:7">
      <c r="A8479" s="521"/>
      <c r="B8479" s="521"/>
      <c r="C8479" s="525"/>
      <c r="D8479" s="521"/>
      <c r="E8479" s="521"/>
      <c r="F8479" s="526"/>
      <c r="G8479" s="521"/>
    </row>
    <row r="8480" spans="1:7">
      <c r="A8480" s="521"/>
      <c r="B8480" s="521"/>
      <c r="C8480" s="525"/>
      <c r="D8480" s="521"/>
      <c r="E8480" s="521"/>
      <c r="F8480" s="526"/>
      <c r="G8480" s="521"/>
    </row>
    <row r="8481" spans="1:7">
      <c r="A8481" s="521"/>
      <c r="B8481" s="521"/>
      <c r="C8481" s="525"/>
      <c r="D8481" s="521"/>
      <c r="E8481" s="521"/>
      <c r="F8481" s="526"/>
      <c r="G8481" s="521"/>
    </row>
    <row r="8482" spans="1:7">
      <c r="A8482" s="521"/>
      <c r="B8482" s="521"/>
      <c r="C8482" s="525"/>
      <c r="D8482" s="521"/>
      <c r="E8482" s="521"/>
      <c r="F8482" s="526"/>
      <c r="G8482" s="521"/>
    </row>
    <row r="8483" spans="1:7">
      <c r="A8483" s="521"/>
      <c r="B8483" s="521"/>
      <c r="C8483" s="525"/>
      <c r="D8483" s="521"/>
      <c r="E8483" s="521"/>
      <c r="F8483" s="526"/>
      <c r="G8483" s="521"/>
    </row>
    <row r="8484" spans="1:7">
      <c r="A8484" s="521"/>
      <c r="B8484" s="521"/>
      <c r="C8484" s="525"/>
      <c r="D8484" s="521"/>
      <c r="E8484" s="521"/>
      <c r="F8484" s="526"/>
      <c r="G8484" s="521"/>
    </row>
    <row r="8485" spans="1:7">
      <c r="A8485" s="521"/>
      <c r="B8485" s="521"/>
      <c r="C8485" s="525"/>
      <c r="D8485" s="521"/>
      <c r="E8485" s="521"/>
      <c r="F8485" s="526"/>
      <c r="G8485" s="521"/>
    </row>
    <row r="8486" spans="1:7">
      <c r="A8486" s="521"/>
      <c r="B8486" s="521"/>
      <c r="C8486" s="525"/>
      <c r="D8486" s="521"/>
      <c r="E8486" s="521"/>
      <c r="F8486" s="526"/>
      <c r="G8486" s="521"/>
    </row>
    <row r="8487" spans="1:7">
      <c r="A8487" s="521"/>
      <c r="B8487" s="521"/>
      <c r="C8487" s="525"/>
      <c r="D8487" s="521"/>
      <c r="E8487" s="521"/>
      <c r="F8487" s="526"/>
      <c r="G8487" s="521"/>
    </row>
    <row r="8488" spans="1:7">
      <c r="A8488" s="521"/>
      <c r="B8488" s="521"/>
      <c r="C8488" s="525"/>
      <c r="D8488" s="521"/>
      <c r="E8488" s="521"/>
      <c r="F8488" s="526"/>
      <c r="G8488" s="521"/>
    </row>
    <row r="8489" spans="1:7">
      <c r="A8489" s="521"/>
      <c r="B8489" s="521"/>
      <c r="C8489" s="525"/>
      <c r="D8489" s="521"/>
      <c r="E8489" s="521"/>
      <c r="F8489" s="526"/>
      <c r="G8489" s="521"/>
    </row>
    <row r="8490" spans="1:7">
      <c r="A8490" s="521"/>
      <c r="B8490" s="521"/>
      <c r="C8490" s="525"/>
      <c r="D8490" s="521"/>
      <c r="E8490" s="521"/>
      <c r="F8490" s="526"/>
      <c r="G8490" s="521"/>
    </row>
    <row r="8491" spans="1:7">
      <c r="A8491" s="521"/>
      <c r="B8491" s="521"/>
      <c r="C8491" s="525"/>
      <c r="D8491" s="521"/>
      <c r="E8491" s="521"/>
      <c r="F8491" s="526"/>
      <c r="G8491" s="521"/>
    </row>
    <row r="8492" spans="1:7">
      <c r="A8492" s="521"/>
      <c r="B8492" s="521"/>
      <c r="C8492" s="525"/>
      <c r="D8492" s="521"/>
      <c r="E8492" s="521"/>
      <c r="F8492" s="526"/>
      <c r="G8492" s="521"/>
    </row>
    <row r="8493" spans="1:7">
      <c r="A8493" s="521"/>
      <c r="B8493" s="521"/>
      <c r="C8493" s="525"/>
      <c r="D8493" s="521"/>
      <c r="E8493" s="521"/>
      <c r="F8493" s="526"/>
      <c r="G8493" s="521"/>
    </row>
    <row r="8494" spans="1:7">
      <c r="A8494" s="521"/>
      <c r="B8494" s="521"/>
      <c r="C8494" s="525"/>
      <c r="D8494" s="521"/>
      <c r="E8494" s="521"/>
      <c r="F8494" s="526"/>
      <c r="G8494" s="521"/>
    </row>
    <row r="8495" spans="1:7">
      <c r="A8495" s="521"/>
      <c r="B8495" s="521"/>
      <c r="C8495" s="525"/>
      <c r="D8495" s="521"/>
      <c r="E8495" s="521"/>
      <c r="F8495" s="526"/>
      <c r="G8495" s="521"/>
    </row>
    <row r="8496" spans="1:7">
      <c r="A8496" s="521"/>
      <c r="B8496" s="521"/>
      <c r="C8496" s="525"/>
      <c r="D8496" s="521"/>
      <c r="E8496" s="521"/>
      <c r="F8496" s="526"/>
      <c r="G8496" s="521"/>
    </row>
    <row r="8497" spans="1:7">
      <c r="A8497" s="521"/>
      <c r="B8497" s="521"/>
      <c r="C8497" s="525"/>
      <c r="D8497" s="521"/>
      <c r="E8497" s="521"/>
      <c r="F8497" s="526"/>
      <c r="G8497" s="521"/>
    </row>
    <row r="8498" spans="1:7">
      <c r="A8498" s="521"/>
      <c r="B8498" s="521"/>
      <c r="C8498" s="525"/>
      <c r="D8498" s="521"/>
      <c r="E8498" s="521"/>
      <c r="F8498" s="526"/>
      <c r="G8498" s="521"/>
    </row>
    <row r="8499" spans="1:7">
      <c r="A8499" s="521"/>
      <c r="B8499" s="521"/>
      <c r="C8499" s="525"/>
      <c r="D8499" s="521"/>
      <c r="E8499" s="521"/>
      <c r="F8499" s="526"/>
      <c r="G8499" s="521"/>
    </row>
    <row r="8500" spans="1:7">
      <c r="A8500" s="521"/>
      <c r="B8500" s="521"/>
      <c r="C8500" s="525"/>
      <c r="D8500" s="521"/>
      <c r="E8500" s="521"/>
      <c r="F8500" s="526"/>
      <c r="G8500" s="521"/>
    </row>
    <row r="8501" spans="1:7">
      <c r="A8501" s="521"/>
      <c r="B8501" s="521"/>
      <c r="C8501" s="525"/>
      <c r="D8501" s="521"/>
      <c r="E8501" s="521"/>
      <c r="F8501" s="526"/>
      <c r="G8501" s="521"/>
    </row>
    <row r="8502" spans="1:7">
      <c r="A8502" s="521"/>
      <c r="B8502" s="521"/>
      <c r="C8502" s="525"/>
      <c r="D8502" s="521"/>
      <c r="E8502" s="521"/>
      <c r="F8502" s="526"/>
      <c r="G8502" s="521"/>
    </row>
    <row r="8503" spans="1:7">
      <c r="A8503" s="521"/>
      <c r="B8503" s="521"/>
      <c r="C8503" s="525"/>
      <c r="D8503" s="521"/>
      <c r="E8503" s="521"/>
      <c r="F8503" s="526"/>
      <c r="G8503" s="521"/>
    </row>
    <row r="8504" spans="1:7">
      <c r="A8504" s="521"/>
      <c r="B8504" s="521"/>
      <c r="C8504" s="525"/>
      <c r="D8504" s="521"/>
      <c r="E8504" s="521"/>
      <c r="F8504" s="526"/>
      <c r="G8504" s="521"/>
    </row>
    <row r="8505" spans="1:7">
      <c r="A8505" s="521"/>
      <c r="B8505" s="521"/>
      <c r="C8505" s="525"/>
      <c r="D8505" s="521"/>
      <c r="E8505" s="521"/>
      <c r="F8505" s="526"/>
      <c r="G8505" s="521"/>
    </row>
    <row r="8506" spans="1:7">
      <c r="A8506" s="521"/>
      <c r="B8506" s="521"/>
      <c r="C8506" s="525"/>
      <c r="D8506" s="521"/>
      <c r="E8506" s="521"/>
      <c r="F8506" s="526"/>
      <c r="G8506" s="521"/>
    </row>
    <row r="8507" spans="1:7">
      <c r="A8507" s="521"/>
      <c r="B8507" s="521"/>
      <c r="C8507" s="525"/>
      <c r="D8507" s="521"/>
      <c r="E8507" s="521"/>
      <c r="F8507" s="526"/>
      <c r="G8507" s="521"/>
    </row>
    <row r="8508" spans="1:7">
      <c r="A8508" s="521"/>
      <c r="B8508" s="521"/>
      <c r="C8508" s="525"/>
      <c r="D8508" s="521"/>
      <c r="E8508" s="521"/>
      <c r="F8508" s="526"/>
      <c r="G8508" s="521"/>
    </row>
    <row r="8509" spans="1:7">
      <c r="A8509" s="521"/>
      <c r="B8509" s="521"/>
      <c r="C8509" s="525"/>
      <c r="D8509" s="521"/>
      <c r="E8509" s="521"/>
      <c r="F8509" s="526"/>
      <c r="G8509" s="521"/>
    </row>
    <row r="8510" spans="1:7">
      <c r="A8510" s="521"/>
      <c r="B8510" s="521"/>
      <c r="C8510" s="525"/>
      <c r="D8510" s="521"/>
      <c r="E8510" s="521"/>
      <c r="F8510" s="526"/>
      <c r="G8510" s="521"/>
    </row>
    <row r="8511" spans="1:7">
      <c r="A8511" s="521"/>
      <c r="B8511" s="521"/>
      <c r="C8511" s="525"/>
      <c r="D8511" s="521"/>
      <c r="E8511" s="521"/>
      <c r="F8511" s="526"/>
      <c r="G8511" s="521"/>
    </row>
    <row r="8512" spans="1:7">
      <c r="A8512" s="521"/>
      <c r="B8512" s="521"/>
      <c r="C8512" s="525"/>
      <c r="D8512" s="521"/>
      <c r="E8512" s="521"/>
      <c r="F8512" s="526"/>
      <c r="G8512" s="521"/>
    </row>
    <row r="8513" spans="1:7">
      <c r="A8513" s="521"/>
      <c r="B8513" s="521"/>
      <c r="C8513" s="525"/>
      <c r="D8513" s="521"/>
      <c r="E8513" s="521"/>
      <c r="F8513" s="526"/>
      <c r="G8513" s="521"/>
    </row>
    <row r="8514" spans="1:7">
      <c r="A8514" s="521"/>
      <c r="B8514" s="521"/>
      <c r="C8514" s="525"/>
      <c r="D8514" s="521"/>
      <c r="E8514" s="521"/>
      <c r="F8514" s="526"/>
      <c r="G8514" s="521"/>
    </row>
    <row r="8515" spans="1:7">
      <c r="A8515" s="521"/>
      <c r="B8515" s="521"/>
      <c r="C8515" s="525"/>
      <c r="D8515" s="521"/>
      <c r="E8515" s="521"/>
      <c r="F8515" s="526"/>
      <c r="G8515" s="521"/>
    </row>
    <row r="8516" spans="1:7">
      <c r="A8516" s="521"/>
      <c r="B8516" s="521"/>
      <c r="C8516" s="525"/>
      <c r="D8516" s="521"/>
      <c r="E8516" s="521"/>
      <c r="F8516" s="526"/>
      <c r="G8516" s="521"/>
    </row>
    <row r="8517" spans="1:7">
      <c r="A8517" s="521"/>
      <c r="B8517" s="521"/>
      <c r="C8517" s="525"/>
      <c r="D8517" s="521"/>
      <c r="E8517" s="521"/>
      <c r="F8517" s="526"/>
      <c r="G8517" s="521"/>
    </row>
    <row r="8518" spans="1:7">
      <c r="A8518" s="521"/>
      <c r="B8518" s="521"/>
      <c r="C8518" s="525"/>
      <c r="D8518" s="521"/>
      <c r="E8518" s="521"/>
      <c r="F8518" s="526"/>
      <c r="G8518" s="521"/>
    </row>
    <row r="8519" spans="1:7">
      <c r="A8519" s="521"/>
      <c r="B8519" s="521"/>
      <c r="C8519" s="525"/>
      <c r="D8519" s="521"/>
      <c r="E8519" s="521"/>
      <c r="F8519" s="526"/>
      <c r="G8519" s="521"/>
    </row>
    <row r="8520" spans="1:7">
      <c r="A8520" s="521"/>
      <c r="B8520" s="521"/>
      <c r="C8520" s="525"/>
      <c r="D8520" s="521"/>
      <c r="E8520" s="521"/>
      <c r="F8520" s="526"/>
      <c r="G8520" s="521"/>
    </row>
    <row r="8521" spans="1:7">
      <c r="A8521" s="521"/>
      <c r="B8521" s="521"/>
      <c r="C8521" s="525"/>
      <c r="D8521" s="521"/>
      <c r="E8521" s="521"/>
      <c r="F8521" s="526"/>
      <c r="G8521" s="521"/>
    </row>
    <row r="8522" spans="1:7">
      <c r="A8522" s="521"/>
      <c r="B8522" s="521"/>
      <c r="C8522" s="525"/>
      <c r="D8522" s="521"/>
      <c r="E8522" s="521"/>
      <c r="F8522" s="526"/>
      <c r="G8522" s="521"/>
    </row>
    <row r="8523" spans="1:7">
      <c r="A8523" s="521"/>
      <c r="B8523" s="521"/>
      <c r="C8523" s="525"/>
      <c r="D8523" s="521"/>
      <c r="E8523" s="521"/>
      <c r="F8523" s="526"/>
      <c r="G8523" s="521"/>
    </row>
    <row r="8524" spans="1:7">
      <c r="A8524" s="521"/>
      <c r="B8524" s="521"/>
      <c r="C8524" s="525"/>
      <c r="D8524" s="521"/>
      <c r="E8524" s="521"/>
      <c r="F8524" s="526"/>
      <c r="G8524" s="521"/>
    </row>
    <row r="8525" spans="1:7">
      <c r="A8525" s="521"/>
      <c r="B8525" s="521"/>
      <c r="C8525" s="525"/>
      <c r="D8525" s="521"/>
      <c r="E8525" s="521"/>
      <c r="F8525" s="526"/>
      <c r="G8525" s="521"/>
    </row>
    <row r="8526" spans="1:7">
      <c r="A8526" s="521"/>
      <c r="B8526" s="521"/>
      <c r="C8526" s="525"/>
      <c r="D8526" s="521"/>
      <c r="E8526" s="521"/>
      <c r="F8526" s="526"/>
      <c r="G8526" s="521"/>
    </row>
    <row r="8527" spans="1:7">
      <c r="A8527" s="521"/>
      <c r="B8527" s="521"/>
      <c r="C8527" s="525"/>
      <c r="D8527" s="521"/>
      <c r="E8527" s="521"/>
      <c r="F8527" s="526"/>
      <c r="G8527" s="521"/>
    </row>
    <row r="8528" spans="1:7">
      <c r="A8528" s="521"/>
      <c r="B8528" s="521"/>
      <c r="C8528" s="525"/>
      <c r="D8528" s="521"/>
      <c r="E8528" s="521"/>
      <c r="F8528" s="526"/>
      <c r="G8528" s="521"/>
    </row>
    <row r="8529" spans="1:7">
      <c r="A8529" s="521"/>
      <c r="B8529" s="521"/>
      <c r="C8529" s="525"/>
      <c r="D8529" s="521"/>
      <c r="E8529" s="521"/>
      <c r="F8529" s="526"/>
      <c r="G8529" s="521"/>
    </row>
    <row r="8530" spans="1:7">
      <c r="A8530" s="521"/>
      <c r="B8530" s="521"/>
      <c r="C8530" s="525"/>
      <c r="D8530" s="521"/>
      <c r="E8530" s="521"/>
      <c r="F8530" s="526"/>
      <c r="G8530" s="521"/>
    </row>
    <row r="8531" spans="1:7">
      <c r="A8531" s="521"/>
      <c r="B8531" s="521"/>
      <c r="C8531" s="525"/>
      <c r="D8531" s="521"/>
      <c r="E8531" s="521"/>
      <c r="F8531" s="526"/>
      <c r="G8531" s="521"/>
    </row>
    <row r="8532" spans="1:7">
      <c r="A8532" s="521"/>
      <c r="B8532" s="521"/>
      <c r="C8532" s="525"/>
      <c r="D8532" s="521"/>
      <c r="E8532" s="521"/>
      <c r="F8532" s="526"/>
      <c r="G8532" s="521"/>
    </row>
    <row r="8533" spans="1:7">
      <c r="A8533" s="521"/>
      <c r="B8533" s="521"/>
      <c r="C8533" s="525"/>
      <c r="D8533" s="521"/>
      <c r="E8533" s="521"/>
      <c r="F8533" s="526"/>
      <c r="G8533" s="521"/>
    </row>
    <row r="8534" spans="1:7">
      <c r="A8534" s="521"/>
      <c r="B8534" s="521"/>
      <c r="C8534" s="525"/>
      <c r="D8534" s="521"/>
      <c r="E8534" s="521"/>
      <c r="F8534" s="526"/>
      <c r="G8534" s="521"/>
    </row>
    <row r="8535" spans="1:7">
      <c r="A8535" s="521"/>
      <c r="B8535" s="521"/>
      <c r="C8535" s="525"/>
      <c r="D8535" s="521"/>
      <c r="E8535" s="521"/>
      <c r="F8535" s="526"/>
      <c r="G8535" s="521"/>
    </row>
    <row r="8536" spans="1:7">
      <c r="A8536" s="521"/>
      <c r="B8536" s="521"/>
      <c r="C8536" s="525"/>
      <c r="D8536" s="521"/>
      <c r="E8536" s="521"/>
      <c r="F8536" s="526"/>
      <c r="G8536" s="521"/>
    </row>
    <row r="8537" spans="1:7">
      <c r="A8537" s="521"/>
      <c r="B8537" s="521"/>
      <c r="C8537" s="525"/>
      <c r="D8537" s="521"/>
      <c r="E8537" s="521"/>
      <c r="F8537" s="526"/>
      <c r="G8537" s="521"/>
    </row>
    <row r="8538" spans="1:7">
      <c r="A8538" s="521"/>
      <c r="B8538" s="521"/>
      <c r="C8538" s="525"/>
      <c r="D8538" s="521"/>
      <c r="E8538" s="521"/>
      <c r="F8538" s="526"/>
      <c r="G8538" s="521"/>
    </row>
    <row r="8539" spans="1:7">
      <c r="A8539" s="521"/>
      <c r="B8539" s="521"/>
      <c r="C8539" s="525"/>
      <c r="D8539" s="521"/>
      <c r="E8539" s="521"/>
      <c r="F8539" s="526"/>
      <c r="G8539" s="521"/>
    </row>
    <row r="8540" spans="1:7">
      <c r="A8540" s="521"/>
      <c r="B8540" s="521"/>
      <c r="C8540" s="525"/>
      <c r="D8540" s="521"/>
      <c r="E8540" s="521"/>
      <c r="F8540" s="526"/>
      <c r="G8540" s="521"/>
    </row>
    <row r="8541" spans="1:7">
      <c r="A8541" s="521"/>
      <c r="B8541" s="521"/>
      <c r="C8541" s="525"/>
      <c r="D8541" s="521"/>
      <c r="E8541" s="521"/>
      <c r="F8541" s="526"/>
      <c r="G8541" s="521"/>
    </row>
    <row r="8542" spans="1:7">
      <c r="A8542" s="521"/>
      <c r="B8542" s="521"/>
      <c r="C8542" s="525"/>
      <c r="D8542" s="521"/>
      <c r="E8542" s="521"/>
      <c r="F8542" s="526"/>
      <c r="G8542" s="521"/>
    </row>
    <row r="8543" spans="1:7">
      <c r="A8543" s="521"/>
      <c r="B8543" s="521"/>
      <c r="C8543" s="525"/>
      <c r="D8543" s="521"/>
      <c r="E8543" s="521"/>
      <c r="F8543" s="526"/>
      <c r="G8543" s="521"/>
    </row>
    <row r="8544" spans="1:7">
      <c r="A8544" s="521"/>
      <c r="B8544" s="521"/>
      <c r="C8544" s="525"/>
      <c r="D8544" s="521"/>
      <c r="E8544" s="521"/>
      <c r="F8544" s="526"/>
      <c r="G8544" s="521"/>
    </row>
    <row r="8545" spans="1:7">
      <c r="A8545" s="521"/>
      <c r="B8545" s="521"/>
      <c r="C8545" s="525"/>
      <c r="D8545" s="521"/>
      <c r="E8545" s="521"/>
      <c r="F8545" s="526"/>
      <c r="G8545" s="521"/>
    </row>
    <row r="8546" spans="1:7">
      <c r="A8546" s="521"/>
      <c r="B8546" s="521"/>
      <c r="C8546" s="525"/>
      <c r="D8546" s="521"/>
      <c r="E8546" s="521"/>
      <c r="F8546" s="526"/>
      <c r="G8546" s="521"/>
    </row>
    <row r="8547" spans="1:7">
      <c r="A8547" s="521"/>
      <c r="B8547" s="521"/>
      <c r="C8547" s="525"/>
      <c r="D8547" s="521"/>
      <c r="E8547" s="521"/>
      <c r="F8547" s="526"/>
      <c r="G8547" s="521"/>
    </row>
    <row r="8548" spans="1:7">
      <c r="A8548" s="521"/>
      <c r="B8548" s="521"/>
      <c r="C8548" s="525"/>
      <c r="D8548" s="521"/>
      <c r="E8548" s="521"/>
      <c r="F8548" s="526"/>
      <c r="G8548" s="521"/>
    </row>
    <row r="8549" spans="1:7">
      <c r="A8549" s="521"/>
      <c r="B8549" s="521"/>
      <c r="C8549" s="525"/>
      <c r="D8549" s="521"/>
      <c r="E8549" s="521"/>
      <c r="F8549" s="526"/>
      <c r="G8549" s="521"/>
    </row>
    <row r="8550" spans="1:7">
      <c r="A8550" s="521"/>
      <c r="B8550" s="521"/>
      <c r="C8550" s="525"/>
      <c r="D8550" s="521"/>
      <c r="E8550" s="521"/>
      <c r="F8550" s="526"/>
      <c r="G8550" s="521"/>
    </row>
    <row r="8551" spans="1:7">
      <c r="A8551" s="521"/>
      <c r="B8551" s="521"/>
      <c r="C8551" s="525"/>
      <c r="D8551" s="521"/>
      <c r="E8551" s="521"/>
      <c r="F8551" s="526"/>
      <c r="G8551" s="521"/>
    </row>
    <row r="8552" spans="1:7">
      <c r="A8552" s="521"/>
      <c r="B8552" s="521"/>
      <c r="C8552" s="525"/>
      <c r="D8552" s="521"/>
      <c r="E8552" s="521"/>
      <c r="F8552" s="526"/>
      <c r="G8552" s="521"/>
    </row>
    <row r="8553" spans="1:7">
      <c r="A8553" s="521"/>
      <c r="B8553" s="521"/>
      <c r="C8553" s="525"/>
      <c r="D8553" s="521"/>
      <c r="E8553" s="521"/>
      <c r="F8553" s="526"/>
      <c r="G8553" s="521"/>
    </row>
    <row r="8554" spans="1:7">
      <c r="A8554" s="521"/>
      <c r="B8554" s="521"/>
      <c r="C8554" s="525"/>
      <c r="D8554" s="521"/>
      <c r="E8554" s="521"/>
      <c r="F8554" s="526"/>
      <c r="G8554" s="521"/>
    </row>
    <row r="8555" spans="1:7">
      <c r="A8555" s="521"/>
      <c r="B8555" s="521"/>
      <c r="C8555" s="525"/>
      <c r="D8555" s="521"/>
      <c r="E8555" s="521"/>
      <c r="F8555" s="526"/>
      <c r="G8555" s="521"/>
    </row>
    <row r="8556" spans="1:7">
      <c r="A8556" s="521"/>
      <c r="B8556" s="521"/>
      <c r="C8556" s="525"/>
      <c r="D8556" s="521"/>
      <c r="E8556" s="521"/>
      <c r="F8556" s="526"/>
      <c r="G8556" s="521"/>
    </row>
    <row r="8557" spans="1:7">
      <c r="A8557" s="521"/>
      <c r="B8557" s="521"/>
      <c r="C8557" s="525"/>
      <c r="D8557" s="521"/>
      <c r="E8557" s="521"/>
      <c r="F8557" s="526"/>
      <c r="G8557" s="521"/>
    </row>
    <row r="8558" spans="1:7">
      <c r="A8558" s="521"/>
      <c r="B8558" s="521"/>
      <c r="C8558" s="525"/>
      <c r="D8558" s="521"/>
      <c r="E8558" s="521"/>
      <c r="F8558" s="526"/>
      <c r="G8558" s="521"/>
    </row>
    <row r="8559" spans="1:7">
      <c r="A8559" s="521"/>
      <c r="B8559" s="521"/>
      <c r="C8559" s="525"/>
      <c r="D8559" s="521"/>
      <c r="E8559" s="521"/>
      <c r="F8559" s="526"/>
      <c r="G8559" s="521"/>
    </row>
    <row r="8560" spans="1:7">
      <c r="A8560" s="521"/>
      <c r="B8560" s="521"/>
      <c r="C8560" s="525"/>
      <c r="D8560" s="521"/>
      <c r="E8560" s="521"/>
      <c r="F8560" s="526"/>
      <c r="G8560" s="521"/>
    </row>
    <row r="8561" spans="1:7">
      <c r="A8561" s="521"/>
      <c r="B8561" s="521"/>
      <c r="C8561" s="525"/>
      <c r="D8561" s="521"/>
      <c r="E8561" s="521"/>
      <c r="F8561" s="526"/>
      <c r="G8561" s="521"/>
    </row>
    <row r="8562" spans="1:7">
      <c r="A8562" s="521"/>
      <c r="B8562" s="521"/>
      <c r="C8562" s="525"/>
      <c r="D8562" s="521"/>
      <c r="E8562" s="521"/>
      <c r="F8562" s="526"/>
      <c r="G8562" s="521"/>
    </row>
    <row r="8563" spans="1:7">
      <c r="A8563" s="521"/>
      <c r="B8563" s="521"/>
      <c r="C8563" s="525"/>
      <c r="D8563" s="521"/>
      <c r="E8563" s="521"/>
      <c r="F8563" s="526"/>
      <c r="G8563" s="521"/>
    </row>
    <row r="8564" spans="1:7">
      <c r="A8564" s="521"/>
      <c r="B8564" s="521"/>
      <c r="C8564" s="525"/>
      <c r="D8564" s="521"/>
      <c r="E8564" s="521"/>
      <c r="F8564" s="526"/>
      <c r="G8564" s="521"/>
    </row>
    <row r="8565" spans="1:7">
      <c r="A8565" s="521"/>
      <c r="B8565" s="521"/>
      <c r="C8565" s="525"/>
      <c r="D8565" s="521"/>
      <c r="E8565" s="521"/>
      <c r="F8565" s="526"/>
      <c r="G8565" s="521"/>
    </row>
    <row r="8566" spans="1:7">
      <c r="A8566" s="521"/>
      <c r="B8566" s="521"/>
      <c r="C8566" s="525"/>
      <c r="D8566" s="521"/>
      <c r="E8566" s="521"/>
      <c r="F8566" s="526"/>
      <c r="G8566" s="521"/>
    </row>
    <row r="8567" spans="1:7">
      <c r="A8567" s="521"/>
      <c r="B8567" s="521"/>
      <c r="C8567" s="525"/>
      <c r="D8567" s="521"/>
      <c r="E8567" s="521"/>
      <c r="F8567" s="526"/>
      <c r="G8567" s="521"/>
    </row>
    <row r="8568" spans="1:7">
      <c r="A8568" s="521"/>
      <c r="B8568" s="521"/>
      <c r="C8568" s="525"/>
      <c r="D8568" s="521"/>
      <c r="E8568" s="521"/>
      <c r="F8568" s="526"/>
      <c r="G8568" s="521"/>
    </row>
    <row r="8569" spans="1:7">
      <c r="A8569" s="521"/>
      <c r="B8569" s="521"/>
      <c r="C8569" s="525"/>
      <c r="D8569" s="521"/>
      <c r="E8569" s="521"/>
      <c r="F8569" s="526"/>
      <c r="G8569" s="521"/>
    </row>
    <row r="8570" spans="1:7">
      <c r="A8570" s="521"/>
      <c r="B8570" s="521"/>
      <c r="C8570" s="525"/>
      <c r="D8570" s="521"/>
      <c r="E8570" s="521"/>
      <c r="F8570" s="526"/>
      <c r="G8570" s="521"/>
    </row>
    <row r="8571" spans="1:7">
      <c r="A8571" s="521"/>
      <c r="B8571" s="521"/>
      <c r="C8571" s="525"/>
      <c r="D8571" s="521"/>
      <c r="E8571" s="521"/>
      <c r="F8571" s="526"/>
      <c r="G8571" s="521"/>
    </row>
    <row r="8572" spans="1:7">
      <c r="A8572" s="521"/>
      <c r="B8572" s="521"/>
      <c r="C8572" s="525"/>
      <c r="D8572" s="521"/>
      <c r="E8572" s="521"/>
      <c r="F8572" s="526"/>
      <c r="G8572" s="521"/>
    </row>
    <row r="8573" spans="1:7">
      <c r="A8573" s="521"/>
      <c r="B8573" s="521"/>
      <c r="C8573" s="525"/>
      <c r="D8573" s="521"/>
      <c r="E8573" s="521"/>
      <c r="F8573" s="526"/>
      <c r="G8573" s="521"/>
    </row>
    <row r="8574" spans="1:7">
      <c r="A8574" s="521"/>
      <c r="B8574" s="521"/>
      <c r="C8574" s="525"/>
      <c r="D8574" s="521"/>
      <c r="E8574" s="521"/>
      <c r="F8574" s="526"/>
      <c r="G8574" s="521"/>
    </row>
    <row r="8575" spans="1:7">
      <c r="A8575" s="521"/>
      <c r="B8575" s="521"/>
      <c r="C8575" s="525"/>
      <c r="D8575" s="521"/>
      <c r="E8575" s="521"/>
      <c r="F8575" s="526"/>
      <c r="G8575" s="521"/>
    </row>
    <row r="8576" spans="1:7">
      <c r="A8576" s="521"/>
      <c r="B8576" s="521"/>
      <c r="C8576" s="525"/>
      <c r="D8576" s="521"/>
      <c r="E8576" s="521"/>
      <c r="F8576" s="526"/>
      <c r="G8576" s="521"/>
    </row>
    <row r="8577" spans="1:7">
      <c r="A8577" s="521"/>
      <c r="B8577" s="521"/>
      <c r="C8577" s="525"/>
      <c r="D8577" s="521"/>
      <c r="E8577" s="521"/>
      <c r="F8577" s="526"/>
      <c r="G8577" s="521"/>
    </row>
    <row r="8578" spans="1:7">
      <c r="A8578" s="521"/>
      <c r="B8578" s="521"/>
      <c r="C8578" s="525"/>
      <c r="D8578" s="521"/>
      <c r="E8578" s="521"/>
      <c r="F8578" s="526"/>
      <c r="G8578" s="521"/>
    </row>
    <row r="8579" spans="1:7">
      <c r="A8579" s="521"/>
      <c r="B8579" s="521"/>
      <c r="C8579" s="525"/>
      <c r="D8579" s="521"/>
      <c r="E8579" s="521"/>
      <c r="F8579" s="526"/>
      <c r="G8579" s="521"/>
    </row>
    <row r="8580" spans="1:7">
      <c r="A8580" s="521"/>
      <c r="B8580" s="521"/>
      <c r="C8580" s="525"/>
      <c r="D8580" s="521"/>
      <c r="E8580" s="521"/>
      <c r="F8580" s="526"/>
      <c r="G8580" s="521"/>
    </row>
    <row r="8581" spans="1:7">
      <c r="A8581" s="521"/>
      <c r="B8581" s="521"/>
      <c r="C8581" s="525"/>
      <c r="D8581" s="521"/>
      <c r="E8581" s="521"/>
      <c r="F8581" s="526"/>
      <c r="G8581" s="521"/>
    </row>
    <row r="8582" spans="1:7">
      <c r="A8582" s="521"/>
      <c r="B8582" s="521"/>
      <c r="C8582" s="525"/>
      <c r="D8582" s="521"/>
      <c r="E8582" s="521"/>
      <c r="F8582" s="526"/>
      <c r="G8582" s="521"/>
    </row>
    <row r="8583" spans="1:7">
      <c r="A8583" s="521"/>
      <c r="B8583" s="521"/>
      <c r="C8583" s="525"/>
      <c r="D8583" s="521"/>
      <c r="E8583" s="521"/>
      <c r="F8583" s="526"/>
      <c r="G8583" s="521"/>
    </row>
    <row r="8584" spans="1:7">
      <c r="A8584" s="521"/>
      <c r="B8584" s="521"/>
      <c r="C8584" s="525"/>
      <c r="D8584" s="521"/>
      <c r="E8584" s="521"/>
      <c r="F8584" s="526"/>
      <c r="G8584" s="521"/>
    </row>
    <row r="8585" spans="1:7">
      <c r="A8585" s="521"/>
      <c r="B8585" s="521"/>
      <c r="C8585" s="525"/>
      <c r="D8585" s="521"/>
      <c r="E8585" s="521"/>
      <c r="F8585" s="526"/>
      <c r="G8585" s="521"/>
    </row>
    <row r="8586" spans="1:7">
      <c r="A8586" s="521"/>
      <c r="B8586" s="521"/>
      <c r="C8586" s="525"/>
      <c r="D8586" s="521"/>
      <c r="E8586" s="521"/>
      <c r="F8586" s="526"/>
      <c r="G8586" s="521"/>
    </row>
    <row r="8587" spans="1:7">
      <c r="A8587" s="521"/>
      <c r="B8587" s="521"/>
      <c r="C8587" s="525"/>
      <c r="D8587" s="521"/>
      <c r="E8587" s="521"/>
      <c r="F8587" s="526"/>
      <c r="G8587" s="521"/>
    </row>
    <row r="8588" spans="1:7">
      <c r="A8588" s="521"/>
      <c r="B8588" s="521"/>
      <c r="C8588" s="525"/>
      <c r="D8588" s="521"/>
      <c r="E8588" s="521"/>
      <c r="F8588" s="526"/>
      <c r="G8588" s="521"/>
    </row>
    <row r="8589" spans="1:7">
      <c r="A8589" s="521"/>
      <c r="B8589" s="521"/>
      <c r="C8589" s="525"/>
      <c r="D8589" s="521"/>
      <c r="E8589" s="521"/>
      <c r="F8589" s="526"/>
      <c r="G8589" s="521"/>
    </row>
    <row r="8590" spans="1:7">
      <c r="A8590" s="521"/>
      <c r="B8590" s="521"/>
      <c r="C8590" s="525"/>
      <c r="D8590" s="521"/>
      <c r="E8590" s="521"/>
      <c r="F8590" s="526"/>
      <c r="G8590" s="521"/>
    </row>
    <row r="8591" spans="1:7">
      <c r="A8591" s="521"/>
      <c r="B8591" s="521"/>
      <c r="C8591" s="525"/>
      <c r="D8591" s="521"/>
      <c r="E8591" s="521"/>
      <c r="F8591" s="526"/>
      <c r="G8591" s="521"/>
    </row>
    <row r="8592" spans="1:7">
      <c r="A8592" s="521"/>
      <c r="B8592" s="521"/>
      <c r="C8592" s="525"/>
      <c r="D8592" s="521"/>
      <c r="E8592" s="521"/>
      <c r="F8592" s="526"/>
      <c r="G8592" s="521"/>
    </row>
    <row r="8593" spans="1:7">
      <c r="A8593" s="521"/>
      <c r="B8593" s="521"/>
      <c r="C8593" s="525"/>
      <c r="D8593" s="521"/>
      <c r="E8593" s="521"/>
      <c r="F8593" s="526"/>
      <c r="G8593" s="521"/>
    </row>
    <row r="8594" spans="1:7">
      <c r="A8594" s="521"/>
      <c r="B8594" s="521"/>
      <c r="C8594" s="525"/>
      <c r="D8594" s="521"/>
      <c r="E8594" s="521"/>
      <c r="F8594" s="526"/>
      <c r="G8594" s="521"/>
    </row>
    <row r="8595" spans="1:7">
      <c r="A8595" s="521"/>
      <c r="B8595" s="521"/>
      <c r="C8595" s="525"/>
      <c r="D8595" s="521"/>
      <c r="E8595" s="521"/>
      <c r="F8595" s="526"/>
      <c r="G8595" s="521"/>
    </row>
    <row r="8596" spans="1:7">
      <c r="A8596" s="521"/>
      <c r="B8596" s="521"/>
      <c r="C8596" s="525"/>
      <c r="D8596" s="521"/>
      <c r="E8596" s="521"/>
      <c r="F8596" s="526"/>
      <c r="G8596" s="521"/>
    </row>
    <row r="8597" spans="1:7">
      <c r="A8597" s="521"/>
      <c r="B8597" s="521"/>
      <c r="C8597" s="525"/>
      <c r="D8597" s="521"/>
      <c r="E8597" s="521"/>
      <c r="F8597" s="526"/>
      <c r="G8597" s="521"/>
    </row>
    <row r="8598" spans="1:7">
      <c r="A8598" s="521"/>
      <c r="B8598" s="521"/>
      <c r="C8598" s="525"/>
      <c r="D8598" s="521"/>
      <c r="E8598" s="521"/>
      <c r="F8598" s="526"/>
      <c r="G8598" s="521"/>
    </row>
    <row r="8599" spans="1:7">
      <c r="A8599" s="521"/>
      <c r="B8599" s="521"/>
      <c r="C8599" s="525"/>
      <c r="D8599" s="521"/>
      <c r="E8599" s="521"/>
      <c r="F8599" s="526"/>
      <c r="G8599" s="521"/>
    </row>
    <row r="8600" spans="1:7">
      <c r="A8600" s="521"/>
      <c r="B8600" s="521"/>
      <c r="C8600" s="525"/>
      <c r="D8600" s="521"/>
      <c r="E8600" s="521"/>
      <c r="F8600" s="526"/>
      <c r="G8600" s="521"/>
    </row>
    <row r="8601" spans="1:7">
      <c r="A8601" s="521"/>
      <c r="B8601" s="521"/>
      <c r="C8601" s="525"/>
      <c r="D8601" s="521"/>
      <c r="E8601" s="521"/>
      <c r="F8601" s="526"/>
      <c r="G8601" s="521"/>
    </row>
    <row r="8602" spans="1:7">
      <c r="A8602" s="521"/>
      <c r="B8602" s="521"/>
      <c r="C8602" s="525"/>
      <c r="D8602" s="521"/>
      <c r="E8602" s="521"/>
      <c r="F8602" s="526"/>
      <c r="G8602" s="521"/>
    </row>
    <row r="8603" spans="1:7">
      <c r="A8603" s="521"/>
      <c r="B8603" s="521"/>
      <c r="C8603" s="525"/>
      <c r="D8603" s="521"/>
      <c r="E8603" s="521"/>
      <c r="F8603" s="526"/>
      <c r="G8603" s="521"/>
    </row>
    <row r="8604" spans="1:7">
      <c r="A8604" s="521"/>
      <c r="B8604" s="521"/>
      <c r="C8604" s="525"/>
      <c r="D8604" s="521"/>
      <c r="E8604" s="521"/>
      <c r="F8604" s="526"/>
      <c r="G8604" s="521"/>
    </row>
    <row r="8605" spans="1:7">
      <c r="A8605" s="521"/>
      <c r="B8605" s="521"/>
      <c r="C8605" s="525"/>
      <c r="D8605" s="521"/>
      <c r="E8605" s="521"/>
      <c r="F8605" s="526"/>
      <c r="G8605" s="521"/>
    </row>
    <row r="8606" spans="1:7">
      <c r="A8606" s="521"/>
      <c r="B8606" s="521"/>
      <c r="C8606" s="525"/>
      <c r="D8606" s="521"/>
      <c r="E8606" s="521"/>
      <c r="F8606" s="526"/>
      <c r="G8606" s="521"/>
    </row>
    <row r="8607" spans="1:7">
      <c r="A8607" s="521"/>
      <c r="B8607" s="521"/>
      <c r="C8607" s="525"/>
      <c r="D8607" s="521"/>
      <c r="E8607" s="521"/>
      <c r="F8607" s="526"/>
      <c r="G8607" s="521"/>
    </row>
    <row r="8608" spans="1:7">
      <c r="A8608" s="521"/>
      <c r="B8608" s="521"/>
      <c r="C8608" s="525"/>
      <c r="D8608" s="521"/>
      <c r="E8608" s="521"/>
      <c r="F8608" s="526"/>
      <c r="G8608" s="521"/>
    </row>
    <row r="8609" spans="1:7">
      <c r="A8609" s="521"/>
      <c r="B8609" s="521"/>
      <c r="C8609" s="525"/>
      <c r="D8609" s="521"/>
      <c r="E8609" s="521"/>
      <c r="F8609" s="526"/>
      <c r="G8609" s="521"/>
    </row>
    <row r="8610" spans="1:7">
      <c r="A8610" s="521"/>
      <c r="B8610" s="521"/>
      <c r="C8610" s="525"/>
      <c r="D8610" s="521"/>
      <c r="E8610" s="521"/>
      <c r="F8610" s="526"/>
      <c r="G8610" s="521"/>
    </row>
    <row r="8611" spans="1:7">
      <c r="A8611" s="521"/>
      <c r="B8611" s="521"/>
      <c r="C8611" s="525"/>
      <c r="D8611" s="521"/>
      <c r="E8611" s="521"/>
      <c r="F8611" s="526"/>
      <c r="G8611" s="521"/>
    </row>
    <row r="8612" spans="1:7">
      <c r="A8612" s="521"/>
      <c r="B8612" s="521"/>
      <c r="C8612" s="525"/>
      <c r="D8612" s="521"/>
      <c r="E8612" s="521"/>
      <c r="F8612" s="526"/>
      <c r="G8612" s="521"/>
    </row>
    <row r="8613" spans="1:7">
      <c r="A8613" s="521"/>
      <c r="B8613" s="521"/>
      <c r="C8613" s="525"/>
      <c r="D8613" s="521"/>
      <c r="E8613" s="521"/>
      <c r="F8613" s="526"/>
      <c r="G8613" s="521"/>
    </row>
    <row r="8614" spans="1:7">
      <c r="A8614" s="521"/>
      <c r="B8614" s="521"/>
      <c r="C8614" s="525"/>
      <c r="D8614" s="521"/>
      <c r="E8614" s="521"/>
      <c r="F8614" s="526"/>
      <c r="G8614" s="521"/>
    </row>
    <row r="8615" spans="1:7">
      <c r="A8615" s="521"/>
      <c r="B8615" s="521"/>
      <c r="C8615" s="525"/>
      <c r="D8615" s="521"/>
      <c r="E8615" s="521"/>
      <c r="F8615" s="526"/>
      <c r="G8615" s="521"/>
    </row>
    <row r="8616" spans="1:7">
      <c r="A8616" s="521"/>
      <c r="B8616" s="521"/>
      <c r="C8616" s="525"/>
      <c r="D8616" s="521"/>
      <c r="E8616" s="521"/>
      <c r="F8616" s="526"/>
      <c r="G8616" s="521"/>
    </row>
    <row r="8617" spans="1:7">
      <c r="A8617" s="521"/>
      <c r="B8617" s="521"/>
      <c r="C8617" s="525"/>
      <c r="D8617" s="521"/>
      <c r="E8617" s="521"/>
      <c r="F8617" s="526"/>
      <c r="G8617" s="521"/>
    </row>
    <row r="8618" spans="1:7">
      <c r="A8618" s="521"/>
      <c r="B8618" s="521"/>
      <c r="C8618" s="525"/>
      <c r="D8618" s="521"/>
      <c r="E8618" s="521"/>
      <c r="F8618" s="526"/>
      <c r="G8618" s="521"/>
    </row>
    <row r="8619" spans="1:7">
      <c r="A8619" s="521"/>
      <c r="B8619" s="521"/>
      <c r="C8619" s="525"/>
      <c r="D8619" s="521"/>
      <c r="E8619" s="521"/>
      <c r="F8619" s="526"/>
      <c r="G8619" s="521"/>
    </row>
    <row r="8620" spans="1:7">
      <c r="A8620" s="521"/>
      <c r="B8620" s="521"/>
      <c r="C8620" s="525"/>
      <c r="D8620" s="521"/>
      <c r="E8620" s="521"/>
      <c r="F8620" s="526"/>
      <c r="G8620" s="521"/>
    </row>
    <row r="8621" spans="1:7">
      <c r="A8621" s="521"/>
      <c r="B8621" s="521"/>
      <c r="C8621" s="525"/>
      <c r="D8621" s="521"/>
      <c r="E8621" s="521"/>
      <c r="F8621" s="526"/>
      <c r="G8621" s="521"/>
    </row>
    <row r="8622" spans="1:7">
      <c r="A8622" s="521"/>
      <c r="B8622" s="521"/>
      <c r="C8622" s="525"/>
      <c r="D8622" s="521"/>
      <c r="E8622" s="521"/>
      <c r="F8622" s="526"/>
      <c r="G8622" s="521"/>
    </row>
    <row r="8623" spans="1:7">
      <c r="A8623" s="521"/>
      <c r="B8623" s="521"/>
      <c r="C8623" s="525"/>
      <c r="D8623" s="521"/>
      <c r="E8623" s="521"/>
      <c r="F8623" s="526"/>
      <c r="G8623" s="521"/>
    </row>
    <row r="8624" spans="1:7">
      <c r="A8624" s="521"/>
      <c r="B8624" s="521"/>
      <c r="C8624" s="525"/>
      <c r="D8624" s="521"/>
      <c r="E8624" s="521"/>
      <c r="F8624" s="526"/>
      <c r="G8624" s="521"/>
    </row>
    <row r="8625" spans="1:7">
      <c r="A8625" s="521"/>
      <c r="B8625" s="521"/>
      <c r="C8625" s="525"/>
      <c r="D8625" s="521"/>
      <c r="E8625" s="521"/>
      <c r="F8625" s="526"/>
      <c r="G8625" s="521"/>
    </row>
    <row r="8626" spans="1:7">
      <c r="A8626" s="521"/>
      <c r="B8626" s="521"/>
      <c r="C8626" s="525"/>
      <c r="D8626" s="521"/>
      <c r="E8626" s="521"/>
      <c r="F8626" s="526"/>
      <c r="G8626" s="521"/>
    </row>
    <row r="8627" spans="1:7">
      <c r="A8627" s="521"/>
      <c r="B8627" s="521"/>
      <c r="C8627" s="525"/>
      <c r="D8627" s="521"/>
      <c r="E8627" s="521"/>
      <c r="F8627" s="526"/>
      <c r="G8627" s="521"/>
    </row>
    <row r="8628" spans="1:7">
      <c r="A8628" s="521"/>
      <c r="B8628" s="521"/>
      <c r="C8628" s="525"/>
      <c r="D8628" s="521"/>
      <c r="E8628" s="521"/>
      <c r="F8628" s="526"/>
      <c r="G8628" s="521"/>
    </row>
    <row r="8629" spans="1:7">
      <c r="A8629" s="521"/>
      <c r="B8629" s="521"/>
      <c r="C8629" s="525"/>
      <c r="D8629" s="521"/>
      <c r="E8629" s="521"/>
      <c r="F8629" s="526"/>
      <c r="G8629" s="521"/>
    </row>
    <row r="8630" spans="1:7">
      <c r="A8630" s="521"/>
      <c r="B8630" s="521"/>
      <c r="C8630" s="525"/>
      <c r="D8630" s="521"/>
      <c r="E8630" s="521"/>
      <c r="F8630" s="526"/>
      <c r="G8630" s="521"/>
    </row>
    <row r="8631" spans="1:7">
      <c r="A8631" s="521"/>
      <c r="B8631" s="521"/>
      <c r="C8631" s="525"/>
      <c r="D8631" s="521"/>
      <c r="E8631" s="521"/>
      <c r="F8631" s="526"/>
      <c r="G8631" s="521"/>
    </row>
    <row r="8632" spans="1:7">
      <c r="A8632" s="521"/>
      <c r="B8632" s="521"/>
      <c r="C8632" s="525"/>
      <c r="D8632" s="521"/>
      <c r="E8632" s="521"/>
      <c r="F8632" s="526"/>
      <c r="G8632" s="521"/>
    </row>
    <row r="8633" spans="1:7">
      <c r="A8633" s="521"/>
      <c r="B8633" s="521"/>
      <c r="C8633" s="525"/>
      <c r="D8633" s="521"/>
      <c r="E8633" s="521"/>
      <c r="F8633" s="526"/>
      <c r="G8633" s="521"/>
    </row>
    <row r="8634" spans="1:7">
      <c r="A8634" s="521"/>
      <c r="B8634" s="521"/>
      <c r="C8634" s="525"/>
      <c r="D8634" s="521"/>
      <c r="E8634" s="521"/>
      <c r="F8634" s="526"/>
      <c r="G8634" s="521"/>
    </row>
    <row r="8635" spans="1:7">
      <c r="A8635" s="521"/>
      <c r="B8635" s="521"/>
      <c r="C8635" s="525"/>
      <c r="D8635" s="521"/>
      <c r="E8635" s="521"/>
      <c r="F8635" s="526"/>
      <c r="G8635" s="521"/>
    </row>
    <row r="8636" spans="1:7">
      <c r="A8636" s="521"/>
      <c r="B8636" s="521"/>
      <c r="C8636" s="525"/>
      <c r="D8636" s="521"/>
      <c r="E8636" s="521"/>
      <c r="F8636" s="526"/>
      <c r="G8636" s="521"/>
    </row>
    <row r="8637" spans="1:7">
      <c r="A8637" s="521"/>
      <c r="B8637" s="521"/>
      <c r="C8637" s="525"/>
      <c r="D8637" s="521"/>
      <c r="E8637" s="521"/>
      <c r="F8637" s="526"/>
      <c r="G8637" s="521"/>
    </row>
    <row r="8638" spans="1:7">
      <c r="A8638" s="521"/>
      <c r="B8638" s="521"/>
      <c r="C8638" s="525"/>
      <c r="D8638" s="521"/>
      <c r="E8638" s="521"/>
      <c r="F8638" s="526"/>
      <c r="G8638" s="521"/>
    </row>
    <row r="8639" spans="1:7">
      <c r="A8639" s="521"/>
      <c r="B8639" s="521"/>
      <c r="C8639" s="525"/>
      <c r="D8639" s="521"/>
      <c r="E8639" s="521"/>
      <c r="F8639" s="526"/>
      <c r="G8639" s="521"/>
    </row>
    <row r="8640" spans="1:7">
      <c r="A8640" s="521"/>
      <c r="B8640" s="521"/>
      <c r="C8640" s="525"/>
      <c r="D8640" s="521"/>
      <c r="E8640" s="521"/>
      <c r="F8640" s="526"/>
      <c r="G8640" s="521"/>
    </row>
    <row r="8641" spans="1:7">
      <c r="A8641" s="521"/>
      <c r="B8641" s="521"/>
      <c r="C8641" s="525"/>
      <c r="D8641" s="521"/>
      <c r="E8641" s="521"/>
      <c r="F8641" s="526"/>
      <c r="G8641" s="521"/>
    </row>
    <row r="8642" spans="1:7">
      <c r="A8642" s="521"/>
      <c r="B8642" s="521"/>
      <c r="C8642" s="525"/>
      <c r="D8642" s="521"/>
      <c r="E8642" s="521"/>
      <c r="F8642" s="526"/>
      <c r="G8642" s="521"/>
    </row>
    <row r="8643" spans="1:7">
      <c r="A8643" s="521"/>
      <c r="B8643" s="521"/>
      <c r="C8643" s="525"/>
      <c r="D8643" s="521"/>
      <c r="E8643" s="521"/>
      <c r="F8643" s="526"/>
      <c r="G8643" s="521"/>
    </row>
    <row r="8644" spans="1:7">
      <c r="A8644" s="521"/>
      <c r="B8644" s="521"/>
      <c r="C8644" s="525"/>
      <c r="D8644" s="521"/>
      <c r="E8644" s="521"/>
      <c r="F8644" s="526"/>
      <c r="G8644" s="521"/>
    </row>
    <row r="8645" spans="1:7">
      <c r="A8645" s="521"/>
      <c r="B8645" s="521"/>
      <c r="C8645" s="525"/>
      <c r="D8645" s="521"/>
      <c r="E8645" s="521"/>
      <c r="F8645" s="526"/>
      <c r="G8645" s="521"/>
    </row>
    <row r="8646" spans="1:7">
      <c r="A8646" s="521"/>
      <c r="B8646" s="521"/>
      <c r="C8646" s="525"/>
      <c r="D8646" s="521"/>
      <c r="E8646" s="521"/>
      <c r="F8646" s="526"/>
      <c r="G8646" s="521"/>
    </row>
    <row r="8647" spans="1:7">
      <c r="A8647" s="521"/>
      <c r="B8647" s="521"/>
      <c r="C8647" s="525"/>
      <c r="D8647" s="521"/>
      <c r="E8647" s="521"/>
      <c r="F8647" s="526"/>
      <c r="G8647" s="521"/>
    </row>
    <row r="8648" spans="1:7">
      <c r="A8648" s="521"/>
      <c r="B8648" s="521"/>
      <c r="C8648" s="525"/>
      <c r="D8648" s="521"/>
      <c r="E8648" s="521"/>
      <c r="F8648" s="526"/>
      <c r="G8648" s="521"/>
    </row>
    <row r="8649" spans="1:7">
      <c r="A8649" s="521"/>
      <c r="B8649" s="521"/>
      <c r="C8649" s="525"/>
      <c r="D8649" s="521"/>
      <c r="E8649" s="521"/>
      <c r="F8649" s="526"/>
      <c r="G8649" s="521"/>
    </row>
    <row r="8650" spans="1:7">
      <c r="A8650" s="521"/>
      <c r="B8650" s="521"/>
      <c r="C8650" s="525"/>
      <c r="D8650" s="521"/>
      <c r="E8650" s="521"/>
      <c r="F8650" s="526"/>
      <c r="G8650" s="521"/>
    </row>
    <row r="8651" spans="1:7">
      <c r="A8651" s="521"/>
      <c r="B8651" s="521"/>
      <c r="C8651" s="525"/>
      <c r="D8651" s="521"/>
      <c r="E8651" s="521"/>
      <c r="F8651" s="526"/>
      <c r="G8651" s="521"/>
    </row>
    <row r="8652" spans="1:7">
      <c r="A8652" s="521"/>
      <c r="B8652" s="521"/>
      <c r="C8652" s="525"/>
      <c r="D8652" s="521"/>
      <c r="E8652" s="521"/>
      <c r="F8652" s="526"/>
      <c r="G8652" s="521"/>
    </row>
    <row r="8653" spans="1:7">
      <c r="A8653" s="521"/>
      <c r="B8653" s="521"/>
      <c r="C8653" s="525"/>
      <c r="D8653" s="521"/>
      <c r="E8653" s="521"/>
      <c r="F8653" s="526"/>
      <c r="G8653" s="521"/>
    </row>
    <row r="8654" spans="1:7">
      <c r="A8654" s="521"/>
      <c r="B8654" s="521"/>
      <c r="C8654" s="525"/>
      <c r="D8654" s="521"/>
      <c r="E8654" s="521"/>
      <c r="F8654" s="526"/>
      <c r="G8654" s="521"/>
    </row>
    <row r="8655" spans="1:7">
      <c r="A8655" s="521"/>
      <c r="B8655" s="521"/>
      <c r="C8655" s="525"/>
      <c r="D8655" s="521"/>
      <c r="E8655" s="521"/>
      <c r="F8655" s="526"/>
      <c r="G8655" s="521"/>
    </row>
    <row r="8656" spans="1:7">
      <c r="A8656" s="521"/>
      <c r="B8656" s="521"/>
      <c r="C8656" s="525"/>
      <c r="D8656" s="521"/>
      <c r="E8656" s="521"/>
      <c r="F8656" s="526"/>
      <c r="G8656" s="521"/>
    </row>
    <row r="8657" spans="1:7">
      <c r="A8657" s="521"/>
      <c r="B8657" s="521"/>
      <c r="C8657" s="525"/>
      <c r="D8657" s="521"/>
      <c r="E8657" s="521"/>
      <c r="F8657" s="526"/>
      <c r="G8657" s="521"/>
    </row>
    <row r="8658" spans="1:7">
      <c r="A8658" s="521"/>
      <c r="B8658" s="521"/>
      <c r="C8658" s="525"/>
      <c r="D8658" s="521"/>
      <c r="E8658" s="521"/>
      <c r="F8658" s="526"/>
      <c r="G8658" s="521"/>
    </row>
    <row r="8659" spans="1:7">
      <c r="A8659" s="521"/>
      <c r="B8659" s="521"/>
      <c r="C8659" s="525"/>
      <c r="D8659" s="521"/>
      <c r="E8659" s="521"/>
      <c r="F8659" s="526"/>
      <c r="G8659" s="521"/>
    </row>
    <row r="8660" spans="1:7">
      <c r="A8660" s="521"/>
      <c r="B8660" s="521"/>
      <c r="C8660" s="525"/>
      <c r="D8660" s="521"/>
      <c r="E8660" s="521"/>
      <c r="F8660" s="526"/>
      <c r="G8660" s="521"/>
    </row>
    <row r="8661" spans="1:7">
      <c r="A8661" s="521"/>
      <c r="B8661" s="521"/>
      <c r="C8661" s="525"/>
      <c r="D8661" s="521"/>
      <c r="E8661" s="521"/>
      <c r="F8661" s="526"/>
      <c r="G8661" s="521"/>
    </row>
    <row r="8662" spans="1:7">
      <c r="A8662" s="521"/>
      <c r="B8662" s="521"/>
      <c r="C8662" s="525"/>
      <c r="D8662" s="521"/>
      <c r="E8662" s="521"/>
      <c r="F8662" s="526"/>
      <c r="G8662" s="521"/>
    </row>
    <row r="8663" spans="1:7">
      <c r="A8663" s="521"/>
      <c r="B8663" s="521"/>
      <c r="C8663" s="525"/>
      <c r="D8663" s="521"/>
      <c r="E8663" s="521"/>
      <c r="F8663" s="526"/>
      <c r="G8663" s="521"/>
    </row>
    <row r="8664" spans="1:7">
      <c r="A8664" s="521"/>
      <c r="B8664" s="521"/>
      <c r="C8664" s="525"/>
      <c r="D8664" s="521"/>
      <c r="E8664" s="521"/>
      <c r="F8664" s="526"/>
      <c r="G8664" s="521"/>
    </row>
    <row r="8665" spans="1:7">
      <c r="A8665" s="521"/>
      <c r="B8665" s="521"/>
      <c r="C8665" s="525"/>
      <c r="D8665" s="521"/>
      <c r="E8665" s="521"/>
      <c r="F8665" s="526"/>
      <c r="G8665" s="521"/>
    </row>
    <row r="8666" spans="1:7">
      <c r="A8666" s="521"/>
      <c r="B8666" s="521"/>
      <c r="C8666" s="525"/>
      <c r="D8666" s="521"/>
      <c r="E8666" s="521"/>
      <c r="F8666" s="526"/>
      <c r="G8666" s="521"/>
    </row>
    <row r="8667" spans="1:7">
      <c r="A8667" s="521"/>
      <c r="B8667" s="521"/>
      <c r="C8667" s="525"/>
      <c r="D8667" s="521"/>
      <c r="E8667" s="521"/>
      <c r="F8667" s="526"/>
      <c r="G8667" s="521"/>
    </row>
    <row r="8668" spans="1:7">
      <c r="A8668" s="521"/>
      <c r="B8668" s="521"/>
      <c r="C8668" s="525"/>
      <c r="D8668" s="521"/>
      <c r="E8668" s="521"/>
      <c r="F8668" s="526"/>
      <c r="G8668" s="521"/>
    </row>
    <row r="8669" spans="1:7">
      <c r="A8669" s="521"/>
      <c r="B8669" s="521"/>
      <c r="C8669" s="525"/>
      <c r="D8669" s="521"/>
      <c r="E8669" s="521"/>
      <c r="F8669" s="526"/>
      <c r="G8669" s="521"/>
    </row>
    <row r="8670" spans="1:7">
      <c r="A8670" s="521"/>
      <c r="B8670" s="521"/>
      <c r="C8670" s="525"/>
      <c r="D8670" s="521"/>
      <c r="E8670" s="521"/>
      <c r="F8670" s="526"/>
      <c r="G8670" s="521"/>
    </row>
    <row r="8671" spans="1:7">
      <c r="A8671" s="521"/>
      <c r="B8671" s="521"/>
      <c r="C8671" s="525"/>
      <c r="D8671" s="521"/>
      <c r="E8671" s="521"/>
      <c r="F8671" s="526"/>
      <c r="G8671" s="521"/>
    </row>
    <row r="8672" spans="1:7">
      <c r="A8672" s="521"/>
      <c r="B8672" s="521"/>
      <c r="C8672" s="525"/>
      <c r="D8672" s="521"/>
      <c r="E8672" s="521"/>
      <c r="F8672" s="526"/>
      <c r="G8672" s="521"/>
    </row>
    <row r="8673" spans="1:7">
      <c r="A8673" s="521"/>
      <c r="B8673" s="521"/>
      <c r="C8673" s="525"/>
      <c r="D8673" s="521"/>
      <c r="E8673" s="521"/>
      <c r="F8673" s="526"/>
      <c r="G8673" s="521"/>
    </row>
    <row r="8674" spans="1:7">
      <c r="A8674" s="521"/>
      <c r="B8674" s="521"/>
      <c r="C8674" s="525"/>
      <c r="D8674" s="521"/>
      <c r="E8674" s="521"/>
      <c r="F8674" s="526"/>
      <c r="G8674" s="521"/>
    </row>
    <row r="8675" spans="1:7">
      <c r="A8675" s="521"/>
      <c r="B8675" s="521"/>
      <c r="C8675" s="525"/>
      <c r="D8675" s="521"/>
      <c r="E8675" s="521"/>
      <c r="F8675" s="526"/>
      <c r="G8675" s="521"/>
    </row>
    <row r="8676" spans="1:7">
      <c r="A8676" s="521"/>
      <c r="B8676" s="521"/>
      <c r="C8676" s="525"/>
      <c r="D8676" s="521"/>
      <c r="E8676" s="521"/>
      <c r="F8676" s="526"/>
      <c r="G8676" s="521"/>
    </row>
    <row r="8677" spans="1:7">
      <c r="A8677" s="521"/>
      <c r="B8677" s="521"/>
      <c r="C8677" s="525"/>
      <c r="D8677" s="521"/>
      <c r="E8677" s="521"/>
      <c r="F8677" s="526"/>
      <c r="G8677" s="521"/>
    </row>
    <row r="8678" spans="1:7">
      <c r="A8678" s="521"/>
      <c r="B8678" s="521"/>
      <c r="C8678" s="525"/>
      <c r="D8678" s="521"/>
      <c r="E8678" s="521"/>
      <c r="F8678" s="526"/>
      <c r="G8678" s="521"/>
    </row>
    <row r="8679" spans="1:7">
      <c r="A8679" s="521"/>
      <c r="B8679" s="521"/>
      <c r="C8679" s="525"/>
      <c r="D8679" s="521"/>
      <c r="E8679" s="521"/>
      <c r="F8679" s="526"/>
      <c r="G8679" s="521"/>
    </row>
    <row r="8680" spans="1:7">
      <c r="A8680" s="521"/>
      <c r="B8680" s="521"/>
      <c r="C8680" s="525"/>
      <c r="D8680" s="521"/>
      <c r="E8680" s="521"/>
      <c r="F8680" s="526"/>
      <c r="G8680" s="521"/>
    </row>
    <row r="8681" spans="1:7">
      <c r="A8681" s="521"/>
      <c r="B8681" s="521"/>
      <c r="C8681" s="525"/>
      <c r="D8681" s="521"/>
      <c r="E8681" s="521"/>
      <c r="F8681" s="526"/>
      <c r="G8681" s="521"/>
    </row>
    <row r="8682" spans="1:7">
      <c r="A8682" s="521"/>
      <c r="B8682" s="521"/>
      <c r="C8682" s="525"/>
      <c r="D8682" s="521"/>
      <c r="E8682" s="521"/>
      <c r="F8682" s="526"/>
      <c r="G8682" s="521"/>
    </row>
    <row r="8683" spans="1:7">
      <c r="A8683" s="521"/>
      <c r="B8683" s="521"/>
      <c r="C8683" s="525"/>
      <c r="D8683" s="521"/>
      <c r="E8683" s="521"/>
      <c r="F8683" s="526"/>
      <c r="G8683" s="521"/>
    </row>
    <row r="8684" spans="1:7">
      <c r="A8684" s="521"/>
      <c r="B8684" s="521"/>
      <c r="C8684" s="525"/>
      <c r="D8684" s="521"/>
      <c r="E8684" s="521"/>
      <c r="F8684" s="526"/>
      <c r="G8684" s="521"/>
    </row>
    <row r="8685" spans="1:7">
      <c r="A8685" s="521"/>
      <c r="B8685" s="521"/>
      <c r="C8685" s="525"/>
      <c r="D8685" s="521"/>
      <c r="E8685" s="521"/>
      <c r="F8685" s="526"/>
      <c r="G8685" s="521"/>
    </row>
    <row r="8686" spans="1:7">
      <c r="A8686" s="521"/>
      <c r="B8686" s="521"/>
      <c r="C8686" s="525"/>
      <c r="D8686" s="521"/>
      <c r="E8686" s="521"/>
      <c r="F8686" s="526"/>
      <c r="G8686" s="521"/>
    </row>
    <row r="8687" spans="1:7">
      <c r="A8687" s="521"/>
      <c r="B8687" s="521"/>
      <c r="C8687" s="525"/>
      <c r="D8687" s="521"/>
      <c r="E8687" s="521"/>
      <c r="F8687" s="526"/>
      <c r="G8687" s="521"/>
    </row>
    <row r="8688" spans="1:7">
      <c r="A8688" s="521"/>
      <c r="B8688" s="521"/>
      <c r="C8688" s="525"/>
      <c r="D8688" s="521"/>
      <c r="E8688" s="521"/>
      <c r="F8688" s="526"/>
      <c r="G8688" s="521"/>
    </row>
    <row r="8689" spans="1:7">
      <c r="A8689" s="521"/>
      <c r="B8689" s="521"/>
      <c r="C8689" s="525"/>
      <c r="D8689" s="521"/>
      <c r="E8689" s="521"/>
      <c r="F8689" s="526"/>
      <c r="G8689" s="521"/>
    </row>
    <row r="8690" spans="1:7">
      <c r="A8690" s="521"/>
      <c r="B8690" s="521"/>
      <c r="C8690" s="525"/>
      <c r="D8690" s="521"/>
      <c r="E8690" s="521"/>
      <c r="F8690" s="526"/>
      <c r="G8690" s="521"/>
    </row>
    <row r="8691" spans="1:7">
      <c r="A8691" s="521"/>
      <c r="B8691" s="521"/>
      <c r="C8691" s="525"/>
      <c r="D8691" s="521"/>
      <c r="E8691" s="521"/>
      <c r="F8691" s="526"/>
      <c r="G8691" s="521"/>
    </row>
    <row r="8692" spans="1:7">
      <c r="A8692" s="521"/>
      <c r="B8692" s="521"/>
      <c r="C8692" s="525"/>
      <c r="D8692" s="521"/>
      <c r="E8692" s="521"/>
      <c r="F8692" s="526"/>
      <c r="G8692" s="521"/>
    </row>
    <row r="8693" spans="1:7">
      <c r="A8693" s="521"/>
      <c r="B8693" s="521"/>
      <c r="C8693" s="525"/>
      <c r="D8693" s="521"/>
      <c r="E8693" s="521"/>
      <c r="F8693" s="526"/>
      <c r="G8693" s="521"/>
    </row>
    <row r="8694" spans="1:7">
      <c r="A8694" s="521"/>
      <c r="B8694" s="521"/>
      <c r="C8694" s="525"/>
      <c r="D8694" s="521"/>
      <c r="E8694" s="521"/>
      <c r="F8694" s="526"/>
      <c r="G8694" s="521"/>
    </row>
    <row r="8695" spans="1:7">
      <c r="A8695" s="521"/>
      <c r="B8695" s="521"/>
      <c r="C8695" s="525"/>
      <c r="D8695" s="521"/>
      <c r="E8695" s="521"/>
      <c r="F8695" s="526"/>
      <c r="G8695" s="521"/>
    </row>
    <row r="8696" spans="1:7">
      <c r="A8696" s="521"/>
      <c r="B8696" s="521"/>
      <c r="C8696" s="525"/>
      <c r="D8696" s="521"/>
      <c r="E8696" s="521"/>
      <c r="F8696" s="526"/>
      <c r="G8696" s="521"/>
    </row>
    <row r="8697" spans="1:7">
      <c r="A8697" s="521"/>
      <c r="B8697" s="521"/>
      <c r="C8697" s="525"/>
      <c r="D8697" s="521"/>
      <c r="E8697" s="521"/>
      <c r="F8697" s="526"/>
      <c r="G8697" s="521"/>
    </row>
    <row r="8698" spans="1:7">
      <c r="A8698" s="521"/>
      <c r="B8698" s="521"/>
      <c r="C8698" s="525"/>
      <c r="D8698" s="521"/>
      <c r="E8698" s="521"/>
      <c r="F8698" s="526"/>
      <c r="G8698" s="521"/>
    </row>
    <row r="8699" spans="1:7">
      <c r="A8699" s="521"/>
      <c r="B8699" s="521"/>
      <c r="C8699" s="525"/>
      <c r="D8699" s="521"/>
      <c r="E8699" s="521"/>
      <c r="F8699" s="526"/>
      <c r="G8699" s="521"/>
    </row>
    <row r="8700" spans="1:7">
      <c r="A8700" s="521"/>
      <c r="B8700" s="521"/>
      <c r="C8700" s="525"/>
      <c r="D8700" s="521"/>
      <c r="E8700" s="521"/>
      <c r="F8700" s="526"/>
      <c r="G8700" s="521"/>
    </row>
    <row r="8701" spans="1:7">
      <c r="A8701" s="521"/>
      <c r="B8701" s="521"/>
      <c r="C8701" s="525"/>
      <c r="D8701" s="521"/>
      <c r="E8701" s="521"/>
      <c r="F8701" s="526"/>
      <c r="G8701" s="521"/>
    </row>
    <row r="8702" spans="1:7">
      <c r="A8702" s="521"/>
      <c r="B8702" s="521"/>
      <c r="C8702" s="525"/>
      <c r="D8702" s="521"/>
      <c r="E8702" s="521"/>
      <c r="F8702" s="526"/>
      <c r="G8702" s="521"/>
    </row>
    <row r="8703" spans="1:7">
      <c r="A8703" s="521"/>
      <c r="B8703" s="521"/>
      <c r="C8703" s="525"/>
      <c r="D8703" s="521"/>
      <c r="E8703" s="521"/>
      <c r="F8703" s="526"/>
      <c r="G8703" s="521"/>
    </row>
    <row r="8704" spans="1:7">
      <c r="A8704" s="521"/>
      <c r="B8704" s="521"/>
      <c r="C8704" s="525"/>
      <c r="D8704" s="521"/>
      <c r="E8704" s="521"/>
      <c r="F8704" s="526"/>
      <c r="G8704" s="521"/>
    </row>
    <row r="8705" spans="1:7">
      <c r="A8705" s="521"/>
      <c r="B8705" s="521"/>
      <c r="C8705" s="525"/>
      <c r="D8705" s="521"/>
      <c r="E8705" s="521"/>
      <c r="F8705" s="526"/>
      <c r="G8705" s="521"/>
    </row>
    <row r="8706" spans="1:7">
      <c r="A8706" s="521"/>
      <c r="B8706" s="521"/>
      <c r="C8706" s="525"/>
      <c r="D8706" s="521"/>
      <c r="E8706" s="521"/>
      <c r="F8706" s="526"/>
      <c r="G8706" s="521"/>
    </row>
    <row r="8707" spans="1:7">
      <c r="A8707" s="521"/>
      <c r="B8707" s="521"/>
      <c r="C8707" s="525"/>
      <c r="D8707" s="521"/>
      <c r="E8707" s="521"/>
      <c r="F8707" s="526"/>
      <c r="G8707" s="521"/>
    </row>
    <row r="8708" spans="1:7">
      <c r="A8708" s="521"/>
      <c r="B8708" s="521"/>
      <c r="C8708" s="525"/>
      <c r="D8708" s="521"/>
      <c r="E8708" s="521"/>
      <c r="F8708" s="526"/>
      <c r="G8708" s="521"/>
    </row>
    <row r="8709" spans="1:7">
      <c r="A8709" s="521"/>
      <c r="B8709" s="521"/>
      <c r="C8709" s="525"/>
      <c r="D8709" s="521"/>
      <c r="E8709" s="521"/>
      <c r="F8709" s="526"/>
      <c r="G8709" s="521"/>
    </row>
    <row r="8710" spans="1:7">
      <c r="A8710" s="521"/>
      <c r="B8710" s="521"/>
      <c r="C8710" s="525"/>
      <c r="D8710" s="521"/>
      <c r="E8710" s="521"/>
      <c r="F8710" s="526"/>
      <c r="G8710" s="521"/>
    </row>
    <row r="8711" spans="1:7">
      <c r="A8711" s="521"/>
      <c r="B8711" s="521"/>
      <c r="C8711" s="525"/>
      <c r="D8711" s="521"/>
      <c r="E8711" s="521"/>
      <c r="F8711" s="526"/>
      <c r="G8711" s="521"/>
    </row>
    <row r="8712" spans="1:7">
      <c r="A8712" s="521"/>
      <c r="B8712" s="521"/>
      <c r="C8712" s="525"/>
      <c r="D8712" s="521"/>
      <c r="E8712" s="521"/>
      <c r="F8712" s="526"/>
      <c r="G8712" s="521"/>
    </row>
    <row r="8713" spans="1:7">
      <c r="A8713" s="521"/>
      <c r="B8713" s="521"/>
      <c r="C8713" s="525"/>
      <c r="D8713" s="521"/>
      <c r="E8713" s="521"/>
      <c r="F8713" s="526"/>
      <c r="G8713" s="521"/>
    </row>
    <row r="8714" spans="1:7">
      <c r="A8714" s="521"/>
      <c r="B8714" s="521"/>
      <c r="C8714" s="525"/>
      <c r="D8714" s="521"/>
      <c r="E8714" s="521"/>
      <c r="F8714" s="526"/>
      <c r="G8714" s="521"/>
    </row>
    <row r="8715" spans="1:7">
      <c r="A8715" s="521"/>
      <c r="B8715" s="521"/>
      <c r="C8715" s="525"/>
      <c r="D8715" s="521"/>
      <c r="E8715" s="521"/>
      <c r="F8715" s="526"/>
      <c r="G8715" s="521"/>
    </row>
    <row r="8716" spans="1:7">
      <c r="A8716" s="521"/>
      <c r="B8716" s="521"/>
      <c r="C8716" s="525"/>
      <c r="D8716" s="521"/>
      <c r="E8716" s="521"/>
      <c r="F8716" s="526"/>
      <c r="G8716" s="521"/>
    </row>
    <row r="8717" spans="1:7">
      <c r="A8717" s="521"/>
      <c r="B8717" s="521"/>
      <c r="C8717" s="525"/>
      <c r="D8717" s="521"/>
      <c r="E8717" s="521"/>
      <c r="F8717" s="526"/>
      <c r="G8717" s="521"/>
    </row>
    <row r="8718" spans="1:7">
      <c r="A8718" s="521"/>
      <c r="B8718" s="521"/>
      <c r="C8718" s="525"/>
      <c r="D8718" s="521"/>
      <c r="E8718" s="521"/>
      <c r="F8718" s="526"/>
      <c r="G8718" s="521"/>
    </row>
    <row r="8719" spans="1:7">
      <c r="A8719" s="521"/>
      <c r="B8719" s="521"/>
      <c r="C8719" s="525"/>
      <c r="D8719" s="521"/>
      <c r="E8719" s="521"/>
      <c r="F8719" s="526"/>
      <c r="G8719" s="521"/>
    </row>
    <row r="8720" spans="1:7">
      <c r="A8720" s="521"/>
      <c r="B8720" s="521"/>
      <c r="C8720" s="525"/>
      <c r="D8720" s="521"/>
      <c r="E8720" s="521"/>
      <c r="F8720" s="526"/>
      <c r="G8720" s="521"/>
    </row>
    <row r="8721" spans="1:7">
      <c r="A8721" s="521"/>
      <c r="B8721" s="521"/>
      <c r="C8721" s="525"/>
      <c r="D8721" s="521"/>
      <c r="E8721" s="521"/>
      <c r="F8721" s="526"/>
      <c r="G8721" s="521"/>
    </row>
    <row r="8722" spans="1:7">
      <c r="A8722" s="521"/>
      <c r="B8722" s="521"/>
      <c r="C8722" s="525"/>
      <c r="D8722" s="521"/>
      <c r="E8722" s="521"/>
      <c r="F8722" s="526"/>
      <c r="G8722" s="521"/>
    </row>
    <row r="8723" spans="1:7">
      <c r="A8723" s="521"/>
      <c r="B8723" s="521"/>
      <c r="C8723" s="525"/>
      <c r="D8723" s="521"/>
      <c r="E8723" s="521"/>
      <c r="F8723" s="526"/>
      <c r="G8723" s="521"/>
    </row>
    <row r="8724" spans="1:7">
      <c r="A8724" s="521"/>
      <c r="B8724" s="521"/>
      <c r="C8724" s="525"/>
      <c r="D8724" s="521"/>
      <c r="E8724" s="521"/>
      <c r="F8724" s="526"/>
      <c r="G8724" s="521"/>
    </row>
    <row r="8725" spans="1:7">
      <c r="A8725" s="521"/>
      <c r="B8725" s="521"/>
      <c r="C8725" s="525"/>
      <c r="D8725" s="521"/>
      <c r="E8725" s="521"/>
      <c r="F8725" s="526"/>
      <c r="G8725" s="521"/>
    </row>
    <row r="8726" spans="1:7">
      <c r="A8726" s="521"/>
      <c r="B8726" s="521"/>
      <c r="C8726" s="525"/>
      <c r="D8726" s="521"/>
      <c r="E8726" s="521"/>
      <c r="F8726" s="526"/>
      <c r="G8726" s="521"/>
    </row>
    <row r="8727" spans="1:7">
      <c r="A8727" s="521"/>
      <c r="B8727" s="521"/>
      <c r="C8727" s="525"/>
      <c r="D8727" s="521"/>
      <c r="E8727" s="521"/>
      <c r="F8727" s="526"/>
      <c r="G8727" s="521"/>
    </row>
    <row r="8728" spans="1:7">
      <c r="A8728" s="521"/>
      <c r="B8728" s="521"/>
      <c r="C8728" s="525"/>
      <c r="D8728" s="521"/>
      <c r="E8728" s="521"/>
      <c r="F8728" s="526"/>
      <c r="G8728" s="521"/>
    </row>
    <row r="8729" spans="1:7">
      <c r="A8729" s="521"/>
      <c r="B8729" s="521"/>
      <c r="C8729" s="525"/>
      <c r="D8729" s="521"/>
      <c r="E8729" s="521"/>
      <c r="F8729" s="526"/>
      <c r="G8729" s="521"/>
    </row>
    <row r="8730" spans="1:7">
      <c r="A8730" s="521"/>
      <c r="B8730" s="521"/>
      <c r="C8730" s="525"/>
      <c r="D8730" s="521"/>
      <c r="E8730" s="521"/>
      <c r="F8730" s="526"/>
      <c r="G8730" s="521"/>
    </row>
    <row r="8731" spans="1:7">
      <c r="A8731" s="521"/>
      <c r="B8731" s="521"/>
      <c r="C8731" s="525"/>
      <c r="D8731" s="521"/>
      <c r="E8731" s="521"/>
      <c r="F8731" s="526"/>
      <c r="G8731" s="521"/>
    </row>
    <row r="8732" spans="1:7">
      <c r="A8732" s="521"/>
      <c r="B8732" s="521"/>
      <c r="C8732" s="525"/>
      <c r="D8732" s="521"/>
      <c r="E8732" s="521"/>
      <c r="F8732" s="526"/>
      <c r="G8732" s="521"/>
    </row>
    <row r="8733" spans="1:7">
      <c r="A8733" s="521"/>
      <c r="B8733" s="521"/>
      <c r="C8733" s="525"/>
      <c r="D8733" s="521"/>
      <c r="E8733" s="521"/>
      <c r="F8733" s="526"/>
      <c r="G8733" s="521"/>
    </row>
    <row r="8734" spans="1:7">
      <c r="A8734" s="521"/>
      <c r="B8734" s="521"/>
      <c r="C8734" s="525"/>
      <c r="D8734" s="521"/>
      <c r="E8734" s="521"/>
      <c r="F8734" s="526"/>
      <c r="G8734" s="521"/>
    </row>
    <row r="8735" spans="1:7">
      <c r="A8735" s="521"/>
      <c r="B8735" s="521"/>
      <c r="C8735" s="525"/>
      <c r="D8735" s="521"/>
      <c r="E8735" s="521"/>
      <c r="F8735" s="526"/>
      <c r="G8735" s="521"/>
    </row>
    <row r="8736" spans="1:7">
      <c r="A8736" s="521"/>
      <c r="B8736" s="521"/>
      <c r="C8736" s="525"/>
      <c r="D8736" s="521"/>
      <c r="E8736" s="521"/>
      <c r="F8736" s="526"/>
      <c r="G8736" s="521"/>
    </row>
    <row r="8737" spans="1:7">
      <c r="A8737" s="521"/>
      <c r="B8737" s="521"/>
      <c r="C8737" s="525"/>
      <c r="D8737" s="521"/>
      <c r="E8737" s="521"/>
      <c r="F8737" s="526"/>
      <c r="G8737" s="521"/>
    </row>
    <row r="8738" spans="1:7">
      <c r="A8738" s="521"/>
      <c r="B8738" s="521"/>
      <c r="C8738" s="525"/>
      <c r="D8738" s="521"/>
      <c r="E8738" s="521"/>
      <c r="F8738" s="526"/>
      <c r="G8738" s="521"/>
    </row>
    <row r="8739" spans="1:7">
      <c r="A8739" s="521"/>
      <c r="B8739" s="521"/>
      <c r="C8739" s="525"/>
      <c r="D8739" s="521"/>
      <c r="E8739" s="521"/>
      <c r="F8739" s="526"/>
      <c r="G8739" s="521"/>
    </row>
    <row r="8740" spans="1:7">
      <c r="A8740" s="521"/>
      <c r="B8740" s="521"/>
      <c r="C8740" s="525"/>
      <c r="D8740" s="521"/>
      <c r="E8740" s="521"/>
      <c r="F8740" s="526"/>
      <c r="G8740" s="521"/>
    </row>
    <row r="8741" spans="1:7">
      <c r="A8741" s="521"/>
      <c r="B8741" s="521"/>
      <c r="C8741" s="525"/>
      <c r="D8741" s="521"/>
      <c r="E8741" s="521"/>
      <c r="F8741" s="526"/>
      <c r="G8741" s="521"/>
    </row>
    <row r="8742" spans="1:7">
      <c r="A8742" s="521"/>
      <c r="B8742" s="521"/>
      <c r="C8742" s="525"/>
      <c r="D8742" s="521"/>
      <c r="E8742" s="521"/>
      <c r="F8742" s="526"/>
      <c r="G8742" s="521"/>
    </row>
    <row r="8743" spans="1:7">
      <c r="A8743" s="521"/>
      <c r="B8743" s="521"/>
      <c r="C8743" s="525"/>
      <c r="D8743" s="521"/>
      <c r="E8743" s="521"/>
      <c r="F8743" s="526"/>
      <c r="G8743" s="521"/>
    </row>
    <row r="8744" spans="1:7">
      <c r="A8744" s="521"/>
      <c r="B8744" s="521"/>
      <c r="C8744" s="525"/>
      <c r="D8744" s="521"/>
      <c r="E8744" s="521"/>
      <c r="F8744" s="526"/>
      <c r="G8744" s="521"/>
    </row>
    <row r="8745" spans="1:7">
      <c r="A8745" s="521"/>
      <c r="B8745" s="521"/>
      <c r="C8745" s="525"/>
      <c r="D8745" s="521"/>
      <c r="E8745" s="521"/>
      <c r="F8745" s="526"/>
      <c r="G8745" s="521"/>
    </row>
    <row r="8746" spans="1:7">
      <c r="A8746" s="521"/>
      <c r="B8746" s="521"/>
      <c r="C8746" s="525"/>
      <c r="D8746" s="521"/>
      <c r="E8746" s="521"/>
      <c r="F8746" s="526"/>
      <c r="G8746" s="521"/>
    </row>
    <row r="8747" spans="1:7">
      <c r="A8747" s="521"/>
      <c r="B8747" s="521"/>
      <c r="C8747" s="525"/>
      <c r="D8747" s="521"/>
      <c r="E8747" s="521"/>
      <c r="F8747" s="526"/>
      <c r="G8747" s="521"/>
    </row>
    <row r="8748" spans="1:7">
      <c r="A8748" s="521"/>
      <c r="B8748" s="521"/>
      <c r="C8748" s="525"/>
      <c r="D8748" s="521"/>
      <c r="E8748" s="521"/>
      <c r="F8748" s="526"/>
      <c r="G8748" s="521"/>
    </row>
    <row r="8749" spans="1:7">
      <c r="A8749" s="521"/>
      <c r="B8749" s="521"/>
      <c r="C8749" s="525"/>
      <c r="D8749" s="521"/>
      <c r="E8749" s="521"/>
      <c r="F8749" s="526"/>
      <c r="G8749" s="521"/>
    </row>
    <row r="8750" spans="1:7">
      <c r="A8750" s="521"/>
      <c r="B8750" s="521"/>
      <c r="C8750" s="525"/>
      <c r="D8750" s="521"/>
      <c r="E8750" s="521"/>
      <c r="F8750" s="526"/>
      <c r="G8750" s="521"/>
    </row>
    <row r="8751" spans="1:7">
      <c r="A8751" s="521"/>
      <c r="B8751" s="521"/>
      <c r="C8751" s="525"/>
      <c r="D8751" s="521"/>
      <c r="E8751" s="521"/>
      <c r="F8751" s="526"/>
      <c r="G8751" s="521"/>
    </row>
    <row r="8752" spans="1:7">
      <c r="A8752" s="521"/>
      <c r="B8752" s="521"/>
      <c r="C8752" s="525"/>
      <c r="D8752" s="521"/>
      <c r="E8752" s="521"/>
      <c r="F8752" s="526"/>
      <c r="G8752" s="521"/>
    </row>
    <row r="8753" spans="1:7">
      <c r="A8753" s="521"/>
      <c r="B8753" s="521"/>
      <c r="C8753" s="525"/>
      <c r="D8753" s="521"/>
      <c r="E8753" s="521"/>
      <c r="F8753" s="526"/>
      <c r="G8753" s="521"/>
    </row>
    <row r="8754" spans="1:7">
      <c r="A8754" s="521"/>
      <c r="B8754" s="521"/>
      <c r="C8754" s="525"/>
      <c r="D8754" s="521"/>
      <c r="E8754" s="521"/>
      <c r="F8754" s="526"/>
      <c r="G8754" s="521"/>
    </row>
    <row r="8755" spans="1:7">
      <c r="A8755" s="521"/>
      <c r="B8755" s="521"/>
      <c r="C8755" s="525"/>
      <c r="D8755" s="521"/>
      <c r="E8755" s="521"/>
      <c r="F8755" s="526"/>
      <c r="G8755" s="521"/>
    </row>
    <row r="8756" spans="1:7">
      <c r="A8756" s="521"/>
      <c r="B8756" s="521"/>
      <c r="C8756" s="525"/>
      <c r="D8756" s="521"/>
      <c r="E8756" s="521"/>
      <c r="F8756" s="526"/>
      <c r="G8756" s="521"/>
    </row>
    <row r="8757" spans="1:7">
      <c r="A8757" s="521"/>
      <c r="B8757" s="521"/>
      <c r="C8757" s="525"/>
      <c r="D8757" s="521"/>
      <c r="E8757" s="521"/>
      <c r="F8757" s="526"/>
      <c r="G8757" s="521"/>
    </row>
    <row r="8758" spans="1:7">
      <c r="A8758" s="521"/>
      <c r="B8758" s="521"/>
      <c r="C8758" s="525"/>
      <c r="D8758" s="521"/>
      <c r="E8758" s="521"/>
      <c r="F8758" s="526"/>
      <c r="G8758" s="521"/>
    </row>
    <row r="8759" spans="1:7">
      <c r="A8759" s="521"/>
      <c r="B8759" s="521"/>
      <c r="C8759" s="525"/>
      <c r="D8759" s="521"/>
      <c r="E8759" s="521"/>
      <c r="F8759" s="526"/>
      <c r="G8759" s="521"/>
    </row>
    <row r="8760" spans="1:7">
      <c r="A8760" s="521"/>
      <c r="B8760" s="521"/>
      <c r="C8760" s="525"/>
      <c r="D8760" s="521"/>
      <c r="E8760" s="521"/>
      <c r="F8760" s="526"/>
      <c r="G8760" s="521"/>
    </row>
    <row r="8761" spans="1:7">
      <c r="A8761" s="521"/>
      <c r="B8761" s="521"/>
      <c r="C8761" s="525"/>
      <c r="D8761" s="521"/>
      <c r="E8761" s="521"/>
      <c r="F8761" s="526"/>
      <c r="G8761" s="521"/>
    </row>
    <row r="8762" spans="1:7">
      <c r="A8762" s="521"/>
      <c r="B8762" s="521"/>
      <c r="C8762" s="525"/>
      <c r="D8762" s="521"/>
      <c r="E8762" s="521"/>
      <c r="F8762" s="526"/>
      <c r="G8762" s="521"/>
    </row>
    <row r="8763" spans="1:7">
      <c r="A8763" s="521"/>
      <c r="B8763" s="521"/>
      <c r="C8763" s="525"/>
      <c r="D8763" s="521"/>
      <c r="E8763" s="521"/>
      <c r="F8763" s="526"/>
      <c r="G8763" s="521"/>
    </row>
    <row r="8764" spans="1:7">
      <c r="A8764" s="521"/>
      <c r="B8764" s="521"/>
      <c r="C8764" s="525"/>
      <c r="D8764" s="521"/>
      <c r="E8764" s="521"/>
      <c r="F8764" s="526"/>
      <c r="G8764" s="521"/>
    </row>
    <row r="8765" spans="1:7">
      <c r="A8765" s="521"/>
      <c r="B8765" s="521"/>
      <c r="C8765" s="525"/>
      <c r="D8765" s="521"/>
      <c r="E8765" s="521"/>
      <c r="F8765" s="526"/>
      <c r="G8765" s="521"/>
    </row>
    <row r="8766" spans="1:7">
      <c r="A8766" s="521"/>
      <c r="B8766" s="521"/>
      <c r="C8766" s="525"/>
      <c r="D8766" s="521"/>
      <c r="E8766" s="521"/>
      <c r="F8766" s="526"/>
      <c r="G8766" s="521"/>
    </row>
    <row r="8767" spans="1:7">
      <c r="A8767" s="521"/>
      <c r="B8767" s="521"/>
      <c r="C8767" s="525"/>
      <c r="D8767" s="521"/>
      <c r="E8767" s="521"/>
      <c r="F8767" s="526"/>
      <c r="G8767" s="521"/>
    </row>
    <row r="8768" spans="1:7">
      <c r="A8768" s="521"/>
      <c r="B8768" s="521"/>
      <c r="C8768" s="525"/>
      <c r="D8768" s="521"/>
      <c r="E8768" s="521"/>
      <c r="F8768" s="526"/>
      <c r="G8768" s="521"/>
    </row>
    <row r="8769" spans="1:7">
      <c r="A8769" s="521"/>
      <c r="B8769" s="521"/>
      <c r="C8769" s="525"/>
      <c r="D8769" s="521"/>
      <c r="E8769" s="521"/>
      <c r="F8769" s="526"/>
      <c r="G8769" s="521"/>
    </row>
    <row r="8770" spans="1:7">
      <c r="A8770" s="521"/>
      <c r="B8770" s="521"/>
      <c r="C8770" s="525"/>
      <c r="D8770" s="521"/>
      <c r="E8770" s="521"/>
      <c r="F8770" s="526"/>
      <c r="G8770" s="521"/>
    </row>
    <row r="8771" spans="1:7">
      <c r="A8771" s="521"/>
      <c r="B8771" s="521"/>
      <c r="C8771" s="525"/>
      <c r="D8771" s="521"/>
      <c r="E8771" s="521"/>
      <c r="F8771" s="526"/>
      <c r="G8771" s="521"/>
    </row>
    <row r="8772" spans="1:7">
      <c r="A8772" s="521"/>
      <c r="B8772" s="521"/>
      <c r="C8772" s="525"/>
      <c r="D8772" s="521"/>
      <c r="E8772" s="521"/>
      <c r="F8772" s="526"/>
      <c r="G8772" s="521"/>
    </row>
    <row r="8773" spans="1:7">
      <c r="A8773" s="521"/>
      <c r="B8773" s="521"/>
      <c r="C8773" s="525"/>
      <c r="D8773" s="521"/>
      <c r="E8773" s="521"/>
      <c r="F8773" s="526"/>
      <c r="G8773" s="521"/>
    </row>
    <row r="8774" spans="1:7">
      <c r="A8774" s="521"/>
      <c r="B8774" s="521"/>
      <c r="C8774" s="525"/>
      <c r="D8774" s="521"/>
      <c r="E8774" s="521"/>
      <c r="F8774" s="526"/>
      <c r="G8774" s="521"/>
    </row>
    <row r="8775" spans="1:7">
      <c r="A8775" s="521"/>
      <c r="B8775" s="521"/>
      <c r="C8775" s="525"/>
      <c r="D8775" s="521"/>
      <c r="E8775" s="521"/>
      <c r="F8775" s="526"/>
      <c r="G8775" s="521"/>
    </row>
    <row r="8776" spans="1:7">
      <c r="A8776" s="521"/>
      <c r="B8776" s="521"/>
      <c r="C8776" s="525"/>
      <c r="D8776" s="521"/>
      <c r="E8776" s="521"/>
      <c r="F8776" s="526"/>
      <c r="G8776" s="521"/>
    </row>
    <row r="8777" spans="1:7">
      <c r="A8777" s="521"/>
      <c r="B8777" s="521"/>
      <c r="C8777" s="525"/>
      <c r="D8777" s="521"/>
      <c r="E8777" s="521"/>
      <c r="F8777" s="526"/>
      <c r="G8777" s="521"/>
    </row>
    <row r="8778" spans="1:7">
      <c r="A8778" s="521"/>
      <c r="B8778" s="521"/>
      <c r="C8778" s="525"/>
      <c r="D8778" s="521"/>
      <c r="E8778" s="521"/>
      <c r="F8778" s="526"/>
      <c r="G8778" s="521"/>
    </row>
    <row r="8779" spans="1:7">
      <c r="A8779" s="521"/>
      <c r="B8779" s="521"/>
      <c r="C8779" s="525"/>
      <c r="D8779" s="521"/>
      <c r="E8779" s="521"/>
      <c r="F8779" s="526"/>
      <c r="G8779" s="521"/>
    </row>
    <row r="8780" spans="1:7">
      <c r="A8780" s="521"/>
      <c r="B8780" s="521"/>
      <c r="C8780" s="525"/>
      <c r="D8780" s="521"/>
      <c r="E8780" s="521"/>
      <c r="F8780" s="526"/>
      <c r="G8780" s="521"/>
    </row>
    <row r="8781" spans="1:7">
      <c r="A8781" s="521"/>
      <c r="B8781" s="521"/>
      <c r="C8781" s="525"/>
      <c r="D8781" s="521"/>
      <c r="E8781" s="521"/>
      <c r="F8781" s="526"/>
      <c r="G8781" s="521"/>
    </row>
    <row r="8782" spans="1:7">
      <c r="A8782" s="521"/>
      <c r="B8782" s="521"/>
      <c r="C8782" s="525"/>
      <c r="D8782" s="521"/>
      <c r="E8782" s="521"/>
      <c r="F8782" s="526"/>
      <c r="G8782" s="521"/>
    </row>
    <row r="8783" spans="1:7">
      <c r="A8783" s="521"/>
      <c r="B8783" s="521"/>
      <c r="C8783" s="525"/>
      <c r="D8783" s="521"/>
      <c r="E8783" s="521"/>
      <c r="F8783" s="526"/>
      <c r="G8783" s="521"/>
    </row>
    <row r="8784" spans="1:7">
      <c r="A8784" s="521"/>
      <c r="B8784" s="521"/>
      <c r="C8784" s="525"/>
      <c r="D8784" s="521"/>
      <c r="E8784" s="521"/>
      <c r="F8784" s="526"/>
      <c r="G8784" s="521"/>
    </row>
    <row r="8785" spans="1:7">
      <c r="A8785" s="521"/>
      <c r="B8785" s="521"/>
      <c r="C8785" s="525"/>
      <c r="D8785" s="521"/>
      <c r="E8785" s="521"/>
      <c r="F8785" s="526"/>
      <c r="G8785" s="521"/>
    </row>
    <row r="8786" spans="1:7">
      <c r="A8786" s="521"/>
      <c r="B8786" s="521"/>
      <c r="C8786" s="525"/>
      <c r="D8786" s="521"/>
      <c r="E8786" s="521"/>
      <c r="F8786" s="526"/>
      <c r="G8786" s="521"/>
    </row>
    <row r="8787" spans="1:7">
      <c r="A8787" s="521"/>
      <c r="B8787" s="521"/>
      <c r="C8787" s="525"/>
      <c r="D8787" s="521"/>
      <c r="E8787" s="521"/>
      <c r="F8787" s="526"/>
      <c r="G8787" s="521"/>
    </row>
    <row r="8788" spans="1:7">
      <c r="A8788" s="521"/>
      <c r="B8788" s="521"/>
      <c r="C8788" s="525"/>
      <c r="D8788" s="521"/>
      <c r="E8788" s="521"/>
      <c r="F8788" s="526"/>
      <c r="G8788" s="521"/>
    </row>
    <row r="8789" spans="1:7">
      <c r="A8789" s="521"/>
      <c r="B8789" s="521"/>
      <c r="C8789" s="525"/>
      <c r="D8789" s="521"/>
      <c r="E8789" s="521"/>
      <c r="F8789" s="526"/>
      <c r="G8789" s="521"/>
    </row>
    <row r="8790" spans="1:7">
      <c r="A8790" s="521"/>
      <c r="B8790" s="521"/>
      <c r="C8790" s="525"/>
      <c r="D8790" s="521"/>
      <c r="E8790" s="521"/>
      <c r="F8790" s="526"/>
      <c r="G8790" s="521"/>
    </row>
    <row r="8791" spans="1:7">
      <c r="A8791" s="521"/>
      <c r="B8791" s="521"/>
      <c r="C8791" s="525"/>
      <c r="D8791" s="521"/>
      <c r="E8791" s="521"/>
      <c r="F8791" s="526"/>
      <c r="G8791" s="521"/>
    </row>
    <row r="8792" spans="1:7">
      <c r="A8792" s="521"/>
      <c r="B8792" s="521"/>
      <c r="C8792" s="525"/>
      <c r="D8792" s="521"/>
      <c r="E8792" s="521"/>
      <c r="F8792" s="526"/>
      <c r="G8792" s="521"/>
    </row>
    <row r="8793" spans="1:7">
      <c r="A8793" s="521"/>
      <c r="B8793" s="521"/>
      <c r="C8793" s="525"/>
      <c r="D8793" s="521"/>
      <c r="E8793" s="521"/>
      <c r="F8793" s="526"/>
      <c r="G8793" s="521"/>
    </row>
    <row r="8794" spans="1:7">
      <c r="A8794" s="521"/>
      <c r="B8794" s="521"/>
      <c r="C8794" s="525"/>
      <c r="D8794" s="521"/>
      <c r="E8794" s="521"/>
      <c r="F8794" s="526"/>
      <c r="G8794" s="521"/>
    </row>
    <row r="8795" spans="1:7">
      <c r="A8795" s="521"/>
      <c r="B8795" s="521"/>
      <c r="C8795" s="525"/>
      <c r="D8795" s="521"/>
      <c r="E8795" s="521"/>
      <c r="F8795" s="526"/>
      <c r="G8795" s="521"/>
    </row>
    <row r="8796" spans="1:7">
      <c r="A8796" s="521"/>
      <c r="B8796" s="521"/>
      <c r="C8796" s="525"/>
      <c r="D8796" s="521"/>
      <c r="E8796" s="521"/>
      <c r="F8796" s="526"/>
      <c r="G8796" s="521"/>
    </row>
    <row r="8797" spans="1:7">
      <c r="A8797" s="521"/>
      <c r="B8797" s="521"/>
      <c r="C8797" s="525"/>
      <c r="D8797" s="521"/>
      <c r="E8797" s="521"/>
      <c r="F8797" s="526"/>
      <c r="G8797" s="521"/>
    </row>
    <row r="8798" spans="1:7">
      <c r="A8798" s="521"/>
      <c r="B8798" s="521"/>
      <c r="C8798" s="525"/>
      <c r="D8798" s="521"/>
      <c r="E8798" s="521"/>
      <c r="F8798" s="526"/>
      <c r="G8798" s="521"/>
    </row>
    <row r="8799" spans="1:7">
      <c r="A8799" s="521"/>
      <c r="B8799" s="521"/>
      <c r="C8799" s="525"/>
      <c r="D8799" s="521"/>
      <c r="E8799" s="521"/>
      <c r="F8799" s="526"/>
      <c r="G8799" s="521"/>
    </row>
    <row r="8800" spans="1:7">
      <c r="A8800" s="521"/>
      <c r="B8800" s="521"/>
      <c r="C8800" s="525"/>
      <c r="D8800" s="521"/>
      <c r="E8800" s="521"/>
      <c r="F8800" s="526"/>
      <c r="G8800" s="521"/>
    </row>
    <row r="8801" spans="1:7">
      <c r="A8801" s="521"/>
      <c r="B8801" s="521"/>
      <c r="C8801" s="525"/>
      <c r="D8801" s="521"/>
      <c r="E8801" s="521"/>
      <c r="F8801" s="526"/>
      <c r="G8801" s="521"/>
    </row>
    <row r="8802" spans="1:7">
      <c r="A8802" s="521"/>
      <c r="B8802" s="521"/>
      <c r="C8802" s="525"/>
      <c r="D8802" s="521"/>
      <c r="E8802" s="521"/>
      <c r="F8802" s="526"/>
      <c r="G8802" s="521"/>
    </row>
    <row r="8803" spans="1:7">
      <c r="A8803" s="521"/>
      <c r="B8803" s="521"/>
      <c r="C8803" s="525"/>
      <c r="D8803" s="521"/>
      <c r="E8803" s="521"/>
      <c r="F8803" s="526"/>
      <c r="G8803" s="521"/>
    </row>
    <row r="8804" spans="1:7">
      <c r="A8804" s="521"/>
      <c r="B8804" s="521"/>
      <c r="C8804" s="525"/>
      <c r="D8804" s="521"/>
      <c r="E8804" s="521"/>
      <c r="F8804" s="526"/>
      <c r="G8804" s="521"/>
    </row>
    <row r="8805" spans="1:7">
      <c r="A8805" s="521"/>
      <c r="B8805" s="521"/>
      <c r="C8805" s="525"/>
      <c r="D8805" s="521"/>
      <c r="E8805" s="521"/>
      <c r="F8805" s="526"/>
      <c r="G8805" s="521"/>
    </row>
    <row r="8806" spans="1:7">
      <c r="A8806" s="521"/>
      <c r="B8806" s="521"/>
      <c r="C8806" s="525"/>
      <c r="D8806" s="521"/>
      <c r="E8806" s="521"/>
      <c r="F8806" s="526"/>
      <c r="G8806" s="521"/>
    </row>
    <row r="8807" spans="1:7">
      <c r="A8807" s="521"/>
      <c r="B8807" s="521"/>
      <c r="C8807" s="525"/>
      <c r="D8807" s="521"/>
      <c r="E8807" s="521"/>
      <c r="F8807" s="526"/>
      <c r="G8807" s="521"/>
    </row>
    <row r="8808" spans="1:7">
      <c r="A8808" s="521"/>
      <c r="B8808" s="521"/>
      <c r="C8808" s="525"/>
      <c r="D8808" s="521"/>
      <c r="E8808" s="521"/>
      <c r="F8808" s="526"/>
      <c r="G8808" s="521"/>
    </row>
    <row r="8809" spans="1:7">
      <c r="A8809" s="521"/>
      <c r="B8809" s="521"/>
      <c r="C8809" s="525"/>
      <c r="D8809" s="521"/>
      <c r="E8809" s="521"/>
      <c r="F8809" s="526"/>
      <c r="G8809" s="521"/>
    </row>
    <row r="8810" spans="1:7">
      <c r="A8810" s="521"/>
      <c r="B8810" s="521"/>
      <c r="C8810" s="525"/>
      <c r="D8810" s="521"/>
      <c r="E8810" s="521"/>
      <c r="F8810" s="526"/>
      <c r="G8810" s="521"/>
    </row>
    <row r="8811" spans="1:7">
      <c r="A8811" s="521"/>
      <c r="B8811" s="521"/>
      <c r="C8811" s="525"/>
      <c r="D8811" s="521"/>
      <c r="E8811" s="521"/>
      <c r="F8811" s="526"/>
      <c r="G8811" s="521"/>
    </row>
    <row r="8812" spans="1:7">
      <c r="A8812" s="521"/>
      <c r="B8812" s="521"/>
      <c r="C8812" s="525"/>
      <c r="D8812" s="521"/>
      <c r="E8812" s="521"/>
      <c r="F8812" s="526"/>
      <c r="G8812" s="521"/>
    </row>
    <row r="8813" spans="1:7">
      <c r="A8813" s="521"/>
      <c r="B8813" s="521"/>
      <c r="C8813" s="525"/>
      <c r="D8813" s="521"/>
      <c r="E8813" s="521"/>
      <c r="F8813" s="526"/>
      <c r="G8813" s="521"/>
    </row>
    <row r="8814" spans="1:7">
      <c r="A8814" s="521"/>
      <c r="B8814" s="521"/>
      <c r="C8814" s="525"/>
      <c r="D8814" s="521"/>
      <c r="E8814" s="521"/>
      <c r="F8814" s="526"/>
      <c r="G8814" s="521"/>
    </row>
    <row r="8815" spans="1:7">
      <c r="A8815" s="521"/>
      <c r="B8815" s="521"/>
      <c r="C8815" s="525"/>
      <c r="D8815" s="521"/>
      <c r="E8815" s="521"/>
      <c r="F8815" s="526"/>
      <c r="G8815" s="521"/>
    </row>
    <row r="8816" spans="1:7">
      <c r="A8816" s="521"/>
      <c r="B8816" s="521"/>
      <c r="C8816" s="525"/>
      <c r="D8816" s="521"/>
      <c r="E8816" s="521"/>
      <c r="F8816" s="526"/>
      <c r="G8816" s="521"/>
    </row>
    <row r="8817" spans="1:7">
      <c r="A8817" s="521"/>
      <c r="B8817" s="521"/>
      <c r="C8817" s="525"/>
      <c r="D8817" s="521"/>
      <c r="E8817" s="521"/>
      <c r="F8817" s="526"/>
      <c r="G8817" s="521"/>
    </row>
    <row r="8818" spans="1:7">
      <c r="A8818" s="521"/>
      <c r="B8818" s="521"/>
      <c r="C8818" s="525"/>
      <c r="D8818" s="521"/>
      <c r="E8818" s="521"/>
      <c r="F8818" s="526"/>
      <c r="G8818" s="521"/>
    </row>
    <row r="8819" spans="1:7">
      <c r="A8819" s="521"/>
      <c r="B8819" s="521"/>
      <c r="C8819" s="525"/>
      <c r="D8819" s="521"/>
      <c r="E8819" s="521"/>
      <c r="F8819" s="526"/>
      <c r="G8819" s="521"/>
    </row>
    <row r="8820" spans="1:7">
      <c r="A8820" s="521"/>
      <c r="B8820" s="521"/>
      <c r="C8820" s="525"/>
      <c r="D8820" s="521"/>
      <c r="E8820" s="521"/>
      <c r="F8820" s="526"/>
      <c r="G8820" s="521"/>
    </row>
    <row r="8821" spans="1:7">
      <c r="A8821" s="521"/>
      <c r="B8821" s="521"/>
      <c r="C8821" s="525"/>
      <c r="D8821" s="521"/>
      <c r="E8821" s="521"/>
      <c r="F8821" s="526"/>
      <c r="G8821" s="521"/>
    </row>
    <row r="8822" spans="1:7">
      <c r="A8822" s="521"/>
      <c r="B8822" s="521"/>
      <c r="C8822" s="525"/>
      <c r="D8822" s="521"/>
      <c r="E8822" s="521"/>
      <c r="F8822" s="526"/>
      <c r="G8822" s="521"/>
    </row>
    <row r="8823" spans="1:7">
      <c r="A8823" s="521"/>
      <c r="B8823" s="521"/>
      <c r="C8823" s="525"/>
      <c r="D8823" s="521"/>
      <c r="E8823" s="521"/>
      <c r="F8823" s="526"/>
      <c r="G8823" s="521"/>
    </row>
    <row r="8824" spans="1:7">
      <c r="A8824" s="521"/>
      <c r="B8824" s="521"/>
      <c r="C8824" s="525"/>
      <c r="D8824" s="521"/>
      <c r="E8824" s="521"/>
      <c r="F8824" s="526"/>
      <c r="G8824" s="521"/>
    </row>
    <row r="8825" spans="1:7">
      <c r="A8825" s="521"/>
      <c r="B8825" s="521"/>
      <c r="C8825" s="525"/>
      <c r="D8825" s="521"/>
      <c r="E8825" s="521"/>
      <c r="F8825" s="526"/>
      <c r="G8825" s="521"/>
    </row>
    <row r="8826" spans="1:7">
      <c r="A8826" s="521"/>
      <c r="B8826" s="521"/>
      <c r="C8826" s="525"/>
      <c r="D8826" s="521"/>
      <c r="E8826" s="521"/>
      <c r="F8826" s="526"/>
      <c r="G8826" s="521"/>
    </row>
    <row r="8827" spans="1:7">
      <c r="A8827" s="521"/>
      <c r="B8827" s="521"/>
      <c r="C8827" s="525"/>
      <c r="D8827" s="521"/>
      <c r="E8827" s="521"/>
      <c r="F8827" s="526"/>
      <c r="G8827" s="521"/>
    </row>
    <row r="8828" spans="1:7">
      <c r="A8828" s="521"/>
      <c r="B8828" s="521"/>
      <c r="C8828" s="525"/>
      <c r="D8828" s="521"/>
      <c r="E8828" s="521"/>
      <c r="F8828" s="526"/>
      <c r="G8828" s="521"/>
    </row>
    <row r="8829" spans="1:7">
      <c r="A8829" s="521"/>
      <c r="B8829" s="521"/>
      <c r="C8829" s="525"/>
      <c r="D8829" s="521"/>
      <c r="E8829" s="521"/>
      <c r="F8829" s="526"/>
      <c r="G8829" s="521"/>
    </row>
    <row r="8830" spans="1:7">
      <c r="A8830" s="521"/>
      <c r="B8830" s="521"/>
      <c r="C8830" s="525"/>
      <c r="D8830" s="521"/>
      <c r="E8830" s="521"/>
      <c r="F8830" s="526"/>
      <c r="G8830" s="521"/>
    </row>
    <row r="8831" spans="1:7">
      <c r="A8831" s="521"/>
      <c r="B8831" s="521"/>
      <c r="C8831" s="525"/>
      <c r="D8831" s="521"/>
      <c r="E8831" s="521"/>
      <c r="F8831" s="526"/>
      <c r="G8831" s="521"/>
    </row>
    <row r="8832" spans="1:7">
      <c r="A8832" s="521"/>
      <c r="B8832" s="521"/>
      <c r="C8832" s="525"/>
      <c r="D8832" s="521"/>
      <c r="E8832" s="521"/>
      <c r="F8832" s="526"/>
      <c r="G8832" s="521"/>
    </row>
    <row r="8833" spans="1:7">
      <c r="A8833" s="521"/>
      <c r="B8833" s="521"/>
      <c r="C8833" s="525"/>
      <c r="D8833" s="521"/>
      <c r="E8833" s="521"/>
      <c r="F8833" s="526"/>
      <c r="G8833" s="521"/>
    </row>
    <row r="8834" spans="1:7">
      <c r="A8834" s="521"/>
      <c r="B8834" s="521"/>
      <c r="C8834" s="525"/>
      <c r="D8834" s="521"/>
      <c r="E8834" s="521"/>
      <c r="F8834" s="526"/>
      <c r="G8834" s="521"/>
    </row>
    <row r="8835" spans="1:7">
      <c r="A8835" s="521"/>
      <c r="B8835" s="521"/>
      <c r="C8835" s="525"/>
      <c r="D8835" s="521"/>
      <c r="E8835" s="521"/>
      <c r="F8835" s="526"/>
      <c r="G8835" s="521"/>
    </row>
    <row r="8836" spans="1:7">
      <c r="A8836" s="521"/>
      <c r="B8836" s="521"/>
      <c r="C8836" s="525"/>
      <c r="D8836" s="521"/>
      <c r="E8836" s="521"/>
      <c r="F8836" s="526"/>
      <c r="G8836" s="521"/>
    </row>
    <row r="8837" spans="1:7">
      <c r="A8837" s="521"/>
      <c r="B8837" s="521"/>
      <c r="C8837" s="525"/>
      <c r="D8837" s="521"/>
      <c r="E8837" s="521"/>
      <c r="F8837" s="526"/>
      <c r="G8837" s="521"/>
    </row>
    <row r="8838" spans="1:7">
      <c r="A8838" s="521"/>
      <c r="B8838" s="521"/>
      <c r="C8838" s="525"/>
      <c r="D8838" s="521"/>
      <c r="E8838" s="521"/>
      <c r="F8838" s="526"/>
      <c r="G8838" s="521"/>
    </row>
    <row r="8839" spans="1:7">
      <c r="A8839" s="521"/>
      <c r="B8839" s="521"/>
      <c r="C8839" s="525"/>
      <c r="D8839" s="521"/>
      <c r="E8839" s="521"/>
      <c r="F8839" s="526"/>
      <c r="G8839" s="521"/>
    </row>
    <row r="8840" spans="1:7">
      <c r="A8840" s="521"/>
      <c r="B8840" s="521"/>
      <c r="C8840" s="525"/>
      <c r="D8840" s="521"/>
      <c r="E8840" s="521"/>
      <c r="F8840" s="526"/>
      <c r="G8840" s="521"/>
    </row>
    <row r="8841" spans="1:7">
      <c r="A8841" s="521"/>
      <c r="B8841" s="521"/>
      <c r="C8841" s="525"/>
      <c r="D8841" s="521"/>
      <c r="E8841" s="521"/>
      <c r="F8841" s="526"/>
      <c r="G8841" s="521"/>
    </row>
    <row r="8842" spans="1:7">
      <c r="A8842" s="521"/>
      <c r="B8842" s="521"/>
      <c r="C8842" s="525"/>
      <c r="D8842" s="521"/>
      <c r="E8842" s="521"/>
      <c r="F8842" s="526"/>
      <c r="G8842" s="521"/>
    </row>
    <row r="8843" spans="1:7">
      <c r="A8843" s="521"/>
      <c r="B8843" s="521"/>
      <c r="C8843" s="525"/>
      <c r="D8843" s="521"/>
      <c r="E8843" s="521"/>
      <c r="F8843" s="526"/>
      <c r="G8843" s="521"/>
    </row>
    <row r="8844" spans="1:7">
      <c r="A8844" s="521"/>
      <c r="B8844" s="521"/>
      <c r="C8844" s="525"/>
      <c r="D8844" s="521"/>
      <c r="E8844" s="521"/>
      <c r="F8844" s="526"/>
      <c r="G8844" s="521"/>
    </row>
    <row r="8845" spans="1:7">
      <c r="A8845" s="521"/>
      <c r="B8845" s="521"/>
      <c r="C8845" s="525"/>
      <c r="D8845" s="521"/>
      <c r="E8845" s="521"/>
      <c r="F8845" s="526"/>
      <c r="G8845" s="521"/>
    </row>
    <row r="8846" spans="1:7">
      <c r="A8846" s="521"/>
      <c r="B8846" s="521"/>
      <c r="C8846" s="525"/>
      <c r="D8846" s="521"/>
      <c r="E8846" s="521"/>
      <c r="F8846" s="526"/>
      <c r="G8846" s="521"/>
    </row>
    <row r="8847" spans="1:7">
      <c r="A8847" s="521"/>
      <c r="B8847" s="521"/>
      <c r="C8847" s="525"/>
      <c r="D8847" s="521"/>
      <c r="E8847" s="521"/>
      <c r="F8847" s="526"/>
      <c r="G8847" s="521"/>
    </row>
    <row r="8848" spans="1:7">
      <c r="A8848" s="521"/>
      <c r="B8848" s="521"/>
      <c r="C8848" s="525"/>
      <c r="D8848" s="521"/>
      <c r="E8848" s="521"/>
      <c r="F8848" s="526"/>
      <c r="G8848" s="521"/>
    </row>
    <row r="8849" spans="1:7">
      <c r="A8849" s="521"/>
      <c r="B8849" s="521"/>
      <c r="C8849" s="525"/>
      <c r="D8849" s="521"/>
      <c r="E8849" s="521"/>
      <c r="F8849" s="526"/>
      <c r="G8849" s="521"/>
    </row>
    <row r="8850" spans="1:7">
      <c r="A8850" s="521"/>
      <c r="B8850" s="521"/>
      <c r="C8850" s="525"/>
      <c r="D8850" s="521"/>
      <c r="E8850" s="521"/>
      <c r="F8850" s="526"/>
      <c r="G8850" s="521"/>
    </row>
    <row r="8851" spans="1:7">
      <c r="A8851" s="521"/>
      <c r="B8851" s="521"/>
      <c r="C8851" s="525"/>
      <c r="D8851" s="521"/>
      <c r="E8851" s="521"/>
      <c r="F8851" s="526"/>
      <c r="G8851" s="521"/>
    </row>
    <row r="8852" spans="1:7">
      <c r="A8852" s="521"/>
      <c r="B8852" s="521"/>
      <c r="C8852" s="525"/>
      <c r="D8852" s="521"/>
      <c r="E8852" s="521"/>
      <c r="F8852" s="526"/>
      <c r="G8852" s="521"/>
    </row>
    <row r="8853" spans="1:7">
      <c r="A8853" s="521"/>
      <c r="B8853" s="521"/>
      <c r="C8853" s="525"/>
      <c r="D8853" s="521"/>
      <c r="E8853" s="521"/>
      <c r="F8853" s="526"/>
      <c r="G8853" s="521"/>
    </row>
    <row r="8854" spans="1:7">
      <c r="A8854" s="521"/>
      <c r="B8854" s="521"/>
      <c r="C8854" s="525"/>
      <c r="D8854" s="521"/>
      <c r="E8854" s="521"/>
      <c r="F8854" s="526"/>
      <c r="G8854" s="521"/>
    </row>
    <row r="8855" spans="1:7">
      <c r="A8855" s="521"/>
      <c r="B8855" s="521"/>
      <c r="C8855" s="525"/>
      <c r="D8855" s="521"/>
      <c r="E8855" s="521"/>
      <c r="F8855" s="526"/>
      <c r="G8855" s="521"/>
    </row>
    <row r="8856" spans="1:7">
      <c r="A8856" s="521"/>
      <c r="B8856" s="521"/>
      <c r="C8856" s="525"/>
      <c r="D8856" s="521"/>
      <c r="E8856" s="521"/>
      <c r="F8856" s="526"/>
      <c r="G8856" s="521"/>
    </row>
    <row r="8857" spans="1:7">
      <c r="A8857" s="521"/>
      <c r="B8857" s="521"/>
      <c r="C8857" s="525"/>
      <c r="D8857" s="521"/>
      <c r="E8857" s="521"/>
      <c r="F8857" s="526"/>
      <c r="G8857" s="521"/>
    </row>
    <row r="8858" spans="1:7">
      <c r="A8858" s="521"/>
      <c r="B8858" s="521"/>
      <c r="C8858" s="525"/>
      <c r="D8858" s="521"/>
      <c r="E8858" s="521"/>
      <c r="F8858" s="526"/>
      <c r="G8858" s="521"/>
    </row>
    <row r="8859" spans="1:7">
      <c r="A8859" s="521"/>
      <c r="B8859" s="521"/>
      <c r="C8859" s="525"/>
      <c r="D8859" s="521"/>
      <c r="E8859" s="521"/>
      <c r="F8859" s="526"/>
      <c r="G8859" s="521"/>
    </row>
    <row r="8860" spans="1:7">
      <c r="A8860" s="521"/>
      <c r="B8860" s="521"/>
      <c r="C8860" s="525"/>
      <c r="D8860" s="521"/>
      <c r="E8860" s="521"/>
      <c r="F8860" s="526"/>
      <c r="G8860" s="521"/>
    </row>
    <row r="8861" spans="1:7">
      <c r="A8861" s="521"/>
      <c r="B8861" s="521"/>
      <c r="C8861" s="525"/>
      <c r="D8861" s="521"/>
      <c r="E8861" s="521"/>
      <c r="F8861" s="526"/>
      <c r="G8861" s="521"/>
    </row>
    <row r="8862" spans="1:7">
      <c r="A8862" s="521"/>
      <c r="B8862" s="521"/>
      <c r="C8862" s="525"/>
      <c r="D8862" s="521"/>
      <c r="E8862" s="521"/>
      <c r="F8862" s="526"/>
      <c r="G8862" s="521"/>
    </row>
    <row r="8863" spans="1:7">
      <c r="A8863" s="521"/>
      <c r="B8863" s="521"/>
      <c r="C8863" s="525"/>
      <c r="D8863" s="521"/>
      <c r="E8863" s="521"/>
      <c r="F8863" s="526"/>
      <c r="G8863" s="521"/>
    </row>
    <row r="8864" spans="1:7">
      <c r="A8864" s="521"/>
      <c r="B8864" s="521"/>
      <c r="C8864" s="525"/>
      <c r="D8864" s="521"/>
      <c r="E8864" s="521"/>
      <c r="F8864" s="526"/>
      <c r="G8864" s="521"/>
    </row>
    <row r="8865" spans="1:7">
      <c r="A8865" s="521"/>
      <c r="B8865" s="521"/>
      <c r="C8865" s="525"/>
      <c r="D8865" s="521"/>
      <c r="E8865" s="521"/>
      <c r="F8865" s="526"/>
      <c r="G8865" s="521"/>
    </row>
    <row r="8866" spans="1:7">
      <c r="A8866" s="521"/>
      <c r="B8866" s="521"/>
      <c r="C8866" s="525"/>
      <c r="D8866" s="521"/>
      <c r="E8866" s="521"/>
      <c r="F8866" s="526"/>
      <c r="G8866" s="521"/>
    </row>
    <row r="8867" spans="1:7">
      <c r="A8867" s="521"/>
      <c r="B8867" s="521"/>
      <c r="C8867" s="525"/>
      <c r="D8867" s="521"/>
      <c r="E8867" s="521"/>
      <c r="F8867" s="526"/>
      <c r="G8867" s="521"/>
    </row>
    <row r="8868" spans="1:7">
      <c r="A8868" s="521"/>
      <c r="B8868" s="521"/>
      <c r="C8868" s="525"/>
      <c r="D8868" s="521"/>
      <c r="E8868" s="521"/>
      <c r="F8868" s="526"/>
      <c r="G8868" s="521"/>
    </row>
    <row r="8869" spans="1:7">
      <c r="A8869" s="521"/>
      <c r="B8869" s="521"/>
      <c r="C8869" s="525"/>
      <c r="D8869" s="521"/>
      <c r="E8869" s="521"/>
      <c r="F8869" s="526"/>
      <c r="G8869" s="521"/>
    </row>
    <row r="8870" spans="1:7">
      <c r="A8870" s="521"/>
      <c r="B8870" s="521"/>
      <c r="C8870" s="525"/>
      <c r="D8870" s="521"/>
      <c r="E8870" s="521"/>
      <c r="F8870" s="526"/>
      <c r="G8870" s="521"/>
    </row>
    <row r="8871" spans="1:7">
      <c r="A8871" s="521"/>
      <c r="B8871" s="521"/>
      <c r="C8871" s="525"/>
      <c r="D8871" s="521"/>
      <c r="E8871" s="521"/>
      <c r="F8871" s="526"/>
      <c r="G8871" s="521"/>
    </row>
    <row r="8872" spans="1:7">
      <c r="A8872" s="521"/>
      <c r="B8872" s="521"/>
      <c r="C8872" s="525"/>
      <c r="D8872" s="521"/>
      <c r="E8872" s="521"/>
      <c r="F8872" s="526"/>
      <c r="G8872" s="521"/>
    </row>
    <row r="8873" spans="1:7">
      <c r="A8873" s="521"/>
      <c r="B8873" s="521"/>
      <c r="C8873" s="525"/>
      <c r="D8873" s="521"/>
      <c r="E8873" s="521"/>
      <c r="F8873" s="526"/>
      <c r="G8873" s="521"/>
    </row>
    <row r="8874" spans="1:7">
      <c r="A8874" s="521"/>
      <c r="B8874" s="521"/>
      <c r="C8874" s="525"/>
      <c r="D8874" s="521"/>
      <c r="E8874" s="521"/>
      <c r="F8874" s="526"/>
      <c r="G8874" s="521"/>
    </row>
    <row r="8875" spans="1:7">
      <c r="A8875" s="521"/>
      <c r="B8875" s="521"/>
      <c r="C8875" s="525"/>
      <c r="D8875" s="521"/>
      <c r="E8875" s="521"/>
      <c r="F8875" s="526"/>
      <c r="G8875" s="521"/>
    </row>
    <row r="8876" spans="1:7">
      <c r="A8876" s="521"/>
      <c r="B8876" s="521"/>
      <c r="C8876" s="525"/>
      <c r="D8876" s="521"/>
      <c r="E8876" s="521"/>
      <c r="F8876" s="526"/>
      <c r="G8876" s="521"/>
    </row>
    <row r="8877" spans="1:7">
      <c r="A8877" s="521"/>
      <c r="B8877" s="521"/>
      <c r="C8877" s="525"/>
      <c r="D8877" s="521"/>
      <c r="E8877" s="521"/>
      <c r="F8877" s="526"/>
      <c r="G8877" s="521"/>
    </row>
    <row r="8878" spans="1:7">
      <c r="A8878" s="521"/>
      <c r="B8878" s="521"/>
      <c r="C8878" s="525"/>
      <c r="D8878" s="521"/>
      <c r="E8878" s="521"/>
      <c r="F8878" s="526"/>
      <c r="G8878" s="521"/>
    </row>
    <row r="8879" spans="1:7">
      <c r="A8879" s="521"/>
      <c r="B8879" s="521"/>
      <c r="C8879" s="525"/>
      <c r="D8879" s="521"/>
      <c r="E8879" s="521"/>
      <c r="F8879" s="526"/>
      <c r="G8879" s="521"/>
    </row>
    <row r="8880" spans="1:7">
      <c r="A8880" s="521"/>
      <c r="B8880" s="521"/>
      <c r="C8880" s="525"/>
      <c r="D8880" s="521"/>
      <c r="E8880" s="521"/>
      <c r="F8880" s="526"/>
      <c r="G8880" s="521"/>
    </row>
    <row r="8881" spans="1:7">
      <c r="A8881" s="521"/>
      <c r="B8881" s="521"/>
      <c r="C8881" s="525"/>
      <c r="D8881" s="521"/>
      <c r="E8881" s="521"/>
      <c r="F8881" s="526"/>
      <c r="G8881" s="521"/>
    </row>
    <row r="8882" spans="1:7">
      <c r="A8882" s="521"/>
      <c r="B8882" s="521"/>
      <c r="C8882" s="525"/>
      <c r="D8882" s="521"/>
      <c r="E8882" s="521"/>
      <c r="F8882" s="526"/>
      <c r="G8882" s="521"/>
    </row>
    <row r="8883" spans="1:7">
      <c r="A8883" s="521"/>
      <c r="B8883" s="521"/>
      <c r="C8883" s="525"/>
      <c r="D8883" s="521"/>
      <c r="E8883" s="521"/>
      <c r="F8883" s="526"/>
      <c r="G8883" s="521"/>
    </row>
    <row r="8884" spans="1:7">
      <c r="A8884" s="521"/>
      <c r="B8884" s="521"/>
      <c r="C8884" s="525"/>
      <c r="D8884" s="521"/>
      <c r="E8884" s="521"/>
      <c r="F8884" s="526"/>
      <c r="G8884" s="521"/>
    </row>
    <row r="8885" spans="1:7">
      <c r="A8885" s="521"/>
      <c r="B8885" s="521"/>
      <c r="C8885" s="525"/>
      <c r="D8885" s="521"/>
      <c r="E8885" s="521"/>
      <c r="F8885" s="526"/>
      <c r="G8885" s="521"/>
    </row>
    <row r="8886" spans="1:7">
      <c r="A8886" s="521"/>
      <c r="B8886" s="521"/>
      <c r="C8886" s="525"/>
      <c r="D8886" s="521"/>
      <c r="E8886" s="521"/>
      <c r="F8886" s="526"/>
      <c r="G8886" s="521"/>
    </row>
    <row r="8887" spans="1:7">
      <c r="A8887" s="521"/>
      <c r="B8887" s="521"/>
      <c r="C8887" s="525"/>
      <c r="D8887" s="521"/>
      <c r="E8887" s="521"/>
      <c r="F8887" s="526"/>
      <c r="G8887" s="521"/>
    </row>
    <row r="8888" spans="1:7">
      <c r="A8888" s="521"/>
      <c r="B8888" s="521"/>
      <c r="C8888" s="525"/>
      <c r="D8888" s="521"/>
      <c r="E8888" s="521"/>
      <c r="F8888" s="526"/>
      <c r="G8888" s="521"/>
    </row>
    <row r="8889" spans="1:7">
      <c r="A8889" s="521"/>
      <c r="B8889" s="521"/>
      <c r="C8889" s="525"/>
      <c r="D8889" s="521"/>
      <c r="E8889" s="521"/>
      <c r="F8889" s="526"/>
      <c r="G8889" s="521"/>
    </row>
    <row r="8890" spans="1:7">
      <c r="A8890" s="521"/>
      <c r="B8890" s="521"/>
      <c r="C8890" s="525"/>
      <c r="D8890" s="521"/>
      <c r="E8890" s="521"/>
      <c r="F8890" s="526"/>
      <c r="G8890" s="521"/>
    </row>
    <row r="8891" spans="1:7">
      <c r="A8891" s="521"/>
      <c r="B8891" s="521"/>
      <c r="C8891" s="525"/>
      <c r="D8891" s="521"/>
      <c r="E8891" s="521"/>
      <c r="F8891" s="526"/>
      <c r="G8891" s="521"/>
    </row>
    <row r="8892" spans="1:7">
      <c r="A8892" s="521"/>
      <c r="B8892" s="521"/>
      <c r="C8892" s="525"/>
      <c r="D8892" s="521"/>
      <c r="E8892" s="521"/>
      <c r="F8892" s="526"/>
      <c r="G8892" s="521"/>
    </row>
    <row r="8893" spans="1:7">
      <c r="A8893" s="521"/>
      <c r="B8893" s="521"/>
      <c r="C8893" s="525"/>
      <c r="D8893" s="521"/>
      <c r="E8893" s="521"/>
      <c r="F8893" s="526"/>
      <c r="G8893" s="521"/>
    </row>
    <row r="8894" spans="1:7">
      <c r="A8894" s="521"/>
      <c r="B8894" s="521"/>
      <c r="C8894" s="525"/>
      <c r="D8894" s="521"/>
      <c r="E8894" s="521"/>
      <c r="F8894" s="526"/>
      <c r="G8894" s="521"/>
    </row>
    <row r="8895" spans="1:7">
      <c r="A8895" s="521"/>
      <c r="B8895" s="521"/>
      <c r="C8895" s="525"/>
      <c r="D8895" s="521"/>
      <c r="E8895" s="521"/>
      <c r="F8895" s="526"/>
      <c r="G8895" s="521"/>
    </row>
    <row r="8896" spans="1:7">
      <c r="A8896" s="521"/>
      <c r="B8896" s="521"/>
      <c r="C8896" s="525"/>
      <c r="D8896" s="521"/>
      <c r="E8896" s="521"/>
      <c r="F8896" s="526"/>
      <c r="G8896" s="521"/>
    </row>
    <row r="8897" spans="1:7">
      <c r="A8897" s="521"/>
      <c r="B8897" s="521"/>
      <c r="C8897" s="525"/>
      <c r="D8897" s="521"/>
      <c r="E8897" s="521"/>
      <c r="F8897" s="526"/>
      <c r="G8897" s="521"/>
    </row>
    <row r="8898" spans="1:7">
      <c r="A8898" s="521"/>
      <c r="B8898" s="521"/>
      <c r="C8898" s="525"/>
      <c r="D8898" s="521"/>
      <c r="E8898" s="521"/>
      <c r="F8898" s="526"/>
      <c r="G8898" s="521"/>
    </row>
    <row r="8899" spans="1:7">
      <c r="A8899" s="521"/>
      <c r="B8899" s="521"/>
      <c r="C8899" s="525"/>
      <c r="D8899" s="521"/>
      <c r="E8899" s="521"/>
      <c r="F8899" s="526"/>
      <c r="G8899" s="521"/>
    </row>
    <row r="8900" spans="1:7">
      <c r="A8900" s="521"/>
      <c r="B8900" s="521"/>
      <c r="C8900" s="525"/>
      <c r="D8900" s="521"/>
      <c r="E8900" s="521"/>
      <c r="F8900" s="526"/>
      <c r="G8900" s="521"/>
    </row>
    <row r="8901" spans="1:7">
      <c r="A8901" s="521"/>
      <c r="B8901" s="521"/>
      <c r="C8901" s="525"/>
      <c r="D8901" s="521"/>
      <c r="E8901" s="521"/>
      <c r="F8901" s="526"/>
      <c r="G8901" s="521"/>
    </row>
    <row r="8902" spans="1:7">
      <c r="A8902" s="521"/>
      <c r="B8902" s="521"/>
      <c r="C8902" s="525"/>
      <c r="D8902" s="521"/>
      <c r="E8902" s="521"/>
      <c r="F8902" s="526"/>
      <c r="G8902" s="521"/>
    </row>
    <row r="8903" spans="1:7">
      <c r="A8903" s="521"/>
      <c r="B8903" s="521"/>
      <c r="C8903" s="525"/>
      <c r="D8903" s="521"/>
      <c r="E8903" s="521"/>
      <c r="F8903" s="526"/>
      <c r="G8903" s="521"/>
    </row>
    <row r="8904" spans="1:7">
      <c r="A8904" s="521"/>
      <c r="B8904" s="521"/>
      <c r="C8904" s="525"/>
      <c r="D8904" s="521"/>
      <c r="E8904" s="521"/>
      <c r="F8904" s="526"/>
      <c r="G8904" s="521"/>
    </row>
    <row r="8905" spans="1:7">
      <c r="A8905" s="521"/>
      <c r="B8905" s="521"/>
      <c r="C8905" s="525"/>
      <c r="D8905" s="521"/>
      <c r="E8905" s="521"/>
      <c r="F8905" s="526"/>
      <c r="G8905" s="521"/>
    </row>
    <row r="8906" spans="1:7">
      <c r="A8906" s="521"/>
      <c r="B8906" s="521"/>
      <c r="C8906" s="525"/>
      <c r="D8906" s="521"/>
      <c r="E8906" s="521"/>
      <c r="F8906" s="526"/>
      <c r="G8906" s="521"/>
    </row>
    <row r="8907" spans="1:7">
      <c r="A8907" s="521"/>
      <c r="B8907" s="521"/>
      <c r="C8907" s="525"/>
      <c r="D8907" s="521"/>
      <c r="E8907" s="521"/>
      <c r="F8907" s="526"/>
      <c r="G8907" s="521"/>
    </row>
    <row r="8908" spans="1:7">
      <c r="A8908" s="521"/>
      <c r="B8908" s="521"/>
      <c r="C8908" s="525"/>
      <c r="D8908" s="521"/>
      <c r="E8908" s="521"/>
      <c r="F8908" s="526"/>
      <c r="G8908" s="521"/>
    </row>
    <row r="8909" spans="1:7">
      <c r="A8909" s="521"/>
      <c r="B8909" s="521"/>
      <c r="C8909" s="525"/>
      <c r="D8909" s="521"/>
      <c r="E8909" s="521"/>
      <c r="F8909" s="526"/>
      <c r="G8909" s="521"/>
    </row>
    <row r="8910" spans="1:7">
      <c r="A8910" s="521"/>
      <c r="B8910" s="521"/>
      <c r="C8910" s="525"/>
      <c r="D8910" s="521"/>
      <c r="E8910" s="521"/>
      <c r="F8910" s="526"/>
      <c r="G8910" s="521"/>
    </row>
    <row r="8911" spans="1:7">
      <c r="A8911" s="521"/>
      <c r="B8911" s="521"/>
      <c r="C8911" s="525"/>
      <c r="D8911" s="521"/>
      <c r="E8911" s="521"/>
      <c r="F8911" s="526"/>
      <c r="G8911" s="521"/>
    </row>
    <row r="8912" spans="1:7">
      <c r="A8912" s="521"/>
      <c r="B8912" s="521"/>
      <c r="C8912" s="525"/>
      <c r="D8912" s="521"/>
      <c r="E8912" s="521"/>
      <c r="F8912" s="526"/>
      <c r="G8912" s="521"/>
    </row>
    <row r="8913" spans="1:7">
      <c r="A8913" s="521"/>
      <c r="B8913" s="521"/>
      <c r="C8913" s="525"/>
      <c r="D8913" s="521"/>
      <c r="E8913" s="521"/>
      <c r="F8913" s="526"/>
      <c r="G8913" s="521"/>
    </row>
    <row r="8914" spans="1:7">
      <c r="A8914" s="521"/>
      <c r="B8914" s="521"/>
      <c r="C8914" s="525"/>
      <c r="D8914" s="521"/>
      <c r="E8914" s="521"/>
      <c r="F8914" s="526"/>
      <c r="G8914" s="521"/>
    </row>
    <row r="8915" spans="1:7">
      <c r="A8915" s="521"/>
      <c r="B8915" s="521"/>
      <c r="C8915" s="525"/>
      <c r="D8915" s="521"/>
      <c r="E8915" s="521"/>
      <c r="F8915" s="526"/>
      <c r="G8915" s="521"/>
    </row>
    <row r="8916" spans="1:7">
      <c r="A8916" s="521"/>
      <c r="B8916" s="521"/>
      <c r="C8916" s="525"/>
      <c r="D8916" s="521"/>
      <c r="E8916" s="521"/>
      <c r="F8916" s="526"/>
      <c r="G8916" s="521"/>
    </row>
    <row r="8917" spans="1:7">
      <c r="A8917" s="521"/>
      <c r="B8917" s="521"/>
      <c r="C8917" s="525"/>
      <c r="D8917" s="521"/>
      <c r="E8917" s="521"/>
      <c r="F8917" s="526"/>
      <c r="G8917" s="521"/>
    </row>
    <row r="8918" spans="1:7">
      <c r="A8918" s="521"/>
      <c r="B8918" s="521"/>
      <c r="C8918" s="525"/>
      <c r="D8918" s="521"/>
      <c r="E8918" s="521"/>
      <c r="F8918" s="526"/>
      <c r="G8918" s="521"/>
    </row>
    <row r="8919" spans="1:7">
      <c r="A8919" s="521"/>
      <c r="B8919" s="521"/>
      <c r="C8919" s="525"/>
      <c r="D8919" s="521"/>
      <c r="E8919" s="521"/>
      <c r="F8919" s="526"/>
      <c r="G8919" s="521"/>
    </row>
    <row r="8920" spans="1:7">
      <c r="A8920" s="521"/>
      <c r="B8920" s="521"/>
      <c r="C8920" s="525"/>
      <c r="D8920" s="521"/>
      <c r="E8920" s="521"/>
      <c r="F8920" s="526"/>
      <c r="G8920" s="521"/>
    </row>
    <row r="8921" spans="1:7">
      <c r="A8921" s="521"/>
      <c r="B8921" s="521"/>
      <c r="C8921" s="525"/>
      <c r="D8921" s="521"/>
      <c r="E8921" s="521"/>
      <c r="F8921" s="526"/>
      <c r="G8921" s="521"/>
    </row>
    <row r="8922" spans="1:7">
      <c r="A8922" s="521"/>
      <c r="B8922" s="521"/>
      <c r="C8922" s="525"/>
      <c r="D8922" s="521"/>
      <c r="E8922" s="521"/>
      <c r="F8922" s="526"/>
      <c r="G8922" s="521"/>
    </row>
    <row r="8923" spans="1:7">
      <c r="A8923" s="521"/>
      <c r="B8923" s="521"/>
      <c r="C8923" s="525"/>
      <c r="D8923" s="521"/>
      <c r="E8923" s="521"/>
      <c r="F8923" s="526"/>
      <c r="G8923" s="521"/>
    </row>
    <row r="8924" spans="1:7">
      <c r="A8924" s="521"/>
      <c r="B8924" s="521"/>
      <c r="C8924" s="525"/>
      <c r="D8924" s="521"/>
      <c r="E8924" s="521"/>
      <c r="F8924" s="526"/>
      <c r="G8924" s="521"/>
    </row>
    <row r="8925" spans="1:7">
      <c r="A8925" s="521"/>
      <c r="B8925" s="521"/>
      <c r="C8925" s="525"/>
      <c r="D8925" s="521"/>
      <c r="E8925" s="521"/>
      <c r="F8925" s="526"/>
      <c r="G8925" s="521"/>
    </row>
    <row r="8926" spans="1:7">
      <c r="A8926" s="521"/>
      <c r="B8926" s="521"/>
      <c r="C8926" s="525"/>
      <c r="D8926" s="521"/>
      <c r="E8926" s="521"/>
      <c r="F8926" s="526"/>
      <c r="G8926" s="521"/>
    </row>
    <row r="8927" spans="1:7">
      <c r="A8927" s="521"/>
      <c r="B8927" s="521"/>
      <c r="C8927" s="525"/>
      <c r="D8927" s="521"/>
      <c r="E8927" s="521"/>
      <c r="F8927" s="526"/>
      <c r="G8927" s="521"/>
    </row>
    <row r="8928" spans="1:7">
      <c r="A8928" s="521"/>
      <c r="B8928" s="521"/>
      <c r="C8928" s="525"/>
      <c r="D8928" s="521"/>
      <c r="E8928" s="521"/>
      <c r="F8928" s="526"/>
      <c r="G8928" s="521"/>
    </row>
    <row r="8929" spans="1:7">
      <c r="A8929" s="521"/>
      <c r="B8929" s="521"/>
      <c r="C8929" s="525"/>
      <c r="D8929" s="521"/>
      <c r="E8929" s="521"/>
      <c r="F8929" s="526"/>
      <c r="G8929" s="521"/>
    </row>
    <row r="8930" spans="1:7">
      <c r="A8930" s="521"/>
      <c r="B8930" s="521"/>
      <c r="C8930" s="525"/>
      <c r="D8930" s="521"/>
      <c r="E8930" s="521"/>
      <c r="F8930" s="526"/>
      <c r="G8930" s="521"/>
    </row>
    <row r="8931" spans="1:7">
      <c r="A8931" s="521"/>
      <c r="B8931" s="521"/>
      <c r="C8931" s="525"/>
      <c r="D8931" s="521"/>
      <c r="E8931" s="521"/>
      <c r="F8931" s="526"/>
      <c r="G8931" s="521"/>
    </row>
    <row r="8932" spans="1:7">
      <c r="A8932" s="521"/>
      <c r="B8932" s="521"/>
      <c r="C8932" s="525"/>
      <c r="D8932" s="521"/>
      <c r="E8932" s="521"/>
      <c r="F8932" s="526"/>
      <c r="G8932" s="521"/>
    </row>
    <row r="8933" spans="1:7">
      <c r="A8933" s="521"/>
      <c r="B8933" s="521"/>
      <c r="C8933" s="525"/>
      <c r="D8933" s="521"/>
      <c r="E8933" s="521"/>
      <c r="F8933" s="526"/>
      <c r="G8933" s="521"/>
    </row>
    <row r="8934" spans="1:7">
      <c r="A8934" s="521"/>
      <c r="B8934" s="521"/>
      <c r="C8934" s="525"/>
      <c r="D8934" s="521"/>
      <c r="E8934" s="521"/>
      <c r="F8934" s="526"/>
      <c r="G8934" s="521"/>
    </row>
    <row r="8935" spans="1:7">
      <c r="A8935" s="521"/>
      <c r="B8935" s="521"/>
      <c r="C8935" s="525"/>
      <c r="D8935" s="521"/>
      <c r="E8935" s="521"/>
      <c r="F8935" s="526"/>
      <c r="G8935" s="521"/>
    </row>
    <row r="8936" spans="1:7">
      <c r="A8936" s="521"/>
      <c r="B8936" s="521"/>
      <c r="C8936" s="525"/>
      <c r="D8936" s="521"/>
      <c r="E8936" s="521"/>
      <c r="F8936" s="526"/>
      <c r="G8936" s="521"/>
    </row>
    <row r="8937" spans="1:7">
      <c r="A8937" s="521"/>
      <c r="B8937" s="521"/>
      <c r="C8937" s="525"/>
      <c r="D8937" s="521"/>
      <c r="E8937" s="521"/>
      <c r="F8937" s="526"/>
      <c r="G8937" s="521"/>
    </row>
    <row r="8938" spans="1:7">
      <c r="A8938" s="521"/>
      <c r="B8938" s="521"/>
      <c r="C8938" s="525"/>
      <c r="D8938" s="521"/>
      <c r="E8938" s="521"/>
      <c r="F8938" s="526"/>
      <c r="G8938" s="521"/>
    </row>
    <row r="8939" spans="1:7">
      <c r="A8939" s="521"/>
      <c r="B8939" s="521"/>
      <c r="C8939" s="525"/>
      <c r="D8939" s="521"/>
      <c r="E8939" s="521"/>
      <c r="F8939" s="526"/>
      <c r="G8939" s="521"/>
    </row>
    <row r="8940" spans="1:7">
      <c r="A8940" s="521"/>
      <c r="B8940" s="521"/>
      <c r="C8940" s="525"/>
      <c r="D8940" s="521"/>
      <c r="E8940" s="521"/>
      <c r="F8940" s="526"/>
      <c r="G8940" s="521"/>
    </row>
    <row r="8941" spans="1:7">
      <c r="A8941" s="521"/>
      <c r="B8941" s="521"/>
      <c r="C8941" s="525"/>
      <c r="D8941" s="521"/>
      <c r="E8941" s="521"/>
      <c r="F8941" s="526"/>
      <c r="G8941" s="521"/>
    </row>
    <row r="8942" spans="1:7">
      <c r="A8942" s="521"/>
      <c r="B8942" s="521"/>
      <c r="C8942" s="525"/>
      <c r="D8942" s="521"/>
      <c r="E8942" s="521"/>
      <c r="F8942" s="526"/>
      <c r="G8942" s="521"/>
    </row>
    <row r="8943" spans="1:7">
      <c r="A8943" s="521"/>
      <c r="B8943" s="521"/>
      <c r="C8943" s="525"/>
      <c r="D8943" s="521"/>
      <c r="E8943" s="521"/>
      <c r="F8943" s="526"/>
      <c r="G8943" s="521"/>
    </row>
    <row r="8944" spans="1:7">
      <c r="A8944" s="521"/>
      <c r="B8944" s="521"/>
      <c r="C8944" s="525"/>
      <c r="D8944" s="521"/>
      <c r="E8944" s="521"/>
      <c r="F8944" s="526"/>
      <c r="G8944" s="521"/>
    </row>
    <row r="8945" spans="1:7">
      <c r="A8945" s="521"/>
      <c r="B8945" s="521"/>
      <c r="C8945" s="525"/>
      <c r="D8945" s="521"/>
      <c r="E8945" s="521"/>
      <c r="F8945" s="526"/>
      <c r="G8945" s="521"/>
    </row>
    <row r="8946" spans="1:7">
      <c r="A8946" s="521"/>
      <c r="B8946" s="521"/>
      <c r="C8946" s="525"/>
      <c r="D8946" s="521"/>
      <c r="E8946" s="521"/>
      <c r="F8946" s="526"/>
      <c r="G8946" s="521"/>
    </row>
    <row r="8947" spans="1:7">
      <c r="A8947" s="521"/>
      <c r="B8947" s="521"/>
      <c r="C8947" s="525"/>
      <c r="D8947" s="521"/>
      <c r="E8947" s="521"/>
      <c r="F8947" s="526"/>
      <c r="G8947" s="521"/>
    </row>
    <row r="8948" spans="1:7">
      <c r="A8948" s="521"/>
      <c r="B8948" s="521"/>
      <c r="C8948" s="525"/>
      <c r="D8948" s="521"/>
      <c r="E8948" s="521"/>
      <c r="F8948" s="526"/>
      <c r="G8948" s="521"/>
    </row>
    <row r="8949" spans="1:7">
      <c r="A8949" s="521"/>
      <c r="B8949" s="521"/>
      <c r="C8949" s="525"/>
      <c r="D8949" s="521"/>
      <c r="E8949" s="521"/>
      <c r="F8949" s="526"/>
      <c r="G8949" s="521"/>
    </row>
    <row r="8950" spans="1:7">
      <c r="A8950" s="521"/>
      <c r="B8950" s="521"/>
      <c r="C8950" s="525"/>
      <c r="D8950" s="521"/>
      <c r="E8950" s="521"/>
      <c r="F8950" s="526"/>
      <c r="G8950" s="521"/>
    </row>
    <row r="8951" spans="1:7">
      <c r="A8951" s="521"/>
      <c r="B8951" s="521"/>
      <c r="C8951" s="525"/>
      <c r="D8951" s="521"/>
      <c r="E8951" s="521"/>
      <c r="F8951" s="526"/>
      <c r="G8951" s="521"/>
    </row>
    <row r="8952" spans="1:7">
      <c r="A8952" s="521"/>
      <c r="B8952" s="521"/>
      <c r="C8952" s="525"/>
      <c r="D8952" s="521"/>
      <c r="E8952" s="521"/>
      <c r="F8952" s="526"/>
      <c r="G8952" s="521"/>
    </row>
    <row r="8953" spans="1:7">
      <c r="A8953" s="521"/>
      <c r="B8953" s="521"/>
      <c r="C8953" s="525"/>
      <c r="D8953" s="521"/>
      <c r="E8953" s="521"/>
      <c r="F8953" s="526"/>
      <c r="G8953" s="521"/>
    </row>
    <row r="8954" spans="1:7">
      <c r="A8954" s="521"/>
      <c r="B8954" s="521"/>
      <c r="C8954" s="525"/>
      <c r="D8954" s="521"/>
      <c r="E8954" s="521"/>
      <c r="F8954" s="526"/>
      <c r="G8954" s="521"/>
    </row>
    <row r="8955" spans="1:7">
      <c r="A8955" s="521"/>
      <c r="B8955" s="521"/>
      <c r="C8955" s="525"/>
      <c r="D8955" s="521"/>
      <c r="E8955" s="521"/>
      <c r="F8955" s="526"/>
      <c r="G8955" s="521"/>
    </row>
    <row r="8956" spans="1:7">
      <c r="A8956" s="521"/>
      <c r="B8956" s="521"/>
      <c r="C8956" s="525"/>
      <c r="D8956" s="521"/>
      <c r="E8956" s="521"/>
      <c r="F8956" s="526"/>
      <c r="G8956" s="521"/>
    </row>
    <row r="8957" spans="1:7">
      <c r="A8957" s="521"/>
      <c r="B8957" s="521"/>
      <c r="C8957" s="525"/>
      <c r="D8957" s="521"/>
      <c r="E8957" s="521"/>
      <c r="F8957" s="526"/>
      <c r="G8957" s="521"/>
    </row>
    <row r="8958" spans="1:7">
      <c r="A8958" s="521"/>
      <c r="B8958" s="521"/>
      <c r="C8958" s="525"/>
      <c r="D8958" s="521"/>
      <c r="E8958" s="521"/>
      <c r="F8958" s="526"/>
      <c r="G8958" s="521"/>
    </row>
    <row r="8959" spans="1:7">
      <c r="A8959" s="521"/>
      <c r="B8959" s="521"/>
      <c r="C8959" s="525"/>
      <c r="D8959" s="521"/>
      <c r="E8959" s="521"/>
      <c r="F8959" s="526"/>
      <c r="G8959" s="521"/>
    </row>
    <row r="8960" spans="1:7">
      <c r="A8960" s="521"/>
      <c r="B8960" s="521"/>
      <c r="C8960" s="525"/>
      <c r="D8960" s="521"/>
      <c r="E8960" s="521"/>
      <c r="F8960" s="526"/>
      <c r="G8960" s="521"/>
    </row>
    <row r="8961" spans="1:7">
      <c r="A8961" s="521"/>
      <c r="B8961" s="521"/>
      <c r="C8961" s="525"/>
      <c r="D8961" s="521"/>
      <c r="E8961" s="521"/>
      <c r="F8961" s="526"/>
      <c r="G8961" s="521"/>
    </row>
    <row r="8962" spans="1:7">
      <c r="A8962" s="521"/>
      <c r="B8962" s="521"/>
      <c r="C8962" s="525"/>
      <c r="D8962" s="521"/>
      <c r="E8962" s="521"/>
      <c r="F8962" s="526"/>
      <c r="G8962" s="521"/>
    </row>
    <row r="8963" spans="1:7">
      <c r="A8963" s="521"/>
      <c r="B8963" s="521"/>
      <c r="C8963" s="525"/>
      <c r="D8963" s="521"/>
      <c r="E8963" s="521"/>
      <c r="F8963" s="526"/>
      <c r="G8963" s="521"/>
    </row>
    <row r="8964" spans="1:7">
      <c r="A8964" s="521"/>
      <c r="B8964" s="521"/>
      <c r="C8964" s="525"/>
      <c r="D8964" s="521"/>
      <c r="E8964" s="521"/>
      <c r="F8964" s="526"/>
      <c r="G8964" s="521"/>
    </row>
    <row r="8965" spans="1:7">
      <c r="A8965" s="521"/>
      <c r="B8965" s="521"/>
      <c r="C8965" s="525"/>
      <c r="D8965" s="521"/>
      <c r="E8965" s="521"/>
      <c r="F8965" s="526"/>
      <c r="G8965" s="521"/>
    </row>
    <row r="8966" spans="1:7">
      <c r="A8966" s="521"/>
      <c r="B8966" s="521"/>
      <c r="C8966" s="525"/>
      <c r="D8966" s="521"/>
      <c r="E8966" s="521"/>
      <c r="F8966" s="526"/>
      <c r="G8966" s="521"/>
    </row>
    <row r="8967" spans="1:7">
      <c r="A8967" s="521"/>
      <c r="B8967" s="521"/>
      <c r="C8967" s="525"/>
      <c r="D8967" s="521"/>
      <c r="E8967" s="521"/>
      <c r="F8967" s="526"/>
      <c r="G8967" s="521"/>
    </row>
    <row r="8968" spans="1:7">
      <c r="A8968" s="521"/>
      <c r="B8968" s="521"/>
      <c r="C8968" s="525"/>
      <c r="D8968" s="521"/>
      <c r="E8968" s="521"/>
      <c r="F8968" s="526"/>
      <c r="G8968" s="521"/>
    </row>
    <row r="8969" spans="1:7">
      <c r="A8969" s="521"/>
      <c r="B8969" s="521"/>
      <c r="C8969" s="525"/>
      <c r="D8969" s="521"/>
      <c r="E8969" s="521"/>
      <c r="F8969" s="526"/>
      <c r="G8969" s="521"/>
    </row>
    <row r="8970" spans="1:7">
      <c r="A8970" s="521"/>
      <c r="B8970" s="521"/>
      <c r="C8970" s="525"/>
      <c r="D8970" s="521"/>
      <c r="E8970" s="521"/>
      <c r="F8970" s="526"/>
      <c r="G8970" s="521"/>
    </row>
    <row r="8971" spans="1:7">
      <c r="A8971" s="521"/>
      <c r="B8971" s="521"/>
      <c r="C8971" s="525"/>
      <c r="D8971" s="521"/>
      <c r="E8971" s="521"/>
      <c r="F8971" s="526"/>
      <c r="G8971" s="521"/>
    </row>
    <row r="8972" spans="1:7">
      <c r="A8972" s="521"/>
      <c r="B8972" s="521"/>
      <c r="C8972" s="525"/>
      <c r="D8972" s="521"/>
      <c r="E8972" s="521"/>
      <c r="F8972" s="526"/>
      <c r="G8972" s="521"/>
    </row>
    <row r="8973" spans="1:7">
      <c r="A8973" s="521"/>
      <c r="B8973" s="521"/>
      <c r="C8973" s="525"/>
      <c r="D8973" s="521"/>
      <c r="E8973" s="521"/>
      <c r="F8973" s="526"/>
      <c r="G8973" s="521"/>
    </row>
    <row r="8974" spans="1:7">
      <c r="A8974" s="521"/>
      <c r="B8974" s="521"/>
      <c r="C8974" s="525"/>
      <c r="D8974" s="521"/>
      <c r="E8974" s="521"/>
      <c r="F8974" s="526"/>
      <c r="G8974" s="521"/>
    </row>
    <row r="8975" spans="1:7">
      <c r="A8975" s="521"/>
      <c r="B8975" s="521"/>
      <c r="C8975" s="525"/>
      <c r="D8975" s="521"/>
      <c r="E8975" s="521"/>
      <c r="F8975" s="526"/>
      <c r="G8975" s="521"/>
    </row>
    <row r="8976" spans="1:7">
      <c r="A8976" s="521"/>
      <c r="B8976" s="521"/>
      <c r="C8976" s="525"/>
      <c r="D8976" s="521"/>
      <c r="E8976" s="521"/>
      <c r="F8976" s="526"/>
      <c r="G8976" s="521"/>
    </row>
    <row r="8977" spans="1:7">
      <c r="A8977" s="521"/>
      <c r="B8977" s="521"/>
      <c r="C8977" s="525"/>
      <c r="D8977" s="521"/>
      <c r="E8977" s="521"/>
      <c r="F8977" s="526"/>
      <c r="G8977" s="521"/>
    </row>
    <row r="8978" spans="1:7">
      <c r="A8978" s="521"/>
      <c r="B8978" s="521"/>
      <c r="C8978" s="525"/>
      <c r="D8978" s="521"/>
      <c r="E8978" s="521"/>
      <c r="F8978" s="526"/>
      <c r="G8978" s="521"/>
    </row>
    <row r="8979" spans="1:7">
      <c r="A8979" s="521"/>
      <c r="B8979" s="521"/>
      <c r="C8979" s="525"/>
      <c r="D8979" s="521"/>
      <c r="E8979" s="521"/>
      <c r="F8979" s="526"/>
      <c r="G8979" s="521"/>
    </row>
    <row r="8980" spans="1:7">
      <c r="A8980" s="521"/>
      <c r="B8980" s="521"/>
      <c r="C8980" s="525"/>
      <c r="D8980" s="521"/>
      <c r="E8980" s="521"/>
      <c r="F8980" s="526"/>
      <c r="G8980" s="521"/>
    </row>
    <row r="8981" spans="1:7">
      <c r="A8981" s="521"/>
      <c r="B8981" s="521"/>
      <c r="C8981" s="525"/>
      <c r="D8981" s="521"/>
      <c r="E8981" s="521"/>
      <c r="F8981" s="526"/>
      <c r="G8981" s="521"/>
    </row>
    <row r="8982" spans="1:7">
      <c r="A8982" s="521"/>
      <c r="B8982" s="521"/>
      <c r="C8982" s="525"/>
      <c r="D8982" s="521"/>
      <c r="E8982" s="521"/>
      <c r="F8982" s="526"/>
      <c r="G8982" s="521"/>
    </row>
    <row r="8983" spans="1:7">
      <c r="A8983" s="521"/>
      <c r="B8983" s="521"/>
      <c r="C8983" s="525"/>
      <c r="D8983" s="521"/>
      <c r="E8983" s="521"/>
      <c r="F8983" s="526"/>
      <c r="G8983" s="521"/>
    </row>
    <row r="8984" spans="1:7">
      <c r="A8984" s="521"/>
      <c r="B8984" s="521"/>
      <c r="C8984" s="525"/>
      <c r="D8984" s="521"/>
      <c r="E8984" s="521"/>
      <c r="F8984" s="526"/>
      <c r="G8984" s="521"/>
    </row>
    <row r="8985" spans="1:7">
      <c r="A8985" s="521"/>
      <c r="B8985" s="521"/>
      <c r="C8985" s="525"/>
      <c r="D8985" s="521"/>
      <c r="E8985" s="521"/>
      <c r="F8985" s="526"/>
      <c r="G8985" s="521"/>
    </row>
    <row r="8986" spans="1:7">
      <c r="A8986" s="521"/>
      <c r="B8986" s="521"/>
      <c r="C8986" s="525"/>
      <c r="D8986" s="521"/>
      <c r="E8986" s="521"/>
      <c r="F8986" s="526"/>
      <c r="G8986" s="521"/>
    </row>
    <row r="8987" spans="1:7">
      <c r="A8987" s="521"/>
      <c r="B8987" s="521"/>
      <c r="C8987" s="525"/>
      <c r="D8987" s="521"/>
      <c r="E8987" s="521"/>
      <c r="F8987" s="526"/>
      <c r="G8987" s="521"/>
    </row>
    <row r="8988" spans="1:7">
      <c r="A8988" s="521"/>
      <c r="B8988" s="521"/>
      <c r="C8988" s="525"/>
      <c r="D8988" s="521"/>
      <c r="E8988" s="521"/>
      <c r="F8988" s="526"/>
      <c r="G8988" s="521"/>
    </row>
    <row r="8989" spans="1:7">
      <c r="A8989" s="521"/>
      <c r="B8989" s="521"/>
      <c r="C8989" s="525"/>
      <c r="D8989" s="521"/>
      <c r="E8989" s="521"/>
      <c r="F8989" s="526"/>
      <c r="G8989" s="521"/>
    </row>
    <row r="8990" spans="1:7">
      <c r="A8990" s="521"/>
      <c r="B8990" s="521"/>
      <c r="C8990" s="525"/>
      <c r="D8990" s="521"/>
      <c r="E8990" s="521"/>
      <c r="F8990" s="526"/>
      <c r="G8990" s="521"/>
    </row>
    <row r="8991" spans="1:7">
      <c r="A8991" s="521"/>
      <c r="B8991" s="521"/>
      <c r="C8991" s="525"/>
      <c r="D8991" s="521"/>
      <c r="E8991" s="521"/>
      <c r="F8991" s="526"/>
      <c r="G8991" s="521"/>
    </row>
    <row r="8992" spans="1:7">
      <c r="A8992" s="521"/>
      <c r="B8992" s="521"/>
      <c r="C8992" s="525"/>
      <c r="D8992" s="521"/>
      <c r="E8992" s="521"/>
      <c r="F8992" s="526"/>
      <c r="G8992" s="521"/>
    </row>
    <row r="8993" spans="1:7">
      <c r="A8993" s="521"/>
      <c r="B8993" s="521"/>
      <c r="C8993" s="525"/>
      <c r="D8993" s="521"/>
      <c r="E8993" s="521"/>
      <c r="F8993" s="526"/>
      <c r="G8993" s="521"/>
    </row>
    <row r="8994" spans="1:7">
      <c r="A8994" s="521"/>
      <c r="B8994" s="521"/>
      <c r="C8994" s="525"/>
      <c r="D8994" s="521"/>
      <c r="E8994" s="521"/>
      <c r="F8994" s="526"/>
      <c r="G8994" s="521"/>
    </row>
    <row r="8995" spans="1:7">
      <c r="A8995" s="521"/>
      <c r="B8995" s="521"/>
      <c r="C8995" s="525"/>
      <c r="D8995" s="521"/>
      <c r="E8995" s="521"/>
      <c r="F8995" s="526"/>
      <c r="G8995" s="521"/>
    </row>
    <row r="8996" spans="1:7">
      <c r="A8996" s="521"/>
      <c r="B8996" s="521"/>
      <c r="C8996" s="525"/>
      <c r="D8996" s="521"/>
      <c r="E8996" s="521"/>
      <c r="F8996" s="526"/>
      <c r="G8996" s="521"/>
    </row>
    <row r="8997" spans="1:7">
      <c r="A8997" s="521"/>
      <c r="B8997" s="521"/>
      <c r="C8997" s="525"/>
      <c r="D8997" s="521"/>
      <c r="E8997" s="521"/>
      <c r="F8997" s="526"/>
      <c r="G8997" s="521"/>
    </row>
    <row r="8998" spans="1:7">
      <c r="A8998" s="521"/>
      <c r="B8998" s="521"/>
      <c r="C8998" s="525"/>
      <c r="D8998" s="521"/>
      <c r="E8998" s="521"/>
      <c r="F8998" s="526"/>
      <c r="G8998" s="521"/>
    </row>
    <row r="8999" spans="1:7">
      <c r="A8999" s="521"/>
      <c r="B8999" s="521"/>
      <c r="C8999" s="525"/>
      <c r="D8999" s="521"/>
      <c r="E8999" s="521"/>
      <c r="F8999" s="526"/>
      <c r="G8999" s="521"/>
    </row>
    <row r="9000" spans="1:7">
      <c r="A9000" s="521"/>
      <c r="B9000" s="521"/>
      <c r="C9000" s="525"/>
      <c r="D9000" s="521"/>
      <c r="E9000" s="521"/>
      <c r="F9000" s="526"/>
      <c r="G9000" s="521"/>
    </row>
    <row r="9001" spans="1:7">
      <c r="A9001" s="521"/>
      <c r="B9001" s="521"/>
      <c r="C9001" s="525"/>
      <c r="D9001" s="521"/>
      <c r="E9001" s="521"/>
      <c r="F9001" s="526"/>
      <c r="G9001" s="521"/>
    </row>
    <row r="9002" spans="1:7">
      <c r="A9002" s="521"/>
      <c r="B9002" s="521"/>
      <c r="C9002" s="525"/>
      <c r="D9002" s="521"/>
      <c r="E9002" s="521"/>
      <c r="F9002" s="526"/>
      <c r="G9002" s="521"/>
    </row>
    <row r="9003" spans="1:7">
      <c r="A9003" s="521"/>
      <c r="B9003" s="521"/>
      <c r="C9003" s="525"/>
      <c r="D9003" s="521"/>
      <c r="E9003" s="521"/>
      <c r="F9003" s="526"/>
      <c r="G9003" s="521"/>
    </row>
    <row r="9004" spans="1:7">
      <c r="A9004" s="521"/>
      <c r="B9004" s="521"/>
      <c r="C9004" s="525"/>
      <c r="D9004" s="521"/>
      <c r="E9004" s="521"/>
      <c r="F9004" s="526"/>
      <c r="G9004" s="521"/>
    </row>
    <row r="9005" spans="1:7">
      <c r="A9005" s="521"/>
      <c r="B9005" s="521"/>
      <c r="C9005" s="525"/>
      <c r="D9005" s="521"/>
      <c r="E9005" s="521"/>
      <c r="F9005" s="526"/>
      <c r="G9005" s="521"/>
    </row>
    <row r="9006" spans="1:7">
      <c r="A9006" s="521"/>
      <c r="B9006" s="521"/>
      <c r="C9006" s="525"/>
      <c r="D9006" s="521"/>
      <c r="E9006" s="521"/>
      <c r="F9006" s="526"/>
      <c r="G9006" s="521"/>
    </row>
    <row r="9007" spans="1:7">
      <c r="A9007" s="521"/>
      <c r="B9007" s="521"/>
      <c r="C9007" s="525"/>
      <c r="D9007" s="521"/>
      <c r="E9007" s="521"/>
      <c r="F9007" s="526"/>
      <c r="G9007" s="521"/>
    </row>
    <row r="9008" spans="1:7">
      <c r="A9008" s="521"/>
      <c r="B9008" s="521"/>
      <c r="C9008" s="525"/>
      <c r="D9008" s="521"/>
      <c r="E9008" s="521"/>
      <c r="F9008" s="526"/>
      <c r="G9008" s="521"/>
    </row>
    <row r="9009" spans="1:7">
      <c r="A9009" s="521"/>
      <c r="B9009" s="521"/>
      <c r="C9009" s="525"/>
      <c r="D9009" s="521"/>
      <c r="E9009" s="521"/>
      <c r="F9009" s="526"/>
      <c r="G9009" s="521"/>
    </row>
    <row r="9010" spans="1:7">
      <c r="A9010" s="521"/>
      <c r="B9010" s="521"/>
      <c r="C9010" s="525"/>
      <c r="D9010" s="521"/>
      <c r="E9010" s="521"/>
      <c r="F9010" s="526"/>
      <c r="G9010" s="521"/>
    </row>
    <row r="9011" spans="1:7">
      <c r="A9011" s="521"/>
      <c r="B9011" s="521"/>
      <c r="C9011" s="525"/>
      <c r="D9011" s="521"/>
      <c r="E9011" s="521"/>
      <c r="F9011" s="526"/>
      <c r="G9011" s="521"/>
    </row>
    <row r="9012" spans="1:7">
      <c r="A9012" s="521"/>
      <c r="B9012" s="521"/>
      <c r="C9012" s="525"/>
      <c r="D9012" s="521"/>
      <c r="E9012" s="521"/>
      <c r="F9012" s="526"/>
      <c r="G9012" s="521"/>
    </row>
    <row r="9013" spans="1:7">
      <c r="A9013" s="521"/>
      <c r="B9013" s="521"/>
      <c r="C9013" s="525"/>
      <c r="D9013" s="521"/>
      <c r="E9013" s="521"/>
      <c r="F9013" s="526"/>
      <c r="G9013" s="521"/>
    </row>
    <row r="9014" spans="1:7">
      <c r="A9014" s="521"/>
      <c r="B9014" s="521"/>
      <c r="C9014" s="525"/>
      <c r="D9014" s="521"/>
      <c r="E9014" s="521"/>
      <c r="F9014" s="526"/>
      <c r="G9014" s="521"/>
    </row>
    <row r="9015" spans="1:7">
      <c r="A9015" s="521"/>
      <c r="B9015" s="521"/>
      <c r="C9015" s="525"/>
      <c r="D9015" s="521"/>
      <c r="E9015" s="521"/>
      <c r="F9015" s="526"/>
      <c r="G9015" s="521"/>
    </row>
    <row r="9016" spans="1:7">
      <c r="A9016" s="521"/>
      <c r="B9016" s="521"/>
      <c r="C9016" s="525"/>
      <c r="D9016" s="521"/>
      <c r="E9016" s="521"/>
      <c r="F9016" s="526"/>
      <c r="G9016" s="521"/>
    </row>
    <row r="9017" spans="1:7">
      <c r="A9017" s="521"/>
      <c r="B9017" s="521"/>
      <c r="C9017" s="525"/>
      <c r="D9017" s="521"/>
      <c r="E9017" s="521"/>
      <c r="F9017" s="526"/>
      <c r="G9017" s="521"/>
    </row>
    <row r="9018" spans="1:7">
      <c r="A9018" s="521"/>
      <c r="B9018" s="521"/>
      <c r="C9018" s="525"/>
      <c r="D9018" s="521"/>
      <c r="E9018" s="521"/>
      <c r="F9018" s="526"/>
      <c r="G9018" s="521"/>
    </row>
    <row r="9019" spans="1:7">
      <c r="A9019" s="521"/>
      <c r="B9019" s="521"/>
      <c r="C9019" s="525"/>
      <c r="D9019" s="521"/>
      <c r="E9019" s="521"/>
      <c r="F9019" s="526"/>
      <c r="G9019" s="521"/>
    </row>
    <row r="9020" spans="1:7">
      <c r="A9020" s="521"/>
      <c r="B9020" s="521"/>
      <c r="C9020" s="525"/>
      <c r="D9020" s="521"/>
      <c r="E9020" s="521"/>
      <c r="F9020" s="526"/>
      <c r="G9020" s="521"/>
    </row>
    <row r="9021" spans="1:7">
      <c r="A9021" s="521"/>
      <c r="B9021" s="521"/>
      <c r="C9021" s="525"/>
      <c r="D9021" s="521"/>
      <c r="E9021" s="521"/>
      <c r="F9021" s="526"/>
      <c r="G9021" s="521"/>
    </row>
    <row r="9022" spans="1:7">
      <c r="A9022" s="521"/>
      <c r="B9022" s="521"/>
      <c r="C9022" s="525"/>
      <c r="D9022" s="521"/>
      <c r="E9022" s="521"/>
      <c r="F9022" s="526"/>
      <c r="G9022" s="521"/>
    </row>
    <row r="9023" spans="1:7">
      <c r="A9023" s="521"/>
      <c r="B9023" s="521"/>
      <c r="C9023" s="525"/>
      <c r="D9023" s="521"/>
      <c r="E9023" s="521"/>
      <c r="F9023" s="526"/>
      <c r="G9023" s="521"/>
    </row>
    <row r="9024" spans="1:7">
      <c r="A9024" s="521"/>
      <c r="B9024" s="521"/>
      <c r="C9024" s="525"/>
      <c r="D9024" s="521"/>
      <c r="E9024" s="521"/>
      <c r="F9024" s="526"/>
      <c r="G9024" s="521"/>
    </row>
    <row r="9025" spans="1:7">
      <c r="A9025" s="521"/>
      <c r="B9025" s="521"/>
      <c r="C9025" s="525"/>
      <c r="D9025" s="521"/>
      <c r="E9025" s="521"/>
      <c r="F9025" s="526"/>
      <c r="G9025" s="521"/>
    </row>
    <row r="9026" spans="1:7">
      <c r="A9026" s="521"/>
      <c r="B9026" s="521"/>
      <c r="C9026" s="525"/>
      <c r="D9026" s="521"/>
      <c r="E9026" s="521"/>
      <c r="F9026" s="526"/>
      <c r="G9026" s="521"/>
    </row>
    <row r="9027" spans="1:7">
      <c r="A9027" s="521"/>
      <c r="B9027" s="521"/>
      <c r="C9027" s="525"/>
      <c r="D9027" s="521"/>
      <c r="E9027" s="521"/>
      <c r="F9027" s="526"/>
      <c r="G9027" s="521"/>
    </row>
    <row r="9028" spans="1:7">
      <c r="A9028" s="521"/>
      <c r="B9028" s="521"/>
      <c r="C9028" s="525"/>
      <c r="D9028" s="521"/>
      <c r="E9028" s="521"/>
      <c r="F9028" s="526"/>
      <c r="G9028" s="521"/>
    </row>
    <row r="9029" spans="1:7">
      <c r="A9029" s="521"/>
      <c r="B9029" s="521"/>
      <c r="C9029" s="525"/>
      <c r="D9029" s="521"/>
      <c r="E9029" s="521"/>
      <c r="F9029" s="526"/>
      <c r="G9029" s="521"/>
    </row>
    <row r="9030" spans="1:7">
      <c r="A9030" s="521"/>
      <c r="B9030" s="521"/>
      <c r="C9030" s="525"/>
      <c r="D9030" s="521"/>
      <c r="E9030" s="521"/>
      <c r="F9030" s="526"/>
      <c r="G9030" s="521"/>
    </row>
    <row r="9031" spans="1:7">
      <c r="A9031" s="521"/>
      <c r="B9031" s="521"/>
      <c r="C9031" s="525"/>
      <c r="D9031" s="521"/>
      <c r="E9031" s="521"/>
      <c r="F9031" s="526"/>
      <c r="G9031" s="521"/>
    </row>
    <row r="9032" spans="1:7">
      <c r="A9032" s="521"/>
      <c r="B9032" s="521"/>
      <c r="C9032" s="525"/>
      <c r="D9032" s="521"/>
      <c r="E9032" s="521"/>
      <c r="F9032" s="526"/>
      <c r="G9032" s="521"/>
    </row>
    <row r="9033" spans="1:7">
      <c r="A9033" s="521"/>
      <c r="B9033" s="521"/>
      <c r="C9033" s="525"/>
      <c r="D9033" s="521"/>
      <c r="E9033" s="521"/>
      <c r="F9033" s="526"/>
      <c r="G9033" s="521"/>
    </row>
    <row r="9034" spans="1:7">
      <c r="A9034" s="521"/>
      <c r="B9034" s="521"/>
      <c r="C9034" s="525"/>
      <c r="D9034" s="521"/>
      <c r="E9034" s="521"/>
      <c r="F9034" s="526"/>
      <c r="G9034" s="521"/>
    </row>
    <row r="9035" spans="1:7">
      <c r="A9035" s="521"/>
      <c r="B9035" s="521"/>
      <c r="C9035" s="525"/>
      <c r="D9035" s="521"/>
      <c r="E9035" s="521"/>
      <c r="F9035" s="526"/>
      <c r="G9035" s="521"/>
    </row>
    <row r="9036" spans="1:7">
      <c r="A9036" s="521"/>
      <c r="B9036" s="521"/>
      <c r="C9036" s="525"/>
      <c r="D9036" s="521"/>
      <c r="E9036" s="521"/>
      <c r="F9036" s="526"/>
      <c r="G9036" s="521"/>
    </row>
    <row r="9037" spans="1:7">
      <c r="A9037" s="521"/>
      <c r="B9037" s="521"/>
      <c r="C9037" s="525"/>
      <c r="D9037" s="521"/>
      <c r="E9037" s="521"/>
      <c r="F9037" s="526"/>
      <c r="G9037" s="521"/>
    </row>
    <row r="9038" spans="1:7">
      <c r="A9038" s="521"/>
      <c r="B9038" s="521"/>
      <c r="C9038" s="525"/>
      <c r="D9038" s="521"/>
      <c r="E9038" s="521"/>
      <c r="F9038" s="526"/>
      <c r="G9038" s="521"/>
    </row>
    <row r="9039" spans="1:7">
      <c r="A9039" s="521"/>
      <c r="B9039" s="521"/>
      <c r="C9039" s="525"/>
      <c r="D9039" s="521"/>
      <c r="E9039" s="521"/>
      <c r="F9039" s="526"/>
      <c r="G9039" s="521"/>
    </row>
    <row r="9040" spans="1:7">
      <c r="A9040" s="521"/>
      <c r="B9040" s="521"/>
      <c r="C9040" s="525"/>
      <c r="D9040" s="521"/>
      <c r="E9040" s="521"/>
      <c r="F9040" s="526"/>
      <c r="G9040" s="521"/>
    </row>
    <row r="9041" spans="1:7">
      <c r="A9041" s="521"/>
      <c r="B9041" s="521"/>
      <c r="C9041" s="525"/>
      <c r="D9041" s="521"/>
      <c r="E9041" s="521"/>
      <c r="F9041" s="526"/>
      <c r="G9041" s="521"/>
    </row>
    <row r="9042" spans="1:7">
      <c r="A9042" s="521"/>
      <c r="B9042" s="521"/>
      <c r="C9042" s="525"/>
      <c r="D9042" s="521"/>
      <c r="E9042" s="521"/>
      <c r="F9042" s="526"/>
      <c r="G9042" s="521"/>
    </row>
    <row r="9043" spans="1:7">
      <c r="A9043" s="521"/>
      <c r="B9043" s="521"/>
      <c r="C9043" s="525"/>
      <c r="D9043" s="521"/>
      <c r="E9043" s="521"/>
      <c r="F9043" s="526"/>
      <c r="G9043" s="521"/>
    </row>
    <row r="9044" spans="1:7">
      <c r="A9044" s="521"/>
      <c r="B9044" s="521"/>
      <c r="C9044" s="525"/>
      <c r="D9044" s="521"/>
      <c r="E9044" s="521"/>
      <c r="F9044" s="526"/>
      <c r="G9044" s="521"/>
    </row>
    <row r="9045" spans="1:7">
      <c r="A9045" s="521"/>
      <c r="B9045" s="521"/>
      <c r="C9045" s="525"/>
      <c r="D9045" s="521"/>
      <c r="E9045" s="521"/>
      <c r="F9045" s="526"/>
      <c r="G9045" s="521"/>
    </row>
    <row r="9046" spans="1:7">
      <c r="A9046" s="521"/>
      <c r="B9046" s="521"/>
      <c r="C9046" s="525"/>
      <c r="D9046" s="521"/>
      <c r="E9046" s="521"/>
      <c r="F9046" s="526"/>
      <c r="G9046" s="521"/>
    </row>
    <row r="9047" spans="1:7">
      <c r="A9047" s="521"/>
      <c r="B9047" s="521"/>
      <c r="C9047" s="525"/>
      <c r="D9047" s="521"/>
      <c r="E9047" s="521"/>
      <c r="F9047" s="526"/>
      <c r="G9047" s="521"/>
    </row>
    <row r="9048" spans="1:7">
      <c r="A9048" s="521"/>
      <c r="B9048" s="521"/>
      <c r="C9048" s="525"/>
      <c r="D9048" s="521"/>
      <c r="E9048" s="521"/>
      <c r="F9048" s="526"/>
      <c r="G9048" s="521"/>
    </row>
    <row r="9049" spans="1:7">
      <c r="A9049" s="521"/>
      <c r="B9049" s="521"/>
      <c r="C9049" s="525"/>
      <c r="D9049" s="521"/>
      <c r="E9049" s="521"/>
      <c r="F9049" s="526"/>
      <c r="G9049" s="521"/>
    </row>
    <row r="9050" spans="1:7">
      <c r="A9050" s="521"/>
      <c r="B9050" s="521"/>
      <c r="C9050" s="525"/>
      <c r="D9050" s="521"/>
      <c r="E9050" s="521"/>
      <c r="F9050" s="526"/>
      <c r="G9050" s="521"/>
    </row>
    <row r="9051" spans="1:7">
      <c r="A9051" s="521"/>
      <c r="B9051" s="521"/>
      <c r="C9051" s="525"/>
      <c r="D9051" s="521"/>
      <c r="E9051" s="521"/>
      <c r="F9051" s="526"/>
      <c r="G9051" s="521"/>
    </row>
    <row r="9052" spans="1:7">
      <c r="A9052" s="521"/>
      <c r="B9052" s="521"/>
      <c r="C9052" s="525"/>
      <c r="D9052" s="521"/>
      <c r="E9052" s="521"/>
      <c r="F9052" s="526"/>
      <c r="G9052" s="521"/>
    </row>
    <row r="9053" spans="1:7">
      <c r="A9053" s="521"/>
      <c r="B9053" s="521"/>
      <c r="C9053" s="525"/>
      <c r="D9053" s="521"/>
      <c r="E9053" s="521"/>
      <c r="F9053" s="526"/>
      <c r="G9053" s="521"/>
    </row>
    <row r="9054" spans="1:7">
      <c r="A9054" s="521"/>
      <c r="B9054" s="521"/>
      <c r="C9054" s="525"/>
      <c r="D9054" s="521"/>
      <c r="E9054" s="521"/>
      <c r="F9054" s="526"/>
      <c r="G9054" s="521"/>
    </row>
    <row r="9055" spans="1:7">
      <c r="A9055" s="521"/>
      <c r="B9055" s="521"/>
      <c r="C9055" s="525"/>
      <c r="D9055" s="521"/>
      <c r="E9055" s="521"/>
      <c r="F9055" s="526"/>
      <c r="G9055" s="521"/>
    </row>
    <row r="9056" spans="1:7">
      <c r="A9056" s="521"/>
      <c r="B9056" s="521"/>
      <c r="C9056" s="525"/>
      <c r="D9056" s="521"/>
      <c r="E9056" s="521"/>
      <c r="F9056" s="526"/>
      <c r="G9056" s="521"/>
    </row>
    <row r="9057" spans="1:7">
      <c r="A9057" s="521"/>
      <c r="B9057" s="521"/>
      <c r="C9057" s="525"/>
      <c r="D9057" s="521"/>
      <c r="E9057" s="521"/>
      <c r="F9057" s="526"/>
      <c r="G9057" s="521"/>
    </row>
    <row r="9058" spans="1:7">
      <c r="A9058" s="521"/>
      <c r="B9058" s="521"/>
      <c r="C9058" s="525"/>
      <c r="D9058" s="521"/>
      <c r="E9058" s="521"/>
      <c r="F9058" s="526"/>
      <c r="G9058" s="521"/>
    </row>
    <row r="9059" spans="1:7">
      <c r="A9059" s="521"/>
      <c r="B9059" s="521"/>
      <c r="C9059" s="525"/>
      <c r="D9059" s="521"/>
      <c r="E9059" s="521"/>
      <c r="F9059" s="526"/>
      <c r="G9059" s="521"/>
    </row>
    <row r="9060" spans="1:7">
      <c r="A9060" s="521"/>
      <c r="B9060" s="521"/>
      <c r="C9060" s="525"/>
      <c r="D9060" s="521"/>
      <c r="E9060" s="521"/>
      <c r="F9060" s="526"/>
      <c r="G9060" s="521"/>
    </row>
    <row r="9061" spans="1:7">
      <c r="A9061" s="521"/>
      <c r="B9061" s="521"/>
      <c r="C9061" s="525"/>
      <c r="D9061" s="521"/>
      <c r="E9061" s="521"/>
      <c r="F9061" s="526"/>
      <c r="G9061" s="521"/>
    </row>
    <row r="9062" spans="1:7">
      <c r="A9062" s="521"/>
      <c r="B9062" s="521"/>
      <c r="C9062" s="525"/>
      <c r="D9062" s="521"/>
      <c r="E9062" s="521"/>
      <c r="F9062" s="526"/>
      <c r="G9062" s="521"/>
    </row>
    <row r="9063" spans="1:7">
      <c r="A9063" s="521"/>
      <c r="B9063" s="521"/>
      <c r="C9063" s="525"/>
      <c r="D9063" s="521"/>
      <c r="E9063" s="521"/>
      <c r="F9063" s="526"/>
      <c r="G9063" s="521"/>
    </row>
    <row r="9064" spans="1:7">
      <c r="A9064" s="521"/>
      <c r="B9064" s="521"/>
      <c r="C9064" s="525"/>
      <c r="D9064" s="521"/>
      <c r="E9064" s="521"/>
      <c r="F9064" s="526"/>
      <c r="G9064" s="521"/>
    </row>
    <row r="9065" spans="1:7">
      <c r="A9065" s="521"/>
      <c r="B9065" s="521"/>
      <c r="C9065" s="525"/>
      <c r="D9065" s="521"/>
      <c r="E9065" s="521"/>
      <c r="F9065" s="526"/>
      <c r="G9065" s="521"/>
    </row>
    <row r="9066" spans="1:7">
      <c r="A9066" s="521"/>
      <c r="B9066" s="521"/>
      <c r="C9066" s="525"/>
      <c r="D9066" s="521"/>
      <c r="E9066" s="521"/>
      <c r="F9066" s="526"/>
      <c r="G9066" s="521"/>
    </row>
    <row r="9067" spans="1:7">
      <c r="A9067" s="521"/>
      <c r="B9067" s="521"/>
      <c r="C9067" s="525"/>
      <c r="D9067" s="521"/>
      <c r="E9067" s="521"/>
      <c r="F9067" s="526"/>
      <c r="G9067" s="521"/>
    </row>
    <row r="9068" spans="1:7">
      <c r="A9068" s="521"/>
      <c r="B9068" s="521"/>
      <c r="C9068" s="525"/>
      <c r="D9068" s="521"/>
      <c r="E9068" s="521"/>
      <c r="F9068" s="526"/>
      <c r="G9068" s="521"/>
    </row>
    <row r="9069" spans="1:7">
      <c r="A9069" s="521"/>
      <c r="B9069" s="521"/>
      <c r="C9069" s="525"/>
      <c r="D9069" s="521"/>
      <c r="E9069" s="521"/>
      <c r="F9069" s="526"/>
      <c r="G9069" s="521"/>
    </row>
    <row r="9070" spans="1:7">
      <c r="A9070" s="521"/>
      <c r="B9070" s="521"/>
      <c r="C9070" s="525"/>
      <c r="D9070" s="521"/>
      <c r="E9070" s="521"/>
      <c r="F9070" s="526"/>
      <c r="G9070" s="521"/>
    </row>
    <row r="9071" spans="1:7">
      <c r="A9071" s="521"/>
      <c r="B9071" s="521"/>
      <c r="C9071" s="525"/>
      <c r="D9071" s="521"/>
      <c r="E9071" s="521"/>
      <c r="F9071" s="526"/>
      <c r="G9071" s="521"/>
    </row>
    <row r="9072" spans="1:7">
      <c r="A9072" s="521"/>
      <c r="B9072" s="521"/>
      <c r="C9072" s="525"/>
      <c r="D9072" s="521"/>
      <c r="E9072" s="521"/>
      <c r="F9072" s="526"/>
      <c r="G9072" s="521"/>
    </row>
    <row r="9073" spans="1:7">
      <c r="A9073" s="521"/>
      <c r="B9073" s="521"/>
      <c r="C9073" s="525"/>
      <c r="D9073" s="521"/>
      <c r="E9073" s="521"/>
      <c r="F9073" s="526"/>
      <c r="G9073" s="521"/>
    </row>
    <row r="9074" spans="1:7">
      <c r="A9074" s="521"/>
      <c r="B9074" s="521"/>
      <c r="C9074" s="525"/>
      <c r="D9074" s="521"/>
      <c r="E9074" s="521"/>
      <c r="F9074" s="526"/>
      <c r="G9074" s="521"/>
    </row>
    <row r="9075" spans="1:7">
      <c r="A9075" s="521"/>
      <c r="B9075" s="521"/>
      <c r="C9075" s="525"/>
      <c r="D9075" s="521"/>
      <c r="E9075" s="521"/>
      <c r="F9075" s="526"/>
      <c r="G9075" s="521"/>
    </row>
    <row r="9076" spans="1:7">
      <c r="A9076" s="521"/>
      <c r="B9076" s="521"/>
      <c r="C9076" s="525"/>
      <c r="D9076" s="521"/>
      <c r="E9076" s="521"/>
      <c r="F9076" s="526"/>
      <c r="G9076" s="521"/>
    </row>
    <row r="9077" spans="1:7">
      <c r="A9077" s="521"/>
      <c r="B9077" s="521"/>
      <c r="C9077" s="525"/>
      <c r="D9077" s="521"/>
      <c r="E9077" s="521"/>
      <c r="F9077" s="526"/>
      <c r="G9077" s="521"/>
    </row>
    <row r="9078" spans="1:7">
      <c r="A9078" s="521"/>
      <c r="B9078" s="521"/>
      <c r="C9078" s="525"/>
      <c r="D9078" s="521"/>
      <c r="E9078" s="521"/>
      <c r="F9078" s="526"/>
      <c r="G9078" s="521"/>
    </row>
    <row r="9079" spans="1:7">
      <c r="A9079" s="521"/>
      <c r="B9079" s="521"/>
      <c r="C9079" s="525"/>
      <c r="D9079" s="521"/>
      <c r="E9079" s="521"/>
      <c r="F9079" s="526"/>
      <c r="G9079" s="521"/>
    </row>
    <row r="9080" spans="1:7">
      <c r="A9080" s="521"/>
      <c r="B9080" s="521"/>
      <c r="C9080" s="525"/>
      <c r="D9080" s="521"/>
      <c r="E9080" s="521"/>
      <c r="F9080" s="526"/>
      <c r="G9080" s="521"/>
    </row>
    <row r="9081" spans="1:7">
      <c r="A9081" s="521"/>
      <c r="B9081" s="521"/>
      <c r="C9081" s="525"/>
      <c r="D9081" s="521"/>
      <c r="E9081" s="521"/>
      <c r="F9081" s="526"/>
      <c r="G9081" s="521"/>
    </row>
    <row r="9082" spans="1:7">
      <c r="A9082" s="521"/>
      <c r="B9082" s="521"/>
      <c r="C9082" s="525"/>
      <c r="D9082" s="521"/>
      <c r="E9082" s="521"/>
      <c r="F9082" s="526"/>
      <c r="G9082" s="521"/>
    </row>
    <row r="9083" spans="1:7">
      <c r="A9083" s="521"/>
      <c r="B9083" s="521"/>
      <c r="C9083" s="525"/>
      <c r="D9083" s="521"/>
      <c r="E9083" s="521"/>
      <c r="F9083" s="526"/>
      <c r="G9083" s="521"/>
    </row>
    <row r="9084" spans="1:7">
      <c r="A9084" s="521"/>
      <c r="B9084" s="521"/>
      <c r="C9084" s="525"/>
      <c r="D9084" s="521"/>
      <c r="E9084" s="521"/>
      <c r="F9084" s="526"/>
      <c r="G9084" s="521"/>
    </row>
    <row r="9085" spans="1:7">
      <c r="A9085" s="521"/>
      <c r="B9085" s="521"/>
      <c r="C9085" s="525"/>
      <c r="D9085" s="521"/>
      <c r="E9085" s="521"/>
      <c r="F9085" s="526"/>
      <c r="G9085" s="521"/>
    </row>
    <row r="9086" spans="1:7">
      <c r="A9086" s="521"/>
      <c r="B9086" s="521"/>
      <c r="C9086" s="525"/>
      <c r="D9086" s="521"/>
      <c r="E9086" s="521"/>
      <c r="F9086" s="526"/>
      <c r="G9086" s="521"/>
    </row>
    <row r="9087" spans="1:7">
      <c r="A9087" s="521"/>
      <c r="B9087" s="521"/>
      <c r="C9087" s="525"/>
      <c r="D9087" s="521"/>
      <c r="E9087" s="521"/>
      <c r="F9087" s="526"/>
      <c r="G9087" s="521"/>
    </row>
    <row r="9088" spans="1:7">
      <c r="A9088" s="521"/>
      <c r="B9088" s="521"/>
      <c r="C9088" s="525"/>
      <c r="D9088" s="521"/>
      <c r="E9088" s="521"/>
      <c r="F9088" s="526"/>
      <c r="G9088" s="521"/>
    </row>
    <row r="9089" spans="1:7">
      <c r="A9089" s="521"/>
      <c r="B9089" s="521"/>
      <c r="C9089" s="525"/>
      <c r="D9089" s="521"/>
      <c r="E9089" s="521"/>
      <c r="F9089" s="526"/>
      <c r="G9089" s="521"/>
    </row>
    <row r="9090" spans="1:7">
      <c r="A9090" s="521"/>
      <c r="B9090" s="521"/>
      <c r="C9090" s="525"/>
      <c r="D9090" s="521"/>
      <c r="E9090" s="521"/>
      <c r="F9090" s="526"/>
      <c r="G9090" s="521"/>
    </row>
    <row r="9091" spans="1:7">
      <c r="A9091" s="521"/>
      <c r="B9091" s="521"/>
      <c r="C9091" s="525"/>
      <c r="D9091" s="521"/>
      <c r="E9091" s="521"/>
      <c r="F9091" s="526"/>
      <c r="G9091" s="521"/>
    </row>
    <row r="9092" spans="1:7">
      <c r="A9092" s="521"/>
      <c r="B9092" s="521"/>
      <c r="C9092" s="525"/>
      <c r="D9092" s="521"/>
      <c r="E9092" s="521"/>
      <c r="F9092" s="526"/>
      <c r="G9092" s="521"/>
    </row>
    <row r="9093" spans="1:7">
      <c r="A9093" s="521"/>
      <c r="B9093" s="521"/>
      <c r="C9093" s="525"/>
      <c r="D9093" s="521"/>
      <c r="E9093" s="521"/>
      <c r="F9093" s="526"/>
      <c r="G9093" s="521"/>
    </row>
    <row r="9094" spans="1:7">
      <c r="A9094" s="521"/>
      <c r="B9094" s="521"/>
      <c r="C9094" s="525"/>
      <c r="D9094" s="521"/>
      <c r="E9094" s="521"/>
      <c r="F9094" s="526"/>
      <c r="G9094" s="521"/>
    </row>
    <row r="9095" spans="1:7">
      <c r="A9095" s="521"/>
      <c r="B9095" s="521"/>
      <c r="C9095" s="525"/>
      <c r="D9095" s="521"/>
      <c r="E9095" s="521"/>
      <c r="F9095" s="526"/>
      <c r="G9095" s="521"/>
    </row>
    <row r="9096" spans="1:7">
      <c r="A9096" s="521"/>
      <c r="B9096" s="521"/>
      <c r="C9096" s="525"/>
      <c r="D9096" s="521"/>
      <c r="E9096" s="521"/>
      <c r="F9096" s="526"/>
      <c r="G9096" s="521"/>
    </row>
    <row r="9097" spans="1:7">
      <c r="A9097" s="521"/>
      <c r="B9097" s="521"/>
      <c r="C9097" s="525"/>
      <c r="D9097" s="521"/>
      <c r="E9097" s="521"/>
      <c r="F9097" s="526"/>
      <c r="G9097" s="521"/>
    </row>
    <row r="9098" spans="1:7">
      <c r="A9098" s="521"/>
      <c r="B9098" s="521"/>
      <c r="C9098" s="525"/>
      <c r="D9098" s="521"/>
      <c r="E9098" s="521"/>
      <c r="F9098" s="526"/>
      <c r="G9098" s="521"/>
    </row>
    <row r="9099" spans="1:7">
      <c r="A9099" s="521"/>
      <c r="B9099" s="521"/>
      <c r="C9099" s="525"/>
      <c r="D9099" s="521"/>
      <c r="E9099" s="521"/>
      <c r="F9099" s="526"/>
      <c r="G9099" s="521"/>
    </row>
    <row r="9100" spans="1:7">
      <c r="A9100" s="521"/>
      <c r="B9100" s="521"/>
      <c r="C9100" s="525"/>
      <c r="D9100" s="521"/>
      <c r="E9100" s="521"/>
      <c r="F9100" s="526"/>
      <c r="G9100" s="521"/>
    </row>
    <row r="9101" spans="1:7">
      <c r="A9101" s="521"/>
      <c r="B9101" s="521"/>
      <c r="C9101" s="525"/>
      <c r="D9101" s="521"/>
      <c r="E9101" s="521"/>
      <c r="F9101" s="526"/>
      <c r="G9101" s="521"/>
    </row>
    <row r="9102" spans="1:7">
      <c r="A9102" s="521"/>
      <c r="B9102" s="521"/>
      <c r="C9102" s="525"/>
      <c r="D9102" s="521"/>
      <c r="E9102" s="521"/>
      <c r="F9102" s="526"/>
      <c r="G9102" s="521"/>
    </row>
    <row r="9103" spans="1:7">
      <c r="A9103" s="521"/>
      <c r="B9103" s="521"/>
      <c r="C9103" s="525"/>
      <c r="D9103" s="521"/>
      <c r="E9103" s="521"/>
      <c r="F9103" s="526"/>
      <c r="G9103" s="521"/>
    </row>
    <row r="9104" spans="1:7">
      <c r="A9104" s="521"/>
      <c r="B9104" s="521"/>
      <c r="C9104" s="525"/>
      <c r="D9104" s="521"/>
      <c r="E9104" s="521"/>
      <c r="F9104" s="526"/>
      <c r="G9104" s="521"/>
    </row>
    <row r="9105" spans="1:7">
      <c r="A9105" s="521"/>
      <c r="B9105" s="521"/>
      <c r="C9105" s="525"/>
      <c r="D9105" s="521"/>
      <c r="E9105" s="521"/>
      <c r="F9105" s="526"/>
      <c r="G9105" s="521"/>
    </row>
    <row r="9106" spans="1:7">
      <c r="A9106" s="521"/>
      <c r="B9106" s="521"/>
      <c r="C9106" s="525"/>
      <c r="D9106" s="521"/>
      <c r="E9106" s="521"/>
      <c r="F9106" s="526"/>
      <c r="G9106" s="521"/>
    </row>
    <row r="9107" spans="1:7">
      <c r="A9107" s="521"/>
      <c r="B9107" s="521"/>
      <c r="C9107" s="525"/>
      <c r="D9107" s="521"/>
      <c r="E9107" s="521"/>
      <c r="F9107" s="526"/>
      <c r="G9107" s="521"/>
    </row>
    <row r="9108" spans="1:7">
      <c r="A9108" s="521"/>
      <c r="B9108" s="521"/>
      <c r="C9108" s="525"/>
      <c r="D9108" s="521"/>
      <c r="E9108" s="521"/>
      <c r="F9108" s="526"/>
      <c r="G9108" s="521"/>
    </row>
    <row r="9109" spans="1:7">
      <c r="A9109" s="521"/>
      <c r="B9109" s="521"/>
      <c r="C9109" s="525"/>
      <c r="D9109" s="521"/>
      <c r="E9109" s="521"/>
      <c r="F9109" s="526"/>
      <c r="G9109" s="521"/>
    </row>
    <row r="9110" spans="1:7">
      <c r="A9110" s="521"/>
      <c r="B9110" s="521"/>
      <c r="C9110" s="525"/>
      <c r="D9110" s="521"/>
      <c r="E9110" s="521"/>
      <c r="F9110" s="526"/>
      <c r="G9110" s="521"/>
    </row>
    <row r="9111" spans="1:7">
      <c r="A9111" s="521"/>
      <c r="B9111" s="521"/>
      <c r="C9111" s="525"/>
      <c r="D9111" s="521"/>
      <c r="E9111" s="521"/>
      <c r="F9111" s="526"/>
      <c r="G9111" s="521"/>
    </row>
    <row r="9112" spans="1:7">
      <c r="A9112" s="521"/>
      <c r="B9112" s="521"/>
      <c r="C9112" s="525"/>
      <c r="D9112" s="521"/>
      <c r="E9112" s="521"/>
      <c r="F9112" s="526"/>
      <c r="G9112" s="521"/>
    </row>
    <row r="9113" spans="1:7">
      <c r="A9113" s="521"/>
      <c r="B9113" s="521"/>
      <c r="C9113" s="525"/>
      <c r="D9113" s="521"/>
      <c r="E9113" s="521"/>
      <c r="F9113" s="526"/>
      <c r="G9113" s="521"/>
    </row>
    <row r="9114" spans="1:7">
      <c r="A9114" s="521"/>
      <c r="B9114" s="521"/>
      <c r="C9114" s="525"/>
      <c r="D9114" s="521"/>
      <c r="E9114" s="521"/>
      <c r="F9114" s="526"/>
      <c r="G9114" s="521"/>
    </row>
    <row r="9115" spans="1:7">
      <c r="A9115" s="521"/>
      <c r="B9115" s="521"/>
      <c r="C9115" s="525"/>
      <c r="D9115" s="521"/>
      <c r="E9115" s="521"/>
      <c r="F9115" s="526"/>
      <c r="G9115" s="521"/>
    </row>
    <row r="9116" spans="1:7">
      <c r="A9116" s="521"/>
      <c r="B9116" s="521"/>
      <c r="C9116" s="525"/>
      <c r="D9116" s="521"/>
      <c r="E9116" s="521"/>
      <c r="F9116" s="526"/>
      <c r="G9116" s="521"/>
    </row>
    <row r="9117" spans="1:7">
      <c r="A9117" s="521"/>
      <c r="B9117" s="521"/>
      <c r="C9117" s="525"/>
      <c r="D9117" s="521"/>
      <c r="E9117" s="521"/>
      <c r="F9117" s="526"/>
      <c r="G9117" s="521"/>
    </row>
    <row r="9118" spans="1:7">
      <c r="A9118" s="521"/>
      <c r="B9118" s="521"/>
      <c r="C9118" s="525"/>
      <c r="D9118" s="521"/>
      <c r="E9118" s="521"/>
      <c r="F9118" s="526"/>
      <c r="G9118" s="521"/>
    </row>
    <row r="9119" spans="1:7">
      <c r="A9119" s="521"/>
      <c r="B9119" s="521"/>
      <c r="C9119" s="525"/>
      <c r="D9119" s="521"/>
      <c r="E9119" s="521"/>
      <c r="F9119" s="526"/>
      <c r="G9119" s="521"/>
    </row>
    <row r="9120" spans="1:7">
      <c r="A9120" s="521"/>
      <c r="B9120" s="521"/>
      <c r="C9120" s="525"/>
      <c r="D9120" s="521"/>
      <c r="E9120" s="521"/>
      <c r="F9120" s="526"/>
      <c r="G9120" s="521"/>
    </row>
    <row r="9121" spans="1:7">
      <c r="A9121" s="521"/>
      <c r="B9121" s="521"/>
      <c r="C9121" s="525"/>
      <c r="D9121" s="521"/>
      <c r="E9121" s="521"/>
      <c r="F9121" s="526"/>
      <c r="G9121" s="521"/>
    </row>
    <row r="9122" spans="1:7">
      <c r="A9122" s="521"/>
      <c r="B9122" s="521"/>
      <c r="C9122" s="525"/>
      <c r="D9122" s="521"/>
      <c r="E9122" s="521"/>
      <c r="F9122" s="526"/>
      <c r="G9122" s="521"/>
    </row>
    <row r="9123" spans="1:7">
      <c r="A9123" s="521"/>
      <c r="B9123" s="521"/>
      <c r="C9123" s="525"/>
      <c r="D9123" s="521"/>
      <c r="E9123" s="521"/>
      <c r="F9123" s="526"/>
      <c r="G9123" s="521"/>
    </row>
    <row r="9124" spans="1:7">
      <c r="A9124" s="521"/>
      <c r="B9124" s="521"/>
      <c r="C9124" s="525"/>
      <c r="D9124" s="521"/>
      <c r="E9124" s="521"/>
      <c r="F9124" s="526"/>
      <c r="G9124" s="521"/>
    </row>
    <row r="9125" spans="1:7">
      <c r="A9125" s="521"/>
      <c r="B9125" s="521"/>
      <c r="C9125" s="525"/>
      <c r="D9125" s="521"/>
      <c r="E9125" s="521"/>
      <c r="F9125" s="526"/>
      <c r="G9125" s="521"/>
    </row>
    <row r="9126" spans="1:7">
      <c r="A9126" s="521"/>
      <c r="B9126" s="521"/>
      <c r="C9126" s="525"/>
      <c r="D9126" s="521"/>
      <c r="E9126" s="521"/>
      <c r="F9126" s="526"/>
      <c r="G9126" s="521"/>
    </row>
    <row r="9127" spans="1:7">
      <c r="A9127" s="521"/>
      <c r="B9127" s="521"/>
      <c r="C9127" s="525"/>
      <c r="D9127" s="521"/>
      <c r="E9127" s="521"/>
      <c r="F9127" s="526"/>
      <c r="G9127" s="521"/>
    </row>
    <row r="9128" spans="1:7">
      <c r="A9128" s="521"/>
      <c r="B9128" s="521"/>
      <c r="C9128" s="525"/>
      <c r="D9128" s="521"/>
      <c r="E9128" s="521"/>
      <c r="F9128" s="526"/>
      <c r="G9128" s="521"/>
    </row>
    <row r="9129" spans="1:7">
      <c r="A9129" s="521"/>
      <c r="B9129" s="521"/>
      <c r="C9129" s="525"/>
      <c r="D9129" s="521"/>
      <c r="E9129" s="521"/>
      <c r="F9129" s="526"/>
      <c r="G9129" s="521"/>
    </row>
    <row r="9130" spans="1:7">
      <c r="A9130" s="521"/>
      <c r="B9130" s="521"/>
      <c r="C9130" s="525"/>
      <c r="D9130" s="521"/>
      <c r="E9130" s="521"/>
      <c r="F9130" s="526"/>
      <c r="G9130" s="521"/>
    </row>
    <row r="9131" spans="1:7">
      <c r="A9131" s="521"/>
      <c r="B9131" s="521"/>
      <c r="C9131" s="525"/>
      <c r="D9131" s="521"/>
      <c r="E9131" s="521"/>
      <c r="F9131" s="526"/>
      <c r="G9131" s="521"/>
    </row>
    <row r="9132" spans="1:7">
      <c r="A9132" s="521"/>
      <c r="B9132" s="521"/>
      <c r="C9132" s="525"/>
      <c r="D9132" s="521"/>
      <c r="E9132" s="521"/>
      <c r="F9132" s="526"/>
      <c r="G9132" s="521"/>
    </row>
    <row r="9133" spans="1:7">
      <c r="A9133" s="521"/>
      <c r="B9133" s="521"/>
      <c r="C9133" s="525"/>
      <c r="D9133" s="521"/>
      <c r="E9133" s="521"/>
      <c r="F9133" s="526"/>
      <c r="G9133" s="521"/>
    </row>
    <row r="9134" spans="1:7">
      <c r="A9134" s="521"/>
      <c r="B9134" s="521"/>
      <c r="C9134" s="525"/>
      <c r="D9134" s="521"/>
      <c r="E9134" s="521"/>
      <c r="F9134" s="526"/>
      <c r="G9134" s="521"/>
    </row>
    <row r="9135" spans="1:7">
      <c r="A9135" s="521"/>
      <c r="B9135" s="521"/>
      <c r="C9135" s="525"/>
      <c r="D9135" s="521"/>
      <c r="E9135" s="521"/>
      <c r="F9135" s="526"/>
      <c r="G9135" s="521"/>
    </row>
    <row r="9136" spans="1:7">
      <c r="A9136" s="521"/>
      <c r="B9136" s="521"/>
      <c r="C9136" s="525"/>
      <c r="D9136" s="521"/>
      <c r="E9136" s="521"/>
      <c r="F9136" s="526"/>
      <c r="G9136" s="521"/>
    </row>
    <row r="9137" spans="1:7">
      <c r="A9137" s="521"/>
      <c r="B9137" s="521"/>
      <c r="C9137" s="525"/>
      <c r="D9137" s="521"/>
      <c r="E9137" s="521"/>
      <c r="F9137" s="526"/>
      <c r="G9137" s="521"/>
    </row>
    <row r="9138" spans="1:7">
      <c r="A9138" s="521"/>
      <c r="B9138" s="521"/>
      <c r="C9138" s="525"/>
      <c r="D9138" s="521"/>
      <c r="E9138" s="521"/>
      <c r="F9138" s="526"/>
      <c r="G9138" s="521"/>
    </row>
    <row r="9139" spans="1:7">
      <c r="A9139" s="521"/>
      <c r="B9139" s="521"/>
      <c r="C9139" s="525"/>
      <c r="D9139" s="521"/>
      <c r="E9139" s="521"/>
      <c r="F9139" s="526"/>
      <c r="G9139" s="521"/>
    </row>
    <row r="9140" spans="1:7">
      <c r="A9140" s="521"/>
      <c r="B9140" s="521"/>
      <c r="C9140" s="525"/>
      <c r="D9140" s="521"/>
      <c r="E9140" s="521"/>
      <c r="F9140" s="526"/>
      <c r="G9140" s="521"/>
    </row>
    <row r="9141" spans="1:7">
      <c r="A9141" s="521"/>
      <c r="B9141" s="521"/>
      <c r="C9141" s="525"/>
      <c r="D9141" s="521"/>
      <c r="E9141" s="521"/>
      <c r="F9141" s="526"/>
      <c r="G9141" s="521"/>
    </row>
    <row r="9142" spans="1:7">
      <c r="A9142" s="521"/>
      <c r="B9142" s="521"/>
      <c r="C9142" s="525"/>
      <c r="D9142" s="521"/>
      <c r="E9142" s="521"/>
      <c r="F9142" s="526"/>
      <c r="G9142" s="521"/>
    </row>
    <row r="9143" spans="1:7">
      <c r="A9143" s="521"/>
      <c r="B9143" s="521"/>
      <c r="C9143" s="525"/>
      <c r="D9143" s="521"/>
      <c r="E9143" s="521"/>
      <c r="F9143" s="526"/>
      <c r="G9143" s="521"/>
    </row>
    <row r="9144" spans="1:7">
      <c r="A9144" s="521"/>
      <c r="B9144" s="521"/>
      <c r="C9144" s="525"/>
      <c r="D9144" s="521"/>
      <c r="E9144" s="521"/>
      <c r="F9144" s="526"/>
      <c r="G9144" s="521"/>
    </row>
    <row r="9145" spans="1:7">
      <c r="A9145" s="521"/>
      <c r="B9145" s="521"/>
      <c r="C9145" s="525"/>
      <c r="D9145" s="521"/>
      <c r="E9145" s="521"/>
      <c r="F9145" s="526"/>
      <c r="G9145" s="521"/>
    </row>
    <row r="9146" spans="1:7">
      <c r="A9146" s="521"/>
      <c r="B9146" s="521"/>
      <c r="C9146" s="525"/>
      <c r="D9146" s="521"/>
      <c r="E9146" s="521"/>
      <c r="F9146" s="526"/>
      <c r="G9146" s="521"/>
    </row>
    <row r="9147" spans="1:7">
      <c r="A9147" s="521"/>
      <c r="B9147" s="521"/>
      <c r="C9147" s="525"/>
      <c r="D9147" s="521"/>
      <c r="E9147" s="521"/>
      <c r="F9147" s="526"/>
      <c r="G9147" s="521"/>
    </row>
    <row r="9148" spans="1:7">
      <c r="A9148" s="521"/>
      <c r="B9148" s="521"/>
      <c r="C9148" s="525"/>
      <c r="D9148" s="521"/>
      <c r="E9148" s="521"/>
      <c r="F9148" s="526"/>
      <c r="G9148" s="521"/>
    </row>
    <row r="9149" spans="1:7">
      <c r="A9149" s="521"/>
      <c r="B9149" s="521"/>
      <c r="C9149" s="525"/>
      <c r="D9149" s="521"/>
      <c r="E9149" s="521"/>
      <c r="F9149" s="526"/>
      <c r="G9149" s="521"/>
    </row>
    <row r="9150" spans="1:7">
      <c r="A9150" s="521"/>
      <c r="B9150" s="521"/>
      <c r="C9150" s="525"/>
      <c r="D9150" s="521"/>
      <c r="E9150" s="521"/>
      <c r="F9150" s="526"/>
      <c r="G9150" s="521"/>
    </row>
    <row r="9151" spans="1:7">
      <c r="A9151" s="521"/>
      <c r="B9151" s="521"/>
      <c r="C9151" s="525"/>
      <c r="D9151" s="521"/>
      <c r="E9151" s="521"/>
      <c r="F9151" s="526"/>
      <c r="G9151" s="521"/>
    </row>
    <row r="9152" spans="1:7">
      <c r="A9152" s="521"/>
      <c r="B9152" s="521"/>
      <c r="C9152" s="525"/>
      <c r="D9152" s="521"/>
      <c r="E9152" s="521"/>
      <c r="F9152" s="526"/>
      <c r="G9152" s="521"/>
    </row>
    <row r="9153" spans="1:7">
      <c r="A9153" s="521"/>
      <c r="B9153" s="521"/>
      <c r="C9153" s="525"/>
      <c r="D9153" s="521"/>
      <c r="E9153" s="521"/>
      <c r="F9153" s="526"/>
      <c r="G9153" s="521"/>
    </row>
    <row r="9154" spans="1:7">
      <c r="A9154" s="521"/>
      <c r="B9154" s="521"/>
      <c r="C9154" s="525"/>
      <c r="D9154" s="521"/>
      <c r="E9154" s="521"/>
      <c r="F9154" s="526"/>
      <c r="G9154" s="521"/>
    </row>
    <row r="9155" spans="1:7">
      <c r="A9155" s="521"/>
      <c r="B9155" s="521"/>
      <c r="C9155" s="525"/>
      <c r="D9155" s="521"/>
      <c r="E9155" s="521"/>
      <c r="F9155" s="526"/>
      <c r="G9155" s="521"/>
    </row>
    <row r="9156" spans="1:7">
      <c r="A9156" s="521"/>
      <c r="B9156" s="521"/>
      <c r="C9156" s="525"/>
      <c r="D9156" s="521"/>
      <c r="E9156" s="521"/>
      <c r="F9156" s="526"/>
      <c r="G9156" s="521"/>
    </row>
    <row r="9157" spans="1:7">
      <c r="A9157" s="521"/>
      <c r="B9157" s="521"/>
      <c r="C9157" s="525"/>
      <c r="D9157" s="521"/>
      <c r="E9157" s="521"/>
      <c r="F9157" s="526"/>
      <c r="G9157" s="521"/>
    </row>
    <row r="9158" spans="1:7">
      <c r="A9158" s="521"/>
      <c r="B9158" s="521"/>
      <c r="C9158" s="525"/>
      <c r="D9158" s="521"/>
      <c r="E9158" s="521"/>
      <c r="F9158" s="526"/>
      <c r="G9158" s="521"/>
    </row>
    <row r="9159" spans="1:7">
      <c r="A9159" s="521"/>
      <c r="B9159" s="521"/>
      <c r="C9159" s="525"/>
      <c r="D9159" s="521"/>
      <c r="E9159" s="521"/>
      <c r="F9159" s="526"/>
      <c r="G9159" s="521"/>
    </row>
    <row r="9160" spans="1:7">
      <c r="A9160" s="521"/>
      <c r="B9160" s="521"/>
      <c r="C9160" s="525"/>
      <c r="D9160" s="521"/>
      <c r="E9160" s="521"/>
      <c r="F9160" s="526"/>
      <c r="G9160" s="521"/>
    </row>
    <row r="9161" spans="1:7">
      <c r="A9161" s="521"/>
      <c r="B9161" s="521"/>
      <c r="C9161" s="525"/>
      <c r="D9161" s="521"/>
      <c r="E9161" s="521"/>
      <c r="F9161" s="526"/>
      <c r="G9161" s="521"/>
    </row>
    <row r="9162" spans="1:7">
      <c r="A9162" s="521"/>
      <c r="B9162" s="521"/>
      <c r="C9162" s="525"/>
      <c r="D9162" s="521"/>
      <c r="E9162" s="521"/>
      <c r="F9162" s="526"/>
      <c r="G9162" s="521"/>
    </row>
    <row r="9163" spans="1:7">
      <c r="A9163" s="521"/>
      <c r="B9163" s="521"/>
      <c r="C9163" s="525"/>
      <c r="D9163" s="521"/>
      <c r="E9163" s="521"/>
      <c r="F9163" s="526"/>
      <c r="G9163" s="521"/>
    </row>
    <row r="9164" spans="1:7">
      <c r="A9164" s="521"/>
      <c r="B9164" s="521"/>
      <c r="C9164" s="525"/>
      <c r="D9164" s="521"/>
      <c r="E9164" s="521"/>
      <c r="F9164" s="526"/>
      <c r="G9164" s="521"/>
    </row>
    <row r="9165" spans="1:7">
      <c r="A9165" s="521"/>
      <c r="B9165" s="521"/>
      <c r="C9165" s="525"/>
      <c r="D9165" s="521"/>
      <c r="E9165" s="521"/>
      <c r="F9165" s="526"/>
      <c r="G9165" s="521"/>
    </row>
    <row r="9166" spans="1:7">
      <c r="A9166" s="521"/>
      <c r="B9166" s="521"/>
      <c r="C9166" s="525"/>
      <c r="D9166" s="521"/>
      <c r="E9166" s="521"/>
      <c r="F9166" s="526"/>
      <c r="G9166" s="521"/>
    </row>
    <row r="9167" spans="1:7">
      <c r="A9167" s="521"/>
      <c r="B9167" s="521"/>
      <c r="C9167" s="525"/>
      <c r="D9167" s="521"/>
      <c r="E9167" s="521"/>
      <c r="F9167" s="526"/>
      <c r="G9167" s="521"/>
    </row>
    <row r="9168" spans="1:7">
      <c r="A9168" s="521"/>
      <c r="B9168" s="521"/>
      <c r="C9168" s="525"/>
      <c r="D9168" s="521"/>
      <c r="E9168" s="521"/>
      <c r="F9168" s="526"/>
      <c r="G9168" s="521"/>
    </row>
    <row r="9169" spans="1:7">
      <c r="A9169" s="521"/>
      <c r="B9169" s="521"/>
      <c r="C9169" s="525"/>
      <c r="D9169" s="521"/>
      <c r="E9169" s="521"/>
      <c r="F9169" s="526"/>
      <c r="G9169" s="521"/>
    </row>
    <row r="9170" spans="1:7">
      <c r="A9170" s="521"/>
      <c r="B9170" s="521"/>
      <c r="C9170" s="525"/>
      <c r="D9170" s="521"/>
      <c r="E9170" s="521"/>
      <c r="F9170" s="526"/>
      <c r="G9170" s="521"/>
    </row>
    <row r="9171" spans="1:7">
      <c r="A9171" s="521"/>
      <c r="B9171" s="521"/>
      <c r="C9171" s="525"/>
      <c r="D9171" s="521"/>
      <c r="E9171" s="521"/>
      <c r="F9171" s="526"/>
      <c r="G9171" s="521"/>
    </row>
    <row r="9172" spans="1:7">
      <c r="A9172" s="521"/>
      <c r="B9172" s="521"/>
      <c r="C9172" s="525"/>
      <c r="D9172" s="521"/>
      <c r="E9172" s="521"/>
      <c r="F9172" s="526"/>
      <c r="G9172" s="521"/>
    </row>
    <row r="9173" spans="1:7">
      <c r="A9173" s="521"/>
      <c r="B9173" s="521"/>
      <c r="C9173" s="525"/>
      <c r="D9173" s="521"/>
      <c r="E9173" s="521"/>
      <c r="F9173" s="526"/>
      <c r="G9173" s="521"/>
    </row>
    <row r="9174" spans="1:7">
      <c r="A9174" s="521"/>
      <c r="B9174" s="521"/>
      <c r="C9174" s="525"/>
      <c r="D9174" s="521"/>
      <c r="E9174" s="521"/>
      <c r="F9174" s="526"/>
      <c r="G9174" s="521"/>
    </row>
    <row r="9175" spans="1:7">
      <c r="A9175" s="521"/>
      <c r="B9175" s="521"/>
      <c r="C9175" s="525"/>
      <c r="D9175" s="521"/>
      <c r="E9175" s="521"/>
      <c r="F9175" s="526"/>
      <c r="G9175" s="521"/>
    </row>
    <row r="9176" spans="1:7">
      <c r="A9176" s="521"/>
      <c r="B9176" s="521"/>
      <c r="C9176" s="525"/>
      <c r="D9176" s="521"/>
      <c r="E9176" s="521"/>
      <c r="F9176" s="526"/>
      <c r="G9176" s="521"/>
    </row>
    <row r="9177" spans="1:7">
      <c r="A9177" s="521"/>
      <c r="B9177" s="521"/>
      <c r="C9177" s="525"/>
      <c r="D9177" s="521"/>
      <c r="E9177" s="521"/>
      <c r="F9177" s="526"/>
      <c r="G9177" s="521"/>
    </row>
    <row r="9178" spans="1:7">
      <c r="A9178" s="521"/>
      <c r="B9178" s="521"/>
      <c r="C9178" s="525"/>
      <c r="D9178" s="521"/>
      <c r="E9178" s="521"/>
      <c r="F9178" s="526"/>
      <c r="G9178" s="521"/>
    </row>
    <row r="9179" spans="1:7">
      <c r="A9179" s="521"/>
      <c r="B9179" s="521"/>
      <c r="C9179" s="525"/>
      <c r="D9179" s="521"/>
      <c r="E9179" s="521"/>
      <c r="F9179" s="526"/>
      <c r="G9179" s="521"/>
    </row>
    <row r="9180" spans="1:7">
      <c r="A9180" s="521"/>
      <c r="B9180" s="521"/>
      <c r="C9180" s="525"/>
      <c r="D9180" s="521"/>
      <c r="E9180" s="521"/>
      <c r="F9180" s="526"/>
      <c r="G9180" s="521"/>
    </row>
    <row r="9181" spans="1:7">
      <c r="A9181" s="521"/>
      <c r="B9181" s="521"/>
      <c r="C9181" s="525"/>
      <c r="D9181" s="521"/>
      <c r="E9181" s="521"/>
      <c r="F9181" s="526"/>
      <c r="G9181" s="521"/>
    </row>
    <row r="9182" spans="1:7">
      <c r="A9182" s="521"/>
      <c r="B9182" s="521"/>
      <c r="C9182" s="525"/>
      <c r="D9182" s="521"/>
      <c r="E9182" s="521"/>
      <c r="F9182" s="526"/>
      <c r="G9182" s="521"/>
    </row>
    <row r="9183" spans="1:7">
      <c r="A9183" s="521"/>
      <c r="B9183" s="521"/>
      <c r="C9183" s="525"/>
      <c r="D9183" s="521"/>
      <c r="E9183" s="521"/>
      <c r="F9183" s="526"/>
      <c r="G9183" s="521"/>
    </row>
    <row r="9184" spans="1:7">
      <c r="A9184" s="521"/>
      <c r="B9184" s="521"/>
      <c r="C9184" s="525"/>
      <c r="D9184" s="521"/>
      <c r="E9184" s="521"/>
      <c r="F9184" s="526"/>
      <c r="G9184" s="521"/>
    </row>
    <row r="9185" spans="1:7">
      <c r="A9185" s="521"/>
      <c r="B9185" s="521"/>
      <c r="C9185" s="525"/>
      <c r="D9185" s="521"/>
      <c r="E9185" s="521"/>
      <c r="F9185" s="526"/>
      <c r="G9185" s="521"/>
    </row>
    <row r="9186" spans="1:7">
      <c r="A9186" s="521"/>
      <c r="B9186" s="521"/>
      <c r="C9186" s="525"/>
      <c r="D9186" s="521"/>
      <c r="E9186" s="521"/>
      <c r="F9186" s="526"/>
      <c r="G9186" s="521"/>
    </row>
  </sheetData>
  <mergeCells count="13">
    <mergeCell ref="B59:F59"/>
    <mergeCell ref="B5:F5"/>
    <mergeCell ref="B9:F9"/>
    <mergeCell ref="B17:F17"/>
    <mergeCell ref="B21:F21"/>
    <mergeCell ref="B36:F36"/>
    <mergeCell ref="B46:F46"/>
    <mergeCell ref="B56:F56"/>
    <mergeCell ref="B63:F63"/>
    <mergeCell ref="B71:F71"/>
    <mergeCell ref="B78:F78"/>
    <mergeCell ref="B82:F82"/>
    <mergeCell ref="B91:G91"/>
  </mergeCells>
  <printOptions horizontalCentered="1" gridLines="1"/>
  <pageMargins left="0.23622047244094491" right="0.23622047244094491" top="0.55118110236220474" bottom="0.78740157480314965" header="0.31496062992125984" footer="0.31496062992125984"/>
  <pageSetup paperSize="9" scale="90" orientation="portrait" r:id="rId1"/>
  <headerFooter>
    <oddFooter>&amp;C&amp;P &amp;&amp; &amp;N</oddFooter>
  </headerFooter>
  <rowBreaks count="1" manualBreakCount="1">
    <brk id="62"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72"/>
  <sheetViews>
    <sheetView tabSelected="1" view="pageBreakPreview" zoomScaleSheetLayoutView="100" workbookViewId="0">
      <selection activeCell="A3" sqref="A1:XFD3"/>
    </sheetView>
  </sheetViews>
  <sheetFormatPr defaultRowHeight="14.4"/>
  <cols>
    <col min="1" max="1" width="6.88671875" style="7" bestFit="1" customWidth="1"/>
    <col min="2" max="2" width="44.6640625" style="8" bestFit="1" customWidth="1"/>
    <col min="3" max="3" width="6.109375" style="9" customWidth="1"/>
    <col min="4" max="4" width="10.88671875" style="9" customWidth="1"/>
    <col min="5" max="5" width="9.44140625" style="9" customWidth="1"/>
    <col min="6" max="6" width="9.33203125" style="9" customWidth="1"/>
    <col min="7" max="7" width="13.33203125" style="9" customWidth="1"/>
    <col min="8" max="8" width="7.88671875" style="9" bestFit="1" customWidth="1"/>
  </cols>
  <sheetData>
    <row r="1" spans="1:8">
      <c r="A1" s="30" t="s">
        <v>25</v>
      </c>
      <c r="B1" s="31" t="s">
        <v>26</v>
      </c>
      <c r="C1" s="31" t="s">
        <v>27</v>
      </c>
      <c r="D1" s="32" t="s">
        <v>28</v>
      </c>
      <c r="E1" s="32" t="s">
        <v>29</v>
      </c>
      <c r="F1" s="32" t="s">
        <v>30</v>
      </c>
      <c r="G1" s="32" t="s">
        <v>2</v>
      </c>
      <c r="H1" s="31" t="s">
        <v>31</v>
      </c>
    </row>
    <row r="2" spans="1:8">
      <c r="A2" s="15"/>
      <c r="B2" s="325" t="s">
        <v>765</v>
      </c>
      <c r="C2" s="141"/>
      <c r="D2" s="17"/>
      <c r="E2" s="17"/>
      <c r="F2" s="17"/>
      <c r="G2" s="17"/>
      <c r="H2" s="141"/>
    </row>
    <row r="3" spans="1:8">
      <c r="A3" s="38">
        <v>1</v>
      </c>
      <c r="B3" s="34" t="s">
        <v>32</v>
      </c>
      <c r="C3" s="33">
        <v>1</v>
      </c>
      <c r="D3" s="35">
        <f>2.1+5</f>
        <v>7.1</v>
      </c>
      <c r="E3" s="35">
        <f>2.1+5</f>
        <v>7.1</v>
      </c>
      <c r="F3" s="35"/>
      <c r="G3" s="35">
        <f>PRODUCT(C3:F3)</f>
        <v>50.41</v>
      </c>
      <c r="H3" s="33" t="s">
        <v>6</v>
      </c>
    </row>
    <row r="4" spans="1:8">
      <c r="A4" s="15"/>
      <c r="B4" s="325" t="s">
        <v>766</v>
      </c>
      <c r="C4" s="141"/>
      <c r="D4" s="17"/>
      <c r="E4" s="17"/>
      <c r="F4" s="17"/>
      <c r="G4" s="17"/>
      <c r="H4" s="141"/>
    </row>
    <row r="5" spans="1:8">
      <c r="A5" s="38"/>
      <c r="B5" s="34" t="s">
        <v>32</v>
      </c>
      <c r="C5" s="33">
        <v>1</v>
      </c>
      <c r="D5" s="35">
        <f>2.1+5</f>
        <v>7.1</v>
      </c>
      <c r="E5" s="35">
        <f>2.1+5</f>
        <v>7.1</v>
      </c>
      <c r="F5" s="35"/>
      <c r="G5" s="35">
        <f>PRODUCT(C5:F5)</f>
        <v>50.41</v>
      </c>
      <c r="H5" s="33" t="s">
        <v>6</v>
      </c>
    </row>
    <row r="6" spans="1:8">
      <c r="A6" s="38"/>
      <c r="B6" s="37"/>
      <c r="C6" s="33"/>
      <c r="D6" s="35"/>
      <c r="E6" s="36"/>
      <c r="F6" s="36" t="s">
        <v>33</v>
      </c>
      <c r="G6" s="36">
        <f>ROUNDUP(SUM(G3:G5)*1.1,0)</f>
        <v>111</v>
      </c>
      <c r="H6" s="38" t="s">
        <v>6</v>
      </c>
    </row>
    <row r="7" spans="1:8">
      <c r="A7" s="38"/>
      <c r="B7" s="37"/>
      <c r="C7" s="38"/>
      <c r="D7" s="35"/>
      <c r="E7" s="35" t="s">
        <v>34</v>
      </c>
      <c r="F7" s="35"/>
      <c r="G7" s="36"/>
      <c r="H7" s="38"/>
    </row>
    <row r="8" spans="1:8">
      <c r="A8" s="38">
        <f>A3+1</f>
        <v>2</v>
      </c>
      <c r="B8" s="37" t="s">
        <v>35</v>
      </c>
      <c r="C8" s="33"/>
      <c r="D8" s="35"/>
      <c r="E8" s="35" t="s">
        <v>34</v>
      </c>
      <c r="F8" s="35"/>
      <c r="G8" s="35"/>
      <c r="H8" s="33"/>
    </row>
    <row r="9" spans="1:8">
      <c r="A9" s="38"/>
      <c r="B9" s="37" t="s">
        <v>216</v>
      </c>
      <c r="C9" s="33"/>
      <c r="D9" s="35"/>
      <c r="E9" s="35"/>
      <c r="F9" s="35"/>
      <c r="G9" s="35"/>
      <c r="H9" s="33"/>
    </row>
    <row r="10" spans="1:8">
      <c r="A10" s="44"/>
      <c r="B10" s="48" t="s">
        <v>767</v>
      </c>
      <c r="C10" s="40"/>
      <c r="D10" s="42"/>
      <c r="E10" s="42"/>
      <c r="F10" s="42"/>
      <c r="G10" s="42"/>
      <c r="H10" s="40"/>
    </row>
    <row r="11" spans="1:8">
      <c r="A11" s="38"/>
      <c r="B11" s="37" t="s">
        <v>37</v>
      </c>
      <c r="C11" s="33"/>
      <c r="D11" s="35"/>
      <c r="E11" s="35"/>
      <c r="F11" s="35"/>
      <c r="G11" s="35"/>
      <c r="H11" s="33"/>
    </row>
    <row r="12" spans="1:8">
      <c r="A12" s="38"/>
      <c r="B12" s="34" t="s">
        <v>624</v>
      </c>
      <c r="C12" s="33">
        <v>2</v>
      </c>
      <c r="D12" s="35">
        <f>2.1+0.2+0.2+0.075*2</f>
        <v>2.6500000000000004</v>
      </c>
      <c r="E12" s="35">
        <f>2.1+0.2+0.2+0.075*2</f>
        <v>2.6500000000000004</v>
      </c>
      <c r="F12" s="35">
        <f>1.5</f>
        <v>1.5</v>
      </c>
      <c r="G12" s="35">
        <f>PRODUCT(C12:F12)</f>
        <v>21.067500000000006</v>
      </c>
      <c r="H12" s="33" t="s">
        <v>7</v>
      </c>
    </row>
    <row r="13" spans="1:8">
      <c r="A13" s="38"/>
      <c r="B13" s="34"/>
      <c r="C13" s="33"/>
      <c r="D13" s="35"/>
      <c r="E13" s="35"/>
      <c r="F13" s="35"/>
      <c r="G13" s="35"/>
      <c r="H13" s="33"/>
    </row>
    <row r="14" spans="1:8">
      <c r="A14" s="38"/>
      <c r="B14" s="37" t="s">
        <v>41</v>
      </c>
      <c r="C14" s="33"/>
      <c r="D14" s="35"/>
      <c r="E14" s="35"/>
      <c r="F14" s="35"/>
      <c r="G14" s="36">
        <f>ROUND(SUM(G12:G13)*1.1,0)</f>
        <v>23</v>
      </c>
      <c r="H14" s="38" t="s">
        <v>7</v>
      </c>
    </row>
    <row r="15" spans="1:8">
      <c r="A15" s="38"/>
      <c r="B15" s="37" t="s">
        <v>182</v>
      </c>
      <c r="C15" s="33"/>
      <c r="D15" s="35"/>
      <c r="E15" s="35"/>
      <c r="F15" s="35"/>
      <c r="G15" s="36"/>
      <c r="H15" s="38"/>
    </row>
    <row r="16" spans="1:8">
      <c r="A16" s="38"/>
      <c r="B16" s="34" t="str">
        <f>+B12</f>
        <v>Sump</v>
      </c>
      <c r="C16" s="33">
        <f>C12</f>
        <v>2</v>
      </c>
      <c r="D16" s="35">
        <f>D12</f>
        <v>2.6500000000000004</v>
      </c>
      <c r="E16" s="35">
        <f>+E12</f>
        <v>2.6500000000000004</v>
      </c>
      <c r="F16" s="35">
        <f>0.1+0.175</f>
        <v>0.27500000000000002</v>
      </c>
      <c r="G16" s="35">
        <f>PRODUCT(C16:F16)</f>
        <v>3.8623750000000014</v>
      </c>
      <c r="H16" s="33" t="s">
        <v>7</v>
      </c>
    </row>
    <row r="17" spans="1:8">
      <c r="A17" s="38"/>
      <c r="B17" s="37" t="s">
        <v>41</v>
      </c>
      <c r="C17" s="33"/>
      <c r="D17" s="35"/>
      <c r="E17" s="35"/>
      <c r="F17" s="35"/>
      <c r="G17" s="36">
        <f>ROUND(SUM(G16:G16)*1.1,0)</f>
        <v>4</v>
      </c>
      <c r="H17" s="38" t="s">
        <v>7</v>
      </c>
    </row>
    <row r="18" spans="1:8">
      <c r="A18" s="44"/>
      <c r="B18" s="48"/>
      <c r="C18" s="40"/>
      <c r="D18" s="42"/>
      <c r="E18" s="42"/>
      <c r="F18" s="42"/>
      <c r="G18" s="45"/>
      <c r="H18" s="44"/>
    </row>
    <row r="19" spans="1:8">
      <c r="A19" s="38"/>
      <c r="B19" s="37"/>
      <c r="C19" s="33"/>
      <c r="D19" s="35"/>
      <c r="E19" s="35"/>
      <c r="F19" s="35"/>
      <c r="G19" s="36"/>
      <c r="H19" s="38"/>
    </row>
    <row r="20" spans="1:8">
      <c r="A20" s="38"/>
      <c r="B20" s="39" t="s">
        <v>42</v>
      </c>
      <c r="C20" s="33"/>
      <c r="D20" s="35"/>
      <c r="E20" s="35"/>
      <c r="F20" s="35"/>
      <c r="G20" s="36">
        <f>G17+G14</f>
        <v>27</v>
      </c>
      <c r="H20" s="38" t="s">
        <v>7</v>
      </c>
    </row>
    <row r="21" spans="1:8">
      <c r="A21" s="38"/>
      <c r="B21" s="34"/>
      <c r="C21" s="33"/>
      <c r="D21" s="35"/>
      <c r="E21" s="35"/>
      <c r="F21" s="35"/>
      <c r="G21" s="36"/>
      <c r="H21" s="38"/>
    </row>
    <row r="22" spans="1:8" ht="27.6">
      <c r="A22" s="38">
        <f>A8+1</f>
        <v>3</v>
      </c>
      <c r="B22" s="49" t="s">
        <v>43</v>
      </c>
      <c r="C22" s="50"/>
      <c r="D22" s="51"/>
      <c r="E22" s="51"/>
      <c r="F22" s="51"/>
      <c r="G22" s="52"/>
      <c r="H22" s="53"/>
    </row>
    <row r="23" spans="1:8">
      <c r="A23" s="53"/>
      <c r="B23" s="54" t="s">
        <v>44</v>
      </c>
      <c r="C23" s="50"/>
      <c r="D23" s="51"/>
      <c r="E23" s="51"/>
      <c r="F23" s="51"/>
      <c r="G23" s="52">
        <f>G20</f>
        <v>27</v>
      </c>
      <c r="H23" s="53" t="s">
        <v>7</v>
      </c>
    </row>
    <row r="24" spans="1:8">
      <c r="A24" s="53"/>
      <c r="B24" s="54" t="s">
        <v>45</v>
      </c>
      <c r="C24" s="50"/>
      <c r="D24" s="51"/>
      <c r="E24" s="51"/>
      <c r="F24" s="51"/>
      <c r="G24" s="52"/>
      <c r="H24" s="53"/>
    </row>
    <row r="25" spans="1:8">
      <c r="A25" s="53"/>
      <c r="B25" s="55" t="s">
        <v>46</v>
      </c>
      <c r="C25" s="50"/>
      <c r="D25" s="51"/>
      <c r="E25" s="51"/>
      <c r="F25" s="51"/>
      <c r="G25" s="51">
        <f>-G43</f>
        <v>-2</v>
      </c>
      <c r="H25" s="50" t="s">
        <v>7</v>
      </c>
    </row>
    <row r="26" spans="1:8">
      <c r="A26" s="53"/>
      <c r="B26" s="55" t="s">
        <v>47</v>
      </c>
      <c r="C26" s="50"/>
      <c r="D26" s="51"/>
      <c r="E26" s="51"/>
      <c r="F26" s="51"/>
      <c r="G26" s="51">
        <f>-G50</f>
        <v>-3</v>
      </c>
      <c r="H26" s="50" t="s">
        <v>7</v>
      </c>
    </row>
    <row r="27" spans="1:8">
      <c r="A27" s="53"/>
      <c r="B27" s="55" t="s">
        <v>48</v>
      </c>
      <c r="C27" s="50"/>
      <c r="D27" s="51"/>
      <c r="E27" s="51"/>
      <c r="F27" s="51"/>
      <c r="G27" s="51">
        <f>-G59</f>
        <v>-5</v>
      </c>
      <c r="H27" s="50" t="s">
        <v>7</v>
      </c>
    </row>
    <row r="28" spans="1:8">
      <c r="A28" s="53"/>
      <c r="B28" s="55" t="s">
        <v>637</v>
      </c>
      <c r="C28" s="50"/>
      <c r="D28" s="51"/>
      <c r="E28" s="51"/>
      <c r="F28" s="51"/>
      <c r="G28" s="51">
        <f>-G69</f>
        <v>-2</v>
      </c>
      <c r="H28" s="50" t="s">
        <v>7</v>
      </c>
    </row>
    <row r="29" spans="1:8">
      <c r="A29" s="53"/>
      <c r="B29" s="55"/>
      <c r="C29" s="50"/>
      <c r="D29" s="51"/>
      <c r="E29" s="51"/>
      <c r="F29" s="51"/>
      <c r="G29" s="51"/>
      <c r="H29" s="50"/>
    </row>
    <row r="30" spans="1:8">
      <c r="A30" s="38"/>
      <c r="B30" s="54" t="s">
        <v>51</v>
      </c>
      <c r="C30" s="50"/>
      <c r="D30" s="51"/>
      <c r="E30" s="51"/>
      <c r="F30" s="51"/>
      <c r="G30" s="56">
        <f>ROUND(SUM(G23:G29),0)</f>
        <v>15</v>
      </c>
      <c r="H30" s="50" t="s">
        <v>7</v>
      </c>
    </row>
    <row r="31" spans="1:8">
      <c r="A31" s="53"/>
      <c r="B31" s="58"/>
      <c r="C31" s="59"/>
      <c r="D31" s="51"/>
      <c r="E31" s="51"/>
      <c r="F31" s="51"/>
      <c r="G31" s="60"/>
      <c r="H31" s="50"/>
    </row>
    <row r="32" spans="1:8">
      <c r="A32" s="53"/>
      <c r="B32" s="54" t="s">
        <v>53</v>
      </c>
      <c r="C32" s="50"/>
      <c r="D32" s="51"/>
      <c r="E32" s="51"/>
      <c r="F32" s="51"/>
      <c r="G32" s="56">
        <f>ROUNDUP((G30)-G34,0)</f>
        <v>15</v>
      </c>
      <c r="H32" s="53" t="s">
        <v>7</v>
      </c>
    </row>
    <row r="33" spans="1:8">
      <c r="A33" s="53"/>
      <c r="B33" s="54"/>
      <c r="C33" s="50"/>
      <c r="D33" s="51"/>
      <c r="E33" s="51"/>
      <c r="F33" s="51"/>
      <c r="G33" s="57"/>
      <c r="H33" s="53"/>
    </row>
    <row r="34" spans="1:8" ht="27.6">
      <c r="A34" s="53"/>
      <c r="B34" s="49" t="s">
        <v>54</v>
      </c>
      <c r="C34" s="61">
        <v>0</v>
      </c>
      <c r="D34" s="51" t="s">
        <v>55</v>
      </c>
      <c r="E34" s="51">
        <f>G23</f>
        <v>27</v>
      </c>
      <c r="F34" s="51"/>
      <c r="G34" s="52">
        <f>C34*E34</f>
        <v>0</v>
      </c>
      <c r="H34" s="53" t="s">
        <v>7</v>
      </c>
    </row>
    <row r="35" spans="1:8">
      <c r="A35" s="53"/>
      <c r="B35" s="62" t="s">
        <v>56</v>
      </c>
      <c r="C35" s="33"/>
      <c r="D35" s="35"/>
      <c r="E35" s="35"/>
      <c r="F35" s="35"/>
      <c r="G35" s="57">
        <f>G23-G34</f>
        <v>27</v>
      </c>
      <c r="H35" s="38" t="s">
        <v>7</v>
      </c>
    </row>
    <row r="36" spans="1:8">
      <c r="A36" s="38"/>
      <c r="B36" s="43"/>
      <c r="C36" s="33"/>
      <c r="D36" s="35"/>
      <c r="E36" s="35"/>
      <c r="F36" s="35"/>
      <c r="G36" s="35"/>
      <c r="H36" s="33"/>
    </row>
    <row r="37" spans="1:8">
      <c r="A37" s="38">
        <f>A22+1</f>
        <v>4</v>
      </c>
      <c r="B37" s="37" t="s">
        <v>57</v>
      </c>
      <c r="C37" s="33"/>
      <c r="D37" s="35"/>
      <c r="E37" s="35"/>
      <c r="F37" s="35"/>
      <c r="G37" s="35"/>
      <c r="H37" s="33"/>
    </row>
    <row r="38" spans="1:8">
      <c r="A38" s="44"/>
      <c r="B38" s="48" t="s">
        <v>767</v>
      </c>
      <c r="C38" s="40"/>
      <c r="D38" s="42"/>
      <c r="E38" s="42"/>
      <c r="F38" s="42"/>
      <c r="G38" s="42"/>
      <c r="H38" s="40"/>
    </row>
    <row r="39" spans="1:8">
      <c r="A39" s="38"/>
      <c r="B39" s="37" t="s">
        <v>259</v>
      </c>
      <c r="C39" s="33"/>
      <c r="D39" s="35"/>
      <c r="E39" s="35"/>
      <c r="F39" s="35"/>
      <c r="G39" s="35"/>
      <c r="H39" s="33"/>
    </row>
    <row r="40" spans="1:8">
      <c r="A40" s="38"/>
      <c r="B40" s="34" t="str">
        <f>+B12</f>
        <v>Sump</v>
      </c>
      <c r="C40" s="33">
        <f>+C12</f>
        <v>2</v>
      </c>
      <c r="D40" s="35">
        <f>+D12</f>
        <v>2.6500000000000004</v>
      </c>
      <c r="E40" s="35">
        <f>+E12</f>
        <v>2.6500000000000004</v>
      </c>
      <c r="F40" s="35">
        <v>0.1</v>
      </c>
      <c r="G40" s="35">
        <f>PRODUCT(C40:F40)</f>
        <v>1.4045000000000005</v>
      </c>
      <c r="H40" s="33" t="s">
        <v>7</v>
      </c>
    </row>
    <row r="41" spans="1:8">
      <c r="A41" s="38"/>
      <c r="B41" s="34"/>
      <c r="C41" s="33"/>
      <c r="D41" s="35"/>
      <c r="E41" s="35"/>
      <c r="F41" s="36" t="s">
        <v>33</v>
      </c>
      <c r="G41" s="36">
        <f>ROUNDUP(SUM(G40:G40)*1.1,0)</f>
        <v>2</v>
      </c>
      <c r="H41" s="38" t="s">
        <v>7</v>
      </c>
    </row>
    <row r="42" spans="1:8">
      <c r="A42" s="38"/>
      <c r="B42" s="37"/>
      <c r="C42" s="33"/>
      <c r="D42" s="35"/>
      <c r="E42" s="35"/>
      <c r="F42" s="36"/>
      <c r="G42" s="36"/>
      <c r="H42" s="38"/>
    </row>
    <row r="43" spans="1:8">
      <c r="A43" s="38"/>
      <c r="B43" s="37" t="s">
        <v>185</v>
      </c>
      <c r="C43" s="33"/>
      <c r="D43" s="35"/>
      <c r="E43" s="35"/>
      <c r="F43" s="36"/>
      <c r="G43" s="36">
        <f>G41</f>
        <v>2</v>
      </c>
      <c r="H43" s="38" t="s">
        <v>7</v>
      </c>
    </row>
    <row r="44" spans="1:8">
      <c r="A44" s="38"/>
      <c r="B44" s="37"/>
      <c r="C44" s="33"/>
      <c r="D44" s="35"/>
      <c r="E44" s="35"/>
      <c r="F44" s="36"/>
      <c r="G44" s="36"/>
      <c r="H44" s="38"/>
    </row>
    <row r="45" spans="1:8">
      <c r="A45" s="38"/>
      <c r="B45" s="37"/>
      <c r="C45" s="33"/>
      <c r="D45" s="35"/>
      <c r="E45" s="35"/>
      <c r="F45" s="36"/>
      <c r="G45" s="36"/>
      <c r="H45" s="38"/>
    </row>
    <row r="46" spans="1:8">
      <c r="A46" s="38">
        <f>A37+1</f>
        <v>5</v>
      </c>
      <c r="B46" s="37" t="s">
        <v>69</v>
      </c>
      <c r="C46" s="33"/>
      <c r="D46" s="35"/>
      <c r="E46" s="35"/>
      <c r="F46" s="35"/>
      <c r="G46" s="36"/>
      <c r="H46" s="38"/>
    </row>
    <row r="47" spans="1:8">
      <c r="A47" s="44"/>
      <c r="B47" s="48" t="s">
        <v>767</v>
      </c>
      <c r="C47" s="40"/>
      <c r="D47" s="42"/>
      <c r="E47" s="42"/>
      <c r="F47" s="42"/>
      <c r="G47" s="42"/>
      <c r="H47" s="40"/>
    </row>
    <row r="48" spans="1:8">
      <c r="A48" s="38" t="s">
        <v>70</v>
      </c>
      <c r="B48" s="37" t="s">
        <v>625</v>
      </c>
      <c r="C48" s="33"/>
      <c r="D48" s="35"/>
      <c r="E48" s="35"/>
      <c r="F48" s="35"/>
      <c r="G48" s="35"/>
      <c r="H48" s="33"/>
    </row>
    <row r="49" spans="1:8">
      <c r="A49" s="38"/>
      <c r="B49" s="34" t="str">
        <f>B40</f>
        <v>Sump</v>
      </c>
      <c r="C49" s="33">
        <f>C40</f>
        <v>2</v>
      </c>
      <c r="D49" s="35">
        <f>D12-0.075*2</f>
        <v>2.5000000000000004</v>
      </c>
      <c r="E49" s="35">
        <f>E12-0.075*2</f>
        <v>2.5000000000000004</v>
      </c>
      <c r="F49" s="35">
        <v>0.17499999999999999</v>
      </c>
      <c r="G49" s="35">
        <f>PRODUCT(C49:F49)</f>
        <v>2.1875000000000004</v>
      </c>
      <c r="H49" s="33" t="s">
        <v>7</v>
      </c>
    </row>
    <row r="50" spans="1:8">
      <c r="A50" s="38"/>
      <c r="B50" s="37" t="s">
        <v>71</v>
      </c>
      <c r="C50" s="33"/>
      <c r="D50" s="35"/>
      <c r="E50" s="35"/>
      <c r="F50" s="35"/>
      <c r="G50" s="36">
        <f>ROUNDUP(SUM(G49:G49)*1.1,0)</f>
        <v>3</v>
      </c>
      <c r="H50" s="38" t="s">
        <v>7</v>
      </c>
    </row>
    <row r="51" spans="1:8">
      <c r="A51" s="38"/>
      <c r="B51" s="37"/>
      <c r="C51" s="33"/>
      <c r="D51" s="35"/>
      <c r="E51" s="35"/>
      <c r="F51" s="35"/>
      <c r="G51" s="36"/>
      <c r="H51" s="38"/>
    </row>
    <row r="52" spans="1:8">
      <c r="A52" s="38" t="s">
        <v>72</v>
      </c>
      <c r="B52" s="37" t="s">
        <v>626</v>
      </c>
      <c r="C52" s="33"/>
      <c r="D52" s="35"/>
      <c r="E52" s="35"/>
      <c r="F52" s="35"/>
      <c r="G52" s="36"/>
      <c r="H52" s="33"/>
    </row>
    <row r="53" spans="1:8">
      <c r="A53" s="44"/>
      <c r="B53" s="48" t="s">
        <v>767</v>
      </c>
      <c r="C53" s="40"/>
      <c r="D53" s="42"/>
      <c r="E53" s="42"/>
      <c r="F53" s="42"/>
      <c r="G53" s="42"/>
      <c r="H53" s="40"/>
    </row>
    <row r="54" spans="1:8">
      <c r="A54" s="38"/>
      <c r="B54" s="37" t="s">
        <v>262</v>
      </c>
      <c r="C54" s="33"/>
      <c r="D54" s="35"/>
      <c r="E54" s="35"/>
      <c r="F54" s="35"/>
      <c r="G54" s="36"/>
      <c r="H54" s="33"/>
    </row>
    <row r="55" spans="1:8">
      <c r="A55" s="38"/>
      <c r="B55" s="34" t="s">
        <v>627</v>
      </c>
      <c r="C55" s="33">
        <f>C49</f>
        <v>2</v>
      </c>
      <c r="D55" s="35">
        <f>2.1*2+2.1*2</f>
        <v>8.4</v>
      </c>
      <c r="E55" s="35">
        <v>0.17499999999999999</v>
      </c>
      <c r="F55" s="35">
        <f>F12+F16-F40-F49</f>
        <v>1.4999999999999998</v>
      </c>
      <c r="G55" s="35">
        <f>PRODUCT(C55:F55)</f>
        <v>4.4099999999999993</v>
      </c>
      <c r="H55" s="33" t="s">
        <v>7</v>
      </c>
    </row>
    <row r="56" spans="1:8">
      <c r="A56" s="38"/>
      <c r="B56" s="37" t="s">
        <v>76</v>
      </c>
      <c r="C56" s="33"/>
      <c r="D56" s="35"/>
      <c r="E56" s="35"/>
      <c r="F56" s="35"/>
      <c r="G56" s="36">
        <f>ROUNDUP(SUM(G55:G55)*1.1,0)</f>
        <v>5</v>
      </c>
      <c r="H56" s="38" t="s">
        <v>7</v>
      </c>
    </row>
    <row r="57" spans="1:8">
      <c r="A57" s="38"/>
      <c r="B57" s="37"/>
      <c r="C57" s="33"/>
      <c r="D57" s="35"/>
      <c r="E57" s="35"/>
      <c r="F57" s="35"/>
      <c r="G57" s="36"/>
      <c r="H57" s="38"/>
    </row>
    <row r="58" spans="1:8">
      <c r="A58" s="38"/>
      <c r="B58" s="37"/>
      <c r="C58" s="33"/>
      <c r="D58" s="35"/>
      <c r="E58" s="35"/>
      <c r="F58" s="35"/>
      <c r="G58" s="36"/>
      <c r="H58" s="38"/>
    </row>
    <row r="59" spans="1:8">
      <c r="A59" s="38"/>
      <c r="B59" s="37" t="s">
        <v>78</v>
      </c>
      <c r="C59" s="33"/>
      <c r="D59" s="36" t="s">
        <v>628</v>
      </c>
      <c r="E59" s="36"/>
      <c r="F59" s="35"/>
      <c r="G59" s="36">
        <f>G56</f>
        <v>5</v>
      </c>
      <c r="H59" s="38" t="s">
        <v>7</v>
      </c>
    </row>
    <row r="60" spans="1:8">
      <c r="A60" s="38"/>
      <c r="B60" s="34"/>
      <c r="C60" s="33"/>
      <c r="D60" s="35"/>
      <c r="E60" s="35"/>
      <c r="F60" s="35"/>
      <c r="G60" s="35"/>
      <c r="H60" s="33"/>
    </row>
    <row r="61" spans="1:8">
      <c r="A61" s="38"/>
      <c r="B61" s="37"/>
      <c r="C61" s="33"/>
      <c r="D61" s="35"/>
      <c r="E61" s="35"/>
      <c r="F61" s="35"/>
      <c r="G61" s="36"/>
      <c r="H61" s="36"/>
    </row>
    <row r="62" spans="1:8">
      <c r="A62" s="38" t="s">
        <v>89</v>
      </c>
      <c r="B62" s="37" t="s">
        <v>90</v>
      </c>
      <c r="C62" s="33"/>
      <c r="D62" s="35"/>
      <c r="E62" s="35"/>
      <c r="F62" s="35"/>
      <c r="G62" s="35"/>
      <c r="H62" s="33"/>
    </row>
    <row r="63" spans="1:8">
      <c r="A63" s="44"/>
      <c r="B63" s="48" t="s">
        <v>767</v>
      </c>
      <c r="C63" s="40"/>
      <c r="D63" s="42"/>
      <c r="E63" s="42"/>
      <c r="F63" s="42"/>
      <c r="G63" s="42"/>
      <c r="H63" s="40"/>
    </row>
    <row r="64" spans="1:8">
      <c r="A64" s="38"/>
      <c r="B64" s="37" t="s">
        <v>629</v>
      </c>
    </row>
    <row r="65" spans="1:8">
      <c r="A65" s="38"/>
      <c r="B65" s="34" t="s">
        <v>581</v>
      </c>
      <c r="C65" s="33">
        <v>2</v>
      </c>
      <c r="D65" s="35">
        <v>2.1</v>
      </c>
      <c r="E65" s="35">
        <v>2.1</v>
      </c>
      <c r="F65" s="146">
        <v>0.15</v>
      </c>
      <c r="G65" s="35">
        <f>PRODUCT(C65:F65)</f>
        <v>1.323</v>
      </c>
      <c r="H65" s="33" t="s">
        <v>7</v>
      </c>
    </row>
    <row r="66" spans="1:8">
      <c r="A66" s="38"/>
      <c r="B66" s="34"/>
      <c r="C66" s="33"/>
      <c r="D66" s="35"/>
      <c r="E66" s="35"/>
      <c r="F66" s="35"/>
      <c r="G66" s="36" t="s">
        <v>34</v>
      </c>
      <c r="H66" s="33"/>
    </row>
    <row r="67" spans="1:8">
      <c r="A67" s="44"/>
      <c r="B67" s="41"/>
      <c r="C67" s="33"/>
      <c r="D67" s="35"/>
      <c r="E67" s="35"/>
      <c r="F67" s="35"/>
      <c r="G67" s="36">
        <f>ROUNDUP(SUM(G65:G66)*1.1,0)</f>
        <v>2</v>
      </c>
      <c r="H67" s="38" t="s">
        <v>7</v>
      </c>
    </row>
    <row r="68" spans="1:8">
      <c r="A68" s="38"/>
      <c r="B68" s="34"/>
      <c r="C68" s="33"/>
      <c r="D68" s="35"/>
      <c r="E68" s="35"/>
      <c r="F68" s="35"/>
      <c r="G68" s="36"/>
      <c r="H68" s="38"/>
    </row>
    <row r="69" spans="1:8">
      <c r="A69" s="38"/>
      <c r="B69" s="148" t="s">
        <v>630</v>
      </c>
      <c r="C69" s="33"/>
      <c r="D69" s="36" t="s">
        <v>80</v>
      </c>
      <c r="E69" s="36"/>
      <c r="F69" s="36" t="s">
        <v>23</v>
      </c>
      <c r="G69" s="36">
        <f>G67</f>
        <v>2</v>
      </c>
      <c r="H69" s="36" t="s">
        <v>7</v>
      </c>
    </row>
    <row r="70" spans="1:8">
      <c r="A70" s="44"/>
      <c r="B70" s="41"/>
      <c r="C70" s="40"/>
      <c r="D70" s="42"/>
      <c r="E70" s="42"/>
      <c r="F70" s="42"/>
      <c r="G70" s="45"/>
      <c r="H70" s="45"/>
    </row>
    <row r="71" spans="1:8">
      <c r="A71" s="38"/>
      <c r="B71" s="37"/>
      <c r="C71" s="11"/>
      <c r="D71" s="36"/>
      <c r="E71" s="35"/>
      <c r="F71" s="36"/>
      <c r="G71" s="36"/>
      <c r="H71" s="38"/>
    </row>
    <row r="72" spans="1:8">
      <c r="A72" s="38"/>
      <c r="B72" s="37" t="s">
        <v>107</v>
      </c>
      <c r="C72" s="33"/>
      <c r="D72" s="35"/>
      <c r="E72" s="35"/>
      <c r="F72" s="35"/>
      <c r="G72" s="36"/>
      <c r="H72" s="38"/>
    </row>
    <row r="73" spans="1:8">
      <c r="A73" s="38"/>
      <c r="B73" s="37" t="s">
        <v>108</v>
      </c>
      <c r="C73" s="33"/>
      <c r="D73" s="35"/>
      <c r="E73" s="35"/>
      <c r="F73" s="35"/>
      <c r="G73" s="36">
        <f>G69+G59+G50</f>
        <v>10</v>
      </c>
      <c r="H73" s="38" t="s">
        <v>7</v>
      </c>
    </row>
    <row r="74" spans="1:8">
      <c r="A74" s="38"/>
      <c r="B74" s="37" t="s">
        <v>109</v>
      </c>
      <c r="C74" s="33"/>
      <c r="D74" s="35"/>
      <c r="E74" s="35"/>
      <c r="F74" s="35"/>
      <c r="G74" s="36">
        <v>0</v>
      </c>
      <c r="H74" s="38" t="s">
        <v>7</v>
      </c>
    </row>
    <row r="75" spans="1:8">
      <c r="A75" s="38"/>
      <c r="B75" s="37"/>
      <c r="C75" s="33"/>
      <c r="D75" s="35"/>
      <c r="E75" s="632" t="s">
        <v>110</v>
      </c>
      <c r="F75" s="633"/>
      <c r="G75" s="36">
        <f>SUM(G73:G74)</f>
        <v>10</v>
      </c>
      <c r="H75" s="38" t="s">
        <v>7</v>
      </c>
    </row>
    <row r="76" spans="1:8">
      <c r="A76" s="38"/>
      <c r="B76" s="37"/>
      <c r="C76" s="33"/>
      <c r="D76" s="35"/>
      <c r="E76" s="632"/>
      <c r="F76" s="633"/>
      <c r="G76" s="36"/>
      <c r="H76" s="38"/>
    </row>
    <row r="77" spans="1:8">
      <c r="A77" s="38"/>
      <c r="B77" s="37"/>
      <c r="C77" s="33"/>
      <c r="D77" s="35"/>
      <c r="E77" s="35"/>
      <c r="F77" s="36"/>
      <c r="G77" s="36"/>
      <c r="H77" s="38"/>
    </row>
    <row r="78" spans="1:8">
      <c r="A78" s="38">
        <f>A46+1</f>
        <v>6</v>
      </c>
      <c r="B78" s="105" t="s">
        <v>111</v>
      </c>
      <c r="C78" s="106"/>
      <c r="D78" s="107"/>
      <c r="E78" s="107"/>
      <c r="F78" s="107"/>
      <c r="G78" s="107"/>
      <c r="H78" s="106"/>
    </row>
    <row r="79" spans="1:8">
      <c r="A79" s="44"/>
      <c r="B79" s="48" t="s">
        <v>767</v>
      </c>
      <c r="C79" s="40"/>
      <c r="D79" s="42"/>
      <c r="E79" s="42"/>
      <c r="F79" s="42"/>
      <c r="G79" s="42"/>
      <c r="H79" s="40"/>
    </row>
    <row r="80" spans="1:8">
      <c r="A80" s="38"/>
      <c r="B80" s="108" t="s">
        <v>112</v>
      </c>
      <c r="C80" s="106"/>
      <c r="D80" s="107">
        <f>G50</f>
        <v>3</v>
      </c>
      <c r="E80" s="107" t="s">
        <v>113</v>
      </c>
      <c r="F80" s="12">
        <v>60</v>
      </c>
      <c r="G80" s="107">
        <f t="shared" ref="G80:G88" si="0">F80*D80</f>
        <v>180</v>
      </c>
      <c r="H80" s="106" t="s">
        <v>114</v>
      </c>
    </row>
    <row r="81" spans="1:8">
      <c r="A81" s="38"/>
      <c r="B81" s="108" t="s">
        <v>115</v>
      </c>
      <c r="C81" s="106"/>
      <c r="D81" s="107">
        <v>0</v>
      </c>
      <c r="E81" s="107" t="s">
        <v>113</v>
      </c>
      <c r="F81" s="12">
        <v>150</v>
      </c>
      <c r="G81" s="107">
        <f t="shared" si="0"/>
        <v>0</v>
      </c>
      <c r="H81" s="106" t="s">
        <v>114</v>
      </c>
    </row>
    <row r="82" spans="1:8">
      <c r="A82" s="38"/>
      <c r="B82" s="108" t="s">
        <v>116</v>
      </c>
      <c r="C82" s="106"/>
      <c r="D82" s="107">
        <v>0</v>
      </c>
      <c r="E82" s="107" t="s">
        <v>113</v>
      </c>
      <c r="F82" s="12">
        <v>250</v>
      </c>
      <c r="G82" s="107">
        <f t="shared" si="0"/>
        <v>0</v>
      </c>
      <c r="H82" s="106" t="s">
        <v>114</v>
      </c>
    </row>
    <row r="83" spans="1:8">
      <c r="A83" s="38"/>
      <c r="B83" s="108" t="s">
        <v>117</v>
      </c>
      <c r="C83" s="106"/>
      <c r="D83" s="107">
        <v>0</v>
      </c>
      <c r="E83" s="107" t="s">
        <v>113</v>
      </c>
      <c r="F83" s="12">
        <v>250</v>
      </c>
      <c r="G83" s="107">
        <f t="shared" si="0"/>
        <v>0</v>
      </c>
      <c r="H83" s="106" t="s">
        <v>114</v>
      </c>
    </row>
    <row r="84" spans="1:8">
      <c r="A84" s="38"/>
      <c r="B84" s="108" t="s">
        <v>118</v>
      </c>
      <c r="C84" s="106"/>
      <c r="D84" s="107">
        <f>G69</f>
        <v>2</v>
      </c>
      <c r="E84" s="107" t="s">
        <v>113</v>
      </c>
      <c r="F84" s="12">
        <v>80</v>
      </c>
      <c r="G84" s="107">
        <f t="shared" si="0"/>
        <v>160</v>
      </c>
      <c r="H84" s="106" t="s">
        <v>114</v>
      </c>
    </row>
    <row r="85" spans="1:8">
      <c r="A85" s="38"/>
      <c r="B85" s="108" t="s">
        <v>410</v>
      </c>
      <c r="C85" s="106"/>
      <c r="D85" s="107">
        <v>0</v>
      </c>
      <c r="E85" s="107" t="s">
        <v>113</v>
      </c>
      <c r="F85" s="12">
        <v>100</v>
      </c>
      <c r="G85" s="107">
        <f t="shared" si="0"/>
        <v>0</v>
      </c>
      <c r="H85" s="106" t="s">
        <v>114</v>
      </c>
    </row>
    <row r="86" spans="1:8">
      <c r="A86" s="44"/>
      <c r="B86" s="108" t="s">
        <v>631</v>
      </c>
      <c r="C86" s="158"/>
      <c r="D86" s="107">
        <f>G59</f>
        <v>5</v>
      </c>
      <c r="E86" s="107" t="s">
        <v>113</v>
      </c>
      <c r="F86" s="12">
        <v>200</v>
      </c>
      <c r="G86" s="107">
        <f t="shared" ref="G86" si="1">F86*D86</f>
        <v>1000</v>
      </c>
      <c r="H86" s="106" t="s">
        <v>114</v>
      </c>
    </row>
    <row r="87" spans="1:8">
      <c r="A87" s="38"/>
      <c r="B87" s="109" t="s">
        <v>409</v>
      </c>
      <c r="C87" s="106"/>
      <c r="D87" s="107">
        <v>0</v>
      </c>
      <c r="E87" s="107" t="s">
        <v>113</v>
      </c>
      <c r="F87" s="12">
        <v>80</v>
      </c>
      <c r="G87" s="107">
        <f t="shared" si="0"/>
        <v>0</v>
      </c>
      <c r="H87" s="106" t="s">
        <v>114</v>
      </c>
    </row>
    <row r="88" spans="1:8">
      <c r="A88" s="38"/>
      <c r="B88" s="109" t="s">
        <v>412</v>
      </c>
      <c r="C88" s="106"/>
      <c r="D88" s="107">
        <v>0</v>
      </c>
      <c r="E88" s="107" t="s">
        <v>113</v>
      </c>
      <c r="F88" s="12">
        <v>60</v>
      </c>
      <c r="G88" s="107">
        <f t="shared" si="0"/>
        <v>0</v>
      </c>
      <c r="H88" s="106" t="s">
        <v>114</v>
      </c>
    </row>
    <row r="89" spans="1:8">
      <c r="A89" s="38"/>
      <c r="B89" s="109"/>
      <c r="C89" s="106"/>
      <c r="D89" s="107">
        <f>ROUNDUP(SUM(D80:D88),0)</f>
        <v>10</v>
      </c>
      <c r="E89" s="107"/>
      <c r="F89" s="12"/>
      <c r="G89" s="107">
        <f>ROUND(SUM(G80:G88),0)</f>
        <v>1340</v>
      </c>
      <c r="H89" s="106" t="s">
        <v>114</v>
      </c>
    </row>
    <row r="90" spans="1:8">
      <c r="A90" s="38"/>
      <c r="B90" s="109" t="s">
        <v>119</v>
      </c>
      <c r="C90" s="106"/>
      <c r="D90" s="107"/>
      <c r="E90" s="107"/>
      <c r="F90" s="107"/>
      <c r="G90" s="107">
        <f>ROUND(+G89*5%,0)</f>
        <v>67</v>
      </c>
      <c r="H90" s="106" t="s">
        <v>114</v>
      </c>
    </row>
    <row r="91" spans="1:8">
      <c r="A91" s="38"/>
      <c r="B91" s="109"/>
      <c r="C91" s="106"/>
      <c r="D91" s="107"/>
      <c r="E91" s="107"/>
      <c r="F91" s="107"/>
      <c r="G91" s="107"/>
      <c r="H91" s="106"/>
    </row>
    <row r="92" spans="1:8">
      <c r="A92" s="38"/>
      <c r="B92" s="109"/>
      <c r="C92" s="106"/>
      <c r="D92" s="107"/>
      <c r="E92" s="107"/>
      <c r="F92" s="107"/>
      <c r="G92" s="110">
        <f>SUM(G89:G91)</f>
        <v>1407</v>
      </c>
      <c r="H92" s="111" t="s">
        <v>120</v>
      </c>
    </row>
    <row r="93" spans="1:8">
      <c r="A93" s="38"/>
      <c r="B93" s="109"/>
      <c r="C93" s="106"/>
      <c r="D93" s="107"/>
      <c r="E93" s="107"/>
      <c r="F93" s="110" t="s">
        <v>121</v>
      </c>
      <c r="G93" s="110">
        <f>ROUNDUP((G92/1000),0)</f>
        <v>2</v>
      </c>
      <c r="H93" s="111" t="s">
        <v>122</v>
      </c>
    </row>
    <row r="94" spans="1:8">
      <c r="A94" s="10"/>
      <c r="B94" s="112"/>
      <c r="C94" s="11"/>
      <c r="D94" s="11"/>
      <c r="E94" s="11"/>
      <c r="F94" s="11"/>
      <c r="G94" s="11"/>
      <c r="H94" s="11"/>
    </row>
    <row r="95" spans="1:8">
      <c r="A95" s="38">
        <f>A78+1</f>
        <v>7</v>
      </c>
      <c r="B95" s="37" t="s">
        <v>123</v>
      </c>
      <c r="C95" s="11"/>
      <c r="D95" s="11"/>
      <c r="E95" s="11"/>
      <c r="F95" s="11"/>
      <c r="G95" s="11"/>
      <c r="H95" s="11"/>
    </row>
    <row r="96" spans="1:8">
      <c r="A96" s="44"/>
      <c r="B96" s="48" t="s">
        <v>767</v>
      </c>
      <c r="C96" s="40"/>
      <c r="D96" s="42"/>
      <c r="E96" s="42"/>
      <c r="F96" s="42"/>
      <c r="G96" s="42"/>
      <c r="H96" s="40"/>
    </row>
    <row r="97" spans="1:8">
      <c r="A97" s="10"/>
      <c r="B97" s="29" t="str">
        <f>+B48</f>
        <v>Under Raft</v>
      </c>
      <c r="C97" s="11"/>
      <c r="D97" s="11"/>
      <c r="E97" s="11"/>
      <c r="F97" s="11"/>
      <c r="G97" s="35"/>
      <c r="H97" s="33"/>
    </row>
    <row r="98" spans="1:8">
      <c r="A98" s="10"/>
      <c r="B98" s="112" t="str">
        <f>+B49</f>
        <v>Sump</v>
      </c>
      <c r="C98" s="11">
        <f>+C49</f>
        <v>2</v>
      </c>
      <c r="D98" s="11">
        <f>(D49*2)+(E49*2)</f>
        <v>10.000000000000002</v>
      </c>
      <c r="E98" s="11"/>
      <c r="F98" s="12">
        <f>+F49</f>
        <v>0.17499999999999999</v>
      </c>
      <c r="G98" s="35">
        <f>PRODUCT(C98:F98)</f>
        <v>3.5000000000000004</v>
      </c>
      <c r="H98" s="33" t="s">
        <v>6</v>
      </c>
    </row>
    <row r="99" spans="1:8">
      <c r="A99" s="10"/>
      <c r="B99" s="29" t="s">
        <v>269</v>
      </c>
      <c r="C99" s="11"/>
      <c r="D99" s="11"/>
      <c r="E99" s="11"/>
      <c r="F99" s="11"/>
      <c r="G99" s="36">
        <f>ROUND(SUM(G98:G98)*1.1,0)</f>
        <v>4</v>
      </c>
      <c r="H99" s="38" t="s">
        <v>6</v>
      </c>
    </row>
    <row r="100" spans="1:8">
      <c r="A100" s="10"/>
      <c r="B100" s="29"/>
      <c r="C100" s="11"/>
      <c r="D100" s="11"/>
      <c r="E100" s="11"/>
      <c r="F100" s="11"/>
      <c r="G100" s="36"/>
      <c r="H100" s="38"/>
    </row>
    <row r="101" spans="1:8">
      <c r="A101" s="10"/>
      <c r="B101" s="29" t="str">
        <f>+B52</f>
        <v xml:space="preserve">RCC  WALL </v>
      </c>
      <c r="C101" s="11"/>
      <c r="D101" s="11"/>
      <c r="E101" s="11"/>
      <c r="F101" s="11"/>
      <c r="G101" s="11"/>
      <c r="H101" s="11"/>
    </row>
    <row r="102" spans="1:8">
      <c r="A102" s="10"/>
      <c r="B102" s="29" t="str">
        <f>+B54</f>
        <v xml:space="preserve">Below FFL </v>
      </c>
      <c r="C102" s="11"/>
      <c r="D102" s="11"/>
      <c r="E102" s="11"/>
      <c r="F102" s="11"/>
      <c r="G102" s="11"/>
      <c r="H102" s="11"/>
    </row>
    <row r="103" spans="1:8">
      <c r="A103" s="10"/>
      <c r="B103" s="112" t="str">
        <f>+B55</f>
        <v>RCC Wall For Sump All round Length</v>
      </c>
      <c r="C103" s="11">
        <f>+C55</f>
        <v>2</v>
      </c>
      <c r="D103" s="11">
        <f>+(D55+E55)*2</f>
        <v>17.150000000000002</v>
      </c>
      <c r="E103" s="11"/>
      <c r="F103" s="12">
        <f>+F55</f>
        <v>1.4999999999999998</v>
      </c>
      <c r="G103" s="35">
        <f>PRODUCT(C103:F103)</f>
        <v>51.449999999999996</v>
      </c>
      <c r="H103" s="33" t="s">
        <v>6</v>
      </c>
    </row>
    <row r="104" spans="1:8">
      <c r="A104" s="10"/>
      <c r="B104" s="29"/>
      <c r="C104" s="11"/>
      <c r="D104" s="11"/>
      <c r="E104" s="11"/>
      <c r="F104" s="11"/>
      <c r="G104" s="36">
        <f>ROUND(SUM(G103:G103)*1.1,0)</f>
        <v>57</v>
      </c>
      <c r="H104" s="38" t="s">
        <v>6</v>
      </c>
    </row>
    <row r="105" spans="1:8">
      <c r="A105" s="10"/>
      <c r="B105" s="112"/>
      <c r="C105" s="11"/>
      <c r="D105" s="11"/>
      <c r="E105" s="11"/>
      <c r="F105" s="11"/>
      <c r="G105" s="11"/>
      <c r="H105" s="11"/>
    </row>
    <row r="106" spans="1:8">
      <c r="A106" s="10"/>
      <c r="B106" s="29" t="s">
        <v>632</v>
      </c>
      <c r="C106" s="33"/>
      <c r="D106" s="36" t="s">
        <v>79</v>
      </c>
      <c r="E106" s="36"/>
      <c r="F106" s="11"/>
      <c r="G106" s="113">
        <f>G104</f>
        <v>57</v>
      </c>
      <c r="H106" s="38" t="s">
        <v>6</v>
      </c>
    </row>
    <row r="107" spans="1:8">
      <c r="A107" s="10"/>
      <c r="B107" s="29"/>
      <c r="C107" s="10"/>
      <c r="D107" s="10"/>
      <c r="E107" s="638"/>
      <c r="F107" s="639"/>
      <c r="G107" s="113"/>
      <c r="H107" s="38"/>
    </row>
    <row r="108" spans="1:8">
      <c r="A108" s="10"/>
      <c r="B108" s="29" t="s">
        <v>129</v>
      </c>
      <c r="C108" s="11"/>
      <c r="D108" s="11"/>
      <c r="E108" s="11"/>
      <c r="F108" s="11"/>
      <c r="G108" s="11"/>
      <c r="H108" s="11"/>
    </row>
    <row r="109" spans="1:8">
      <c r="A109" s="10"/>
      <c r="B109" s="13" t="str">
        <f>B64</f>
        <v>Sump  Top  Slab</v>
      </c>
      <c r="C109" s="12"/>
      <c r="D109" s="12"/>
      <c r="E109" s="12"/>
      <c r="F109" s="12"/>
      <c r="G109" s="11"/>
      <c r="H109" s="11"/>
    </row>
    <row r="110" spans="1:8">
      <c r="A110" s="63"/>
      <c r="B110" s="13" t="str">
        <f>B65</f>
        <v>Slab-1</v>
      </c>
      <c r="C110" s="149">
        <f t="shared" ref="C110:E110" si="2">C65</f>
        <v>2</v>
      </c>
      <c r="D110" s="12">
        <f t="shared" si="2"/>
        <v>2.1</v>
      </c>
      <c r="E110" s="12">
        <f t="shared" si="2"/>
        <v>2.1</v>
      </c>
      <c r="F110" s="150"/>
      <c r="G110" s="35">
        <f>PRODUCT(C110:F110)</f>
        <v>8.82</v>
      </c>
      <c r="H110" s="33" t="s">
        <v>6</v>
      </c>
    </row>
    <row r="111" spans="1:8">
      <c r="A111" s="63"/>
      <c r="B111" s="151"/>
      <c r="C111" s="236"/>
      <c r="D111" s="150"/>
      <c r="E111" s="150"/>
      <c r="F111" s="150"/>
      <c r="G111" s="42"/>
      <c r="H111" s="40"/>
    </row>
    <row r="112" spans="1:8">
      <c r="A112" s="63"/>
      <c r="B112" s="13"/>
      <c r="C112" s="149"/>
      <c r="D112" s="12"/>
      <c r="E112" s="12"/>
      <c r="F112" s="150"/>
      <c r="G112" s="36">
        <f>ROUND(SUM(G110:G111)*1.1,0)</f>
        <v>10</v>
      </c>
      <c r="H112" s="38" t="s">
        <v>6</v>
      </c>
    </row>
    <row r="113" spans="1:8">
      <c r="A113" s="10"/>
      <c r="B113" s="13"/>
      <c r="C113" s="12"/>
      <c r="D113" s="12"/>
      <c r="E113" s="12"/>
      <c r="F113" s="12"/>
      <c r="G113" s="11"/>
      <c r="H113" s="11"/>
    </row>
    <row r="114" spans="1:8">
      <c r="A114" s="10"/>
      <c r="B114" s="114" t="s">
        <v>130</v>
      </c>
      <c r="C114" s="113"/>
      <c r="D114" s="10"/>
      <c r="E114" s="113"/>
      <c r="F114" s="113"/>
      <c r="G114" s="113">
        <f>G112</f>
        <v>10</v>
      </c>
      <c r="H114" s="38" t="s">
        <v>6</v>
      </c>
    </row>
    <row r="115" spans="1:8">
      <c r="A115" s="63"/>
      <c r="B115" s="156"/>
      <c r="C115" s="115"/>
      <c r="D115" s="63"/>
      <c r="E115" s="237"/>
      <c r="F115" s="238"/>
      <c r="G115" s="115"/>
      <c r="H115" s="44"/>
    </row>
    <row r="116" spans="1:8">
      <c r="A116" s="63">
        <f>A95+1</f>
        <v>8</v>
      </c>
      <c r="B116" s="156" t="s">
        <v>633</v>
      </c>
      <c r="C116" s="115"/>
      <c r="D116" s="63"/>
      <c r="E116" s="237"/>
      <c r="F116" s="238"/>
      <c r="G116" s="115"/>
      <c r="H116" s="44"/>
    </row>
    <row r="117" spans="1:8">
      <c r="A117" s="44"/>
      <c r="B117" s="48" t="s">
        <v>767</v>
      </c>
      <c r="C117" s="40"/>
      <c r="D117" s="42"/>
      <c r="E117" s="42"/>
      <c r="F117" s="42"/>
      <c r="G117" s="42"/>
      <c r="H117" s="40"/>
    </row>
    <row r="118" spans="1:8">
      <c r="A118" s="63"/>
      <c r="B118" s="151" t="s">
        <v>634</v>
      </c>
      <c r="C118" s="149">
        <v>2</v>
      </c>
      <c r="D118" s="12">
        <f>2.1+0.2</f>
        <v>2.3000000000000003</v>
      </c>
      <c r="E118" s="12">
        <f>2.1+0.2</f>
        <v>2.3000000000000003</v>
      </c>
      <c r="F118" s="150"/>
      <c r="G118" s="35">
        <f>PRODUCT(C118:F118)</f>
        <v>10.580000000000002</v>
      </c>
      <c r="H118" s="33" t="s">
        <v>6</v>
      </c>
    </row>
    <row r="119" spans="1:8">
      <c r="A119" s="63"/>
      <c r="B119" s="151" t="s">
        <v>635</v>
      </c>
      <c r="C119" s="149">
        <v>2</v>
      </c>
      <c r="D119" s="12">
        <f>2.1*2+2.1*2</f>
        <v>8.4</v>
      </c>
      <c r="E119" s="12"/>
      <c r="F119" s="150">
        <v>1.5</v>
      </c>
      <c r="G119" s="35">
        <f>PRODUCT(C119:F119)</f>
        <v>25.200000000000003</v>
      </c>
      <c r="H119" s="33" t="s">
        <v>6</v>
      </c>
    </row>
    <row r="120" spans="1:8">
      <c r="A120" s="63"/>
      <c r="B120" s="156"/>
      <c r="C120" s="115"/>
      <c r="D120" s="63"/>
      <c r="E120" s="237"/>
      <c r="F120" s="238"/>
      <c r="G120" s="115"/>
      <c r="H120" s="44"/>
    </row>
    <row r="121" spans="1:8">
      <c r="A121" s="63"/>
      <c r="B121" s="156"/>
      <c r="C121" s="115"/>
      <c r="D121" s="63"/>
      <c r="E121" s="237"/>
      <c r="F121" s="238"/>
      <c r="G121" s="36">
        <f>ROUND(SUM(G118:G120)*1.1,0)</f>
        <v>39</v>
      </c>
      <c r="H121" s="38" t="s">
        <v>6</v>
      </c>
    </row>
    <row r="122" spans="1:8">
      <c r="A122" s="10"/>
      <c r="B122" s="114"/>
      <c r="C122" s="12"/>
      <c r="D122" s="10"/>
      <c r="E122" s="638"/>
      <c r="F122" s="639"/>
      <c r="G122" s="11"/>
      <c r="H122" s="11"/>
    </row>
    <row r="123" spans="1:8">
      <c r="A123" s="84"/>
      <c r="B123" s="114" t="s">
        <v>636</v>
      </c>
      <c r="C123" s="86"/>
      <c r="D123" s="87"/>
      <c r="E123" s="87"/>
      <c r="F123" s="90"/>
      <c r="G123" s="113">
        <f>G121</f>
        <v>39</v>
      </c>
      <c r="H123" s="38" t="s">
        <v>6</v>
      </c>
    </row>
    <row r="124" spans="1:8">
      <c r="A124" s="84"/>
      <c r="B124" s="156"/>
      <c r="C124" s="86"/>
      <c r="D124" s="87"/>
      <c r="E124" s="87"/>
      <c r="F124" s="90"/>
      <c r="G124" s="115"/>
      <c r="H124" s="44"/>
    </row>
    <row r="125" spans="1:8" ht="17.399999999999999">
      <c r="A125" s="196"/>
      <c r="B125" s="197" t="s">
        <v>531</v>
      </c>
      <c r="C125" s="198"/>
      <c r="D125" s="199"/>
      <c r="E125" s="198"/>
      <c r="F125" s="198"/>
      <c r="G125" s="199"/>
      <c r="H125" s="198"/>
    </row>
    <row r="126" spans="1:8" ht="15.6">
      <c r="A126" s="196"/>
      <c r="B126" s="204"/>
      <c r="C126" s="198"/>
      <c r="D126" s="199"/>
      <c r="E126" s="199"/>
      <c r="F126" s="199"/>
      <c r="G126" s="202"/>
      <c r="H126" s="198"/>
    </row>
    <row r="127" spans="1:8" ht="15.6">
      <c r="A127" s="196">
        <f>A116+1</f>
        <v>9</v>
      </c>
      <c r="B127" s="200" t="s">
        <v>540</v>
      </c>
      <c r="C127" s="198"/>
      <c r="D127" s="199"/>
      <c r="E127" s="199"/>
      <c r="F127" s="199"/>
      <c r="G127" s="202"/>
      <c r="H127" s="198"/>
    </row>
    <row r="128" spans="1:8" ht="15.6">
      <c r="A128" s="196"/>
      <c r="B128" s="204" t="s">
        <v>541</v>
      </c>
      <c r="C128" s="198">
        <v>1</v>
      </c>
      <c r="D128" s="198">
        <v>10</v>
      </c>
      <c r="E128" s="198"/>
      <c r="F128" s="198"/>
      <c r="G128" s="202">
        <f>PRODUCT(C128:F128)</f>
        <v>10</v>
      </c>
      <c r="H128" s="198"/>
    </row>
    <row r="129" spans="1:14" ht="15.6">
      <c r="A129" s="196"/>
      <c r="B129" s="204"/>
      <c r="C129" s="198"/>
      <c r="D129" s="198"/>
      <c r="E129" s="198"/>
      <c r="F129" s="198"/>
      <c r="G129" s="202"/>
      <c r="H129" s="198"/>
    </row>
    <row r="130" spans="1:14" ht="15.6">
      <c r="A130" s="196"/>
      <c r="B130" s="204"/>
      <c r="C130" s="198"/>
      <c r="D130" s="198"/>
      <c r="E130" s="199"/>
      <c r="F130" s="199"/>
      <c r="G130" s="202"/>
      <c r="H130" s="198"/>
    </row>
    <row r="131" spans="1:14" ht="15.6">
      <c r="A131" s="196"/>
      <c r="B131" s="200" t="s">
        <v>537</v>
      </c>
      <c r="C131" s="203"/>
      <c r="D131" s="203"/>
      <c r="E131" s="205"/>
      <c r="F131" s="205"/>
      <c r="G131" s="206">
        <f>SUM(G128:G130)</f>
        <v>10</v>
      </c>
      <c r="H131" s="203" t="s">
        <v>169</v>
      </c>
    </row>
    <row r="132" spans="1:14" ht="15.6">
      <c r="A132" s="196"/>
      <c r="B132" s="204"/>
      <c r="C132" s="198"/>
      <c r="D132" s="198"/>
      <c r="E132" s="199"/>
      <c r="F132" s="199"/>
      <c r="G132" s="199"/>
      <c r="H132" s="198"/>
    </row>
    <row r="133" spans="1:14" ht="15.6">
      <c r="A133" s="196">
        <f>A127+1</f>
        <v>10</v>
      </c>
      <c r="B133" s="200" t="s">
        <v>542</v>
      </c>
      <c r="C133" s="198"/>
      <c r="D133" s="199"/>
      <c r="E133" s="199"/>
      <c r="F133" s="199"/>
      <c r="G133" s="202"/>
      <c r="H133" s="198"/>
      <c r="K133" s="188"/>
      <c r="L133" s="188"/>
      <c r="M133" s="188"/>
      <c r="N133" s="188"/>
    </row>
    <row r="134" spans="1:14" ht="15.6">
      <c r="A134" s="196"/>
      <c r="B134" s="200"/>
      <c r="C134" s="198"/>
      <c r="D134" s="199"/>
      <c r="E134" s="199"/>
      <c r="F134" s="199"/>
      <c r="G134" s="202"/>
      <c r="H134" s="198"/>
      <c r="K134" s="188"/>
      <c r="L134" s="188"/>
      <c r="M134" s="188"/>
      <c r="N134" s="188"/>
    </row>
    <row r="135" spans="1:14" ht="15.6">
      <c r="A135" s="196"/>
      <c r="B135" s="246" t="s">
        <v>543</v>
      </c>
      <c r="C135" s="198">
        <v>1</v>
      </c>
      <c r="D135" s="199">
        <f>(D145/20)</f>
        <v>32.5745</v>
      </c>
      <c r="E135" s="199"/>
      <c r="F135" s="199"/>
      <c r="G135" s="202">
        <f>PRODUCT(C135:F135)</f>
        <v>32.5745</v>
      </c>
      <c r="H135" s="198"/>
      <c r="K135" s="188"/>
      <c r="L135" s="188"/>
      <c r="M135" s="188"/>
      <c r="N135" s="188"/>
    </row>
    <row r="136" spans="1:14" ht="15.6">
      <c r="A136" s="196"/>
      <c r="B136" s="204"/>
      <c r="C136" s="198"/>
      <c r="D136" s="199"/>
      <c r="E136" s="199"/>
      <c r="F136" s="199"/>
      <c r="G136" s="202"/>
      <c r="H136" s="198"/>
      <c r="K136" s="188"/>
      <c r="L136" s="188"/>
      <c r="M136" s="188"/>
      <c r="N136" s="188"/>
    </row>
    <row r="137" spans="1:14" ht="15.6">
      <c r="A137" s="196"/>
      <c r="B137" s="221" t="s">
        <v>537</v>
      </c>
      <c r="C137" s="203"/>
      <c r="D137" s="205"/>
      <c r="E137" s="205"/>
      <c r="F137" s="205"/>
      <c r="G137" s="206">
        <f>ROUND(SUM(G135:G136)*1.1,0)</f>
        <v>36</v>
      </c>
      <c r="H137" s="203" t="s">
        <v>169</v>
      </c>
    </row>
    <row r="138" spans="1:14" ht="15.6">
      <c r="A138" s="239"/>
      <c r="B138" s="254"/>
      <c r="C138" s="245"/>
      <c r="D138" s="243"/>
      <c r="E138" s="243"/>
      <c r="F138" s="243"/>
      <c r="G138" s="244"/>
      <c r="H138" s="245"/>
    </row>
    <row r="139" spans="1:14" ht="15.6">
      <c r="A139" s="196">
        <f>A133+1</f>
        <v>11</v>
      </c>
      <c r="B139" s="200" t="s">
        <v>647</v>
      </c>
      <c r="C139" s="198"/>
      <c r="D139" s="199"/>
      <c r="E139" s="199"/>
      <c r="F139" s="199"/>
      <c r="G139" s="202"/>
      <c r="H139" s="198"/>
    </row>
    <row r="140" spans="1:14" ht="15.6">
      <c r="A140" s="196"/>
      <c r="B140" s="200" t="s">
        <v>648</v>
      </c>
      <c r="C140" s="198">
        <v>1</v>
      </c>
      <c r="D140" s="198">
        <v>4</v>
      </c>
      <c r="E140" s="198"/>
      <c r="F140" s="198"/>
      <c r="G140" s="202">
        <f>PRODUCT(C140:F140)</f>
        <v>4</v>
      </c>
      <c r="H140" s="198"/>
    </row>
    <row r="141" spans="1:14" ht="15.6">
      <c r="A141" s="196"/>
      <c r="B141" s="204"/>
      <c r="C141" s="198"/>
      <c r="D141" s="198"/>
      <c r="E141" s="198"/>
      <c r="F141" s="198"/>
      <c r="G141" s="202"/>
      <c r="H141" s="198"/>
    </row>
    <row r="142" spans="1:14" ht="15.6">
      <c r="A142" s="196"/>
      <c r="B142" s="204"/>
      <c r="C142" s="198"/>
      <c r="D142" s="198"/>
      <c r="E142" s="199"/>
      <c r="F142" s="199"/>
      <c r="G142" s="202"/>
      <c r="H142" s="198"/>
    </row>
    <row r="143" spans="1:14" ht="15.6">
      <c r="A143" s="196"/>
      <c r="B143" s="200" t="s">
        <v>537</v>
      </c>
      <c r="C143" s="203"/>
      <c r="D143" s="203"/>
      <c r="E143" s="205"/>
      <c r="F143" s="205"/>
      <c r="G143" s="206">
        <f>SUM(G140:G142)</f>
        <v>4</v>
      </c>
      <c r="H143" s="203" t="s">
        <v>169</v>
      </c>
    </row>
    <row r="144" spans="1:14" ht="15.6">
      <c r="A144" s="196"/>
      <c r="B144" s="221"/>
      <c r="C144" s="203"/>
      <c r="D144" s="205"/>
      <c r="E144" s="205"/>
      <c r="F144" s="205"/>
      <c r="G144" s="206"/>
      <c r="H144" s="203"/>
    </row>
    <row r="145" spans="1:14" s="188" customFormat="1" ht="15.6">
      <c r="A145" s="196">
        <f>A139+1</f>
        <v>12</v>
      </c>
      <c r="B145" s="247" t="s">
        <v>666</v>
      </c>
      <c r="C145" s="198">
        <v>1</v>
      </c>
      <c r="D145" s="199">
        <f>283.5+183.9+16.58+51.51+7+4+5+100</f>
        <v>651.49</v>
      </c>
      <c r="E145" s="205"/>
      <c r="F145" s="205"/>
      <c r="G145" s="202">
        <f>PRODUCT(C145:F145)</f>
        <v>651.49</v>
      </c>
      <c r="H145" s="198" t="s">
        <v>9</v>
      </c>
      <c r="K145"/>
      <c r="L145"/>
      <c r="M145"/>
      <c r="N145"/>
    </row>
    <row r="146" spans="1:14" s="188" customFormat="1" ht="15.6">
      <c r="A146" s="196"/>
      <c r="B146" s="200"/>
      <c r="C146" s="203"/>
      <c r="D146" s="205"/>
      <c r="E146" s="205"/>
      <c r="F146" s="205"/>
      <c r="G146" s="202"/>
      <c r="H146" s="198"/>
      <c r="K146"/>
      <c r="L146"/>
      <c r="M146"/>
      <c r="N146"/>
    </row>
    <row r="147" spans="1:14" s="188" customFormat="1" ht="15.6">
      <c r="A147" s="196"/>
      <c r="B147" s="200"/>
      <c r="C147" s="203"/>
      <c r="D147" s="205"/>
      <c r="E147" s="205"/>
      <c r="F147" s="205"/>
      <c r="G147" s="206">
        <f>ROUND(SUM(G145:G146),0)</f>
        <v>651</v>
      </c>
      <c r="H147" s="203" t="s">
        <v>9</v>
      </c>
    </row>
    <row r="148" spans="1:14" s="188" customFormat="1" ht="15.6">
      <c r="A148" s="239"/>
      <c r="B148" s="251"/>
      <c r="C148" s="245"/>
      <c r="D148" s="243"/>
      <c r="E148" s="243"/>
      <c r="F148" s="243"/>
      <c r="G148" s="244"/>
      <c r="H148" s="245"/>
    </row>
    <row r="149" spans="1:14" ht="17.399999999999999">
      <c r="A149" s="196"/>
      <c r="B149" s="197" t="s">
        <v>548</v>
      </c>
      <c r="C149" s="198"/>
      <c r="D149" s="198"/>
      <c r="E149" s="199"/>
      <c r="F149" s="199"/>
      <c r="G149" s="199"/>
      <c r="H149" s="198"/>
      <c r="K149" s="188"/>
      <c r="L149" s="188"/>
      <c r="M149" s="188"/>
      <c r="N149" s="188"/>
    </row>
    <row r="150" spans="1:14" ht="17.399999999999999">
      <c r="A150" s="196"/>
      <c r="B150" s="197"/>
      <c r="C150" s="198"/>
      <c r="D150" s="199"/>
      <c r="E150" s="205"/>
      <c r="F150" s="205"/>
      <c r="G150" s="206"/>
      <c r="H150" s="203"/>
      <c r="K150" s="188"/>
      <c r="L150" s="188"/>
      <c r="M150" s="188"/>
      <c r="N150" s="188"/>
    </row>
    <row r="151" spans="1:14" ht="15.6">
      <c r="A151" s="196">
        <f>A145+1</f>
        <v>13</v>
      </c>
      <c r="B151" s="200" t="s">
        <v>563</v>
      </c>
      <c r="C151" s="198">
        <v>0</v>
      </c>
      <c r="D151" s="199">
        <f>182+5</f>
        <v>187</v>
      </c>
      <c r="E151" s="205"/>
      <c r="F151" s="205"/>
      <c r="G151" s="202">
        <f>PRODUCT(C151:F151)</f>
        <v>0</v>
      </c>
      <c r="H151" s="198" t="s">
        <v>9</v>
      </c>
    </row>
    <row r="152" spans="1:14" ht="17.399999999999999">
      <c r="A152" s="196"/>
      <c r="B152" s="197"/>
      <c r="C152" s="198"/>
      <c r="D152" s="199"/>
      <c r="E152" s="205"/>
      <c r="F152" s="205"/>
      <c r="G152" s="202"/>
      <c r="H152" s="198"/>
    </row>
    <row r="153" spans="1:14" ht="17.399999999999999">
      <c r="A153" s="196"/>
      <c r="B153" s="197"/>
      <c r="C153" s="198"/>
      <c r="D153" s="199"/>
      <c r="E153" s="205"/>
      <c r="F153" s="205"/>
      <c r="G153" s="206">
        <f>ROUND(SUM(G151:G152),0)</f>
        <v>0</v>
      </c>
      <c r="H153" s="203" t="s">
        <v>9</v>
      </c>
    </row>
    <row r="154" spans="1:14" ht="17.399999999999999">
      <c r="A154" s="239"/>
      <c r="B154" s="240"/>
      <c r="C154" s="241"/>
      <c r="D154" s="242"/>
      <c r="E154" s="243"/>
      <c r="F154" s="243"/>
      <c r="G154" s="244"/>
      <c r="H154" s="245"/>
    </row>
    <row r="155" spans="1:14" ht="15.6">
      <c r="A155" s="196">
        <f>A151+1</f>
        <v>14</v>
      </c>
      <c r="B155" s="200" t="s">
        <v>565</v>
      </c>
      <c r="C155" s="198">
        <v>0</v>
      </c>
      <c r="D155" s="199">
        <f>192+5</f>
        <v>197</v>
      </c>
      <c r="E155" s="205"/>
      <c r="F155" s="205"/>
      <c r="G155" s="202">
        <f>PRODUCT(C155:F155)</f>
        <v>0</v>
      </c>
      <c r="H155" s="198" t="s">
        <v>9</v>
      </c>
    </row>
    <row r="156" spans="1:14" ht="17.399999999999999">
      <c r="A156" s="196"/>
      <c r="B156" s="197"/>
      <c r="C156" s="198"/>
      <c r="D156" s="199"/>
      <c r="E156" s="205"/>
      <c r="F156" s="205"/>
      <c r="G156" s="202"/>
      <c r="H156" s="198"/>
    </row>
    <row r="157" spans="1:14" ht="17.399999999999999">
      <c r="A157" s="196"/>
      <c r="B157" s="197"/>
      <c r="C157" s="198"/>
      <c r="D157" s="199"/>
      <c r="E157" s="205"/>
      <c r="F157" s="205"/>
      <c r="G157" s="206">
        <f>ROUND(SUM(G155:G156),0)</f>
        <v>0</v>
      </c>
      <c r="H157" s="203" t="s">
        <v>9</v>
      </c>
    </row>
    <row r="158" spans="1:14" ht="17.399999999999999">
      <c r="A158" s="239"/>
      <c r="B158" s="240"/>
      <c r="C158" s="241"/>
      <c r="D158" s="242"/>
      <c r="E158" s="243"/>
      <c r="F158" s="243"/>
      <c r="G158" s="244"/>
      <c r="H158" s="245"/>
    </row>
    <row r="159" spans="1:14" s="188" customFormat="1" ht="17.399999999999999">
      <c r="A159" s="239">
        <f>A155+1</f>
        <v>15</v>
      </c>
      <c r="B159" s="240" t="s">
        <v>638</v>
      </c>
      <c r="C159" s="241"/>
      <c r="D159" s="242"/>
      <c r="E159" s="243"/>
      <c r="F159" s="243"/>
      <c r="G159" s="244"/>
      <c r="H159" s="245"/>
      <c r="K159"/>
      <c r="L159"/>
      <c r="M159"/>
      <c r="N159"/>
    </row>
    <row r="160" spans="1:14" s="188" customFormat="1" ht="18">
      <c r="A160" s="239"/>
      <c r="B160" s="255" t="s">
        <v>19</v>
      </c>
      <c r="C160" s="198">
        <v>1</v>
      </c>
      <c r="D160" s="199">
        <v>5</v>
      </c>
      <c r="E160" s="205"/>
      <c r="F160" s="205"/>
      <c r="G160" s="202">
        <f t="shared" ref="G160:G161" si="3">PRODUCT(C160:F160)</f>
        <v>5</v>
      </c>
      <c r="H160" s="245"/>
      <c r="K160"/>
      <c r="L160"/>
      <c r="M160"/>
      <c r="N160"/>
    </row>
    <row r="161" spans="1:14" s="188" customFormat="1" ht="18">
      <c r="A161" s="239"/>
      <c r="B161" s="255" t="s">
        <v>657</v>
      </c>
      <c r="C161" s="198">
        <v>1</v>
      </c>
      <c r="D161" s="199">
        <v>3</v>
      </c>
      <c r="E161" s="205"/>
      <c r="F161" s="205"/>
      <c r="G161" s="202">
        <f t="shared" si="3"/>
        <v>3</v>
      </c>
      <c r="H161" s="245"/>
      <c r="K161"/>
      <c r="L161"/>
      <c r="M161"/>
      <c r="N161"/>
    </row>
    <row r="162" spans="1:14" s="188" customFormat="1" ht="18">
      <c r="A162" s="239"/>
      <c r="B162" s="255"/>
      <c r="C162" s="241"/>
      <c r="D162" s="242"/>
      <c r="E162" s="243"/>
      <c r="F162" s="243"/>
      <c r="G162" s="206">
        <f>ROUND(SUM(G160:G161),0)</f>
        <v>8</v>
      </c>
      <c r="H162" s="203" t="s">
        <v>169</v>
      </c>
      <c r="K162"/>
      <c r="L162"/>
      <c r="M162"/>
      <c r="N162"/>
    </row>
    <row r="163" spans="1:14" ht="17.399999999999999">
      <c r="A163" s="196"/>
      <c r="B163" s="197"/>
      <c r="C163" s="198"/>
      <c r="D163" s="199"/>
      <c r="E163" s="205"/>
      <c r="F163" s="205"/>
      <c r="G163" s="206"/>
      <c r="H163" s="203"/>
    </row>
    <row r="164" spans="1:14" ht="17.399999999999999">
      <c r="A164" s="239">
        <f>A159+1</f>
        <v>16</v>
      </c>
      <c r="B164" s="240" t="s">
        <v>662</v>
      </c>
      <c r="C164" s="241"/>
      <c r="D164" s="242"/>
      <c r="E164" s="243"/>
      <c r="F164" s="243"/>
      <c r="G164" s="244"/>
      <c r="H164" s="245"/>
    </row>
    <row r="165" spans="1:14" ht="18">
      <c r="A165" s="239"/>
      <c r="B165" s="255" t="s">
        <v>663</v>
      </c>
      <c r="C165" s="198">
        <v>0</v>
      </c>
      <c r="D165" s="199">
        <v>2</v>
      </c>
      <c r="E165" s="205"/>
      <c r="F165" s="205"/>
      <c r="G165" s="202">
        <f t="shared" ref="G165" si="4">PRODUCT(C165:F165)</f>
        <v>0</v>
      </c>
      <c r="H165" s="245"/>
    </row>
    <row r="166" spans="1:14" ht="17.399999999999999">
      <c r="A166" s="239"/>
      <c r="B166" s="240"/>
      <c r="C166" s="198"/>
      <c r="D166" s="199"/>
      <c r="E166" s="205"/>
      <c r="F166" s="205"/>
      <c r="G166" s="202"/>
      <c r="H166" s="245"/>
    </row>
    <row r="167" spans="1:14" ht="17.399999999999999">
      <c r="A167" s="239"/>
      <c r="B167" s="240"/>
      <c r="C167" s="241"/>
      <c r="D167" s="242"/>
      <c r="E167" s="243"/>
      <c r="F167" s="243"/>
      <c r="G167" s="206">
        <f>ROUND(SUM(G165:G166),0)</f>
        <v>0</v>
      </c>
      <c r="H167" s="203" t="s">
        <v>169</v>
      </c>
    </row>
    <row r="168" spans="1:14" ht="17.399999999999999">
      <c r="A168" s="239">
        <f>A164+1</f>
        <v>17</v>
      </c>
      <c r="B168" s="240" t="s">
        <v>664</v>
      </c>
      <c r="C168" s="241"/>
      <c r="D168" s="242"/>
      <c r="E168" s="243"/>
      <c r="F168" s="243"/>
      <c r="G168" s="244"/>
      <c r="H168" s="245"/>
    </row>
    <row r="169" spans="1:14" ht="17.399999999999999">
      <c r="A169" s="239"/>
      <c r="B169" s="240" t="s">
        <v>665</v>
      </c>
      <c r="C169" s="198">
        <v>1</v>
      </c>
      <c r="D169" s="199">
        <v>40</v>
      </c>
      <c r="E169" s="205"/>
      <c r="F169" s="205"/>
      <c r="G169" s="202">
        <f t="shared" ref="G169" si="5">PRODUCT(C169:F169)</f>
        <v>40</v>
      </c>
      <c r="H169" s="245"/>
    </row>
    <row r="170" spans="1:14" ht="15.6">
      <c r="A170" s="196"/>
      <c r="B170" s="200"/>
      <c r="C170" s="198"/>
      <c r="D170" s="199"/>
      <c r="E170" s="205"/>
      <c r="F170" s="205"/>
      <c r="G170" s="202"/>
      <c r="H170" s="245"/>
    </row>
    <row r="171" spans="1:14" ht="17.399999999999999">
      <c r="A171" s="196"/>
      <c r="B171" s="197"/>
      <c r="C171" s="241"/>
      <c r="D171" s="242"/>
      <c r="E171" s="243"/>
      <c r="F171" s="243"/>
      <c r="G171" s="206">
        <f>ROUND(SUM(G169:G170),0)</f>
        <v>40</v>
      </c>
      <c r="H171" s="203" t="s">
        <v>169</v>
      </c>
    </row>
    <row r="172" spans="1:14">
      <c r="A172" s="248"/>
      <c r="B172" s="249"/>
      <c r="C172" s="250"/>
      <c r="D172" s="250"/>
      <c r="E172" s="250"/>
      <c r="F172" s="250"/>
      <c r="G172" s="250"/>
      <c r="H172" s="250"/>
    </row>
  </sheetData>
  <mergeCells count="4">
    <mergeCell ref="E75:F75"/>
    <mergeCell ref="E76:F76"/>
    <mergeCell ref="E107:F107"/>
    <mergeCell ref="E122:F122"/>
  </mergeCells>
  <pageMargins left="0.7" right="0.7" top="0.75" bottom="0.75" header="0.3" footer="0.3"/>
  <pageSetup paperSize="9" scale="78"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16</vt:i4>
      </vt:variant>
    </vt:vector>
  </HeadingPairs>
  <TitlesOfParts>
    <vt:vector size="32" baseType="lpstr">
      <vt:lpstr>Priced Summary</vt:lpstr>
      <vt:lpstr>Building Wise Priced Summary</vt:lpstr>
      <vt:lpstr>BUILDING WISE BOQ</vt:lpstr>
      <vt:lpstr>Rest Rooms &amp; Toilet Dtl</vt:lpstr>
      <vt:lpstr>Workers rest room&amp;change room</vt:lpstr>
      <vt:lpstr>Health  Care Center DTL</vt:lpstr>
      <vt:lpstr>Security Extension Dtl</vt:lpstr>
      <vt:lpstr>Scrap yard bins</vt:lpstr>
      <vt:lpstr>Oil Store</vt:lpstr>
      <vt:lpstr>Parking Shed Dtl.</vt:lpstr>
      <vt:lpstr>Ambulance Shed </vt:lpstr>
      <vt:lpstr>Search  Barrier Dtl</vt:lpstr>
      <vt:lpstr>Office Area-1 Toilet </vt:lpstr>
      <vt:lpstr>Approach roads</vt:lpstr>
      <vt:lpstr>SEPTIC TANK(100 CAPACITY)</vt:lpstr>
      <vt:lpstr>Sump &amp; External  Servieces Dtl </vt:lpstr>
      <vt:lpstr>'Ambulance Shed '!Print_Area</vt:lpstr>
      <vt:lpstr>'BUILDING WISE BOQ'!Print_Area</vt:lpstr>
      <vt:lpstr>'Building Wise Priced Summary'!Print_Area</vt:lpstr>
      <vt:lpstr>'Health  Care Center DTL'!Print_Area</vt:lpstr>
      <vt:lpstr>'Office Area-1 Toilet '!Print_Area</vt:lpstr>
      <vt:lpstr>'Parking Shed Dtl.'!Print_Area</vt:lpstr>
      <vt:lpstr>'Priced Summary'!Print_Area</vt:lpstr>
      <vt:lpstr>'Rest Rooms &amp; Toilet Dtl'!Print_Area</vt:lpstr>
      <vt:lpstr>'Scrap yard bins'!Print_Area</vt:lpstr>
      <vt:lpstr>'Search  Barrier Dtl'!Print_Area</vt:lpstr>
      <vt:lpstr>'Security Extension Dtl'!Print_Area</vt:lpstr>
      <vt:lpstr>'SEPTIC TANK(100 CAPACITY)'!Print_Area</vt:lpstr>
      <vt:lpstr>'Sump &amp; External  Servieces Dtl '!Print_Area</vt:lpstr>
      <vt:lpstr>'Workers rest room&amp;change room'!Print_Area</vt:lpstr>
      <vt:lpstr>'Rest Rooms &amp; Toilet Dtl'!Print_Titles</vt:lpstr>
      <vt:lpstr>'SEPTIC TANK(100 CAPACITY)'!Print_Titles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murty mamyam</dc:creator>
  <cp:lastModifiedBy>Aadhi Avi</cp:lastModifiedBy>
  <cp:lastPrinted>2024-11-14T10:49:42Z</cp:lastPrinted>
  <dcterms:created xsi:type="dcterms:W3CDTF">2023-11-28T10:05:01Z</dcterms:created>
  <dcterms:modified xsi:type="dcterms:W3CDTF">2025-08-21T07:54:00Z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2m" linkTarget="Prop_2m">
    <vt:lpwstr>#REF!</vt:lpwstr>
  </property>
</Properties>
</file>